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13.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22.xml" ContentType="application/vnd.openxmlformats-officedocument.drawingml.chart+xml"/>
  <Override PartName="/xl/drawings/drawing9.xml" ContentType="application/vnd.openxmlformats-officedocument.drawing+xml"/>
  <Override PartName="/xl/comments8.xml" ContentType="application/vnd.openxmlformats-officedocument.spreadsheetml.comment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0.xml" ContentType="application/vnd.openxmlformats-officedocument.drawing+xml"/>
  <Override PartName="/xl/comments9.xml" ContentType="application/vnd.openxmlformats-officedocument.spreadsheetml.comments+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omments10.xml" ContentType="application/vnd.openxmlformats-officedocument.spreadsheetml.comments+xml"/>
  <Override PartName="/xl/charts/chart31.xml" ContentType="application/vnd.openxmlformats-officedocument.drawingml.chart+xml"/>
  <Override PartName="/xl/drawings/drawing12.xml" ContentType="application/vnd.openxmlformats-officedocument.drawing+xml"/>
  <Override PartName="/xl/comments11.xml" ContentType="application/vnd.openxmlformats-officedocument.spreadsheetml.comment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3.xml" ContentType="application/vnd.openxmlformats-officedocument.drawing+xml"/>
  <Override PartName="/xl/comments12.xml" ContentType="application/vnd.openxmlformats-officedocument.spreadsheetml.comments+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johnm\OneDrive\Documents\Gutenberg\19-Procrastinators guide to modeling\SBUX\Files to publish\"/>
    </mc:Choice>
  </mc:AlternateContent>
  <xr:revisionPtr revIDLastSave="0" documentId="13_ncr:1_{21EE468C-9BD0-4833-BDCA-884E89BF605C}" xr6:coauthVersionLast="47" xr6:coauthVersionMax="47" xr10:uidLastSave="{00000000-0000-0000-0000-000000000000}"/>
  <bookViews>
    <workbookView xWindow="-96" yWindow="-96" windowWidth="23232" windowHeight="12552" tabRatio="767" xr2:uid="{00000000-000D-0000-FFFF-FFFF00000000}"/>
  </bookViews>
  <sheets>
    <sheet name="IS " sheetId="48" r:id="rId1"/>
    <sheet name="BS " sheetId="49" r:id="rId2"/>
    <sheet name="CFS " sheetId="50" r:id="rId3"/>
    <sheet name="Charts" sheetId="51" r:id="rId4"/>
    <sheet name="Valuation " sheetId="52" r:id="rId5"/>
    <sheet name="IS 3Q2022" sheetId="36" state="hidden" r:id="rId6"/>
    <sheet name="BS 3Q2022" sheetId="38" state="hidden" r:id="rId7"/>
    <sheet name="CFS 3Q2022" sheetId="39" state="hidden" r:id="rId8"/>
    <sheet name="IS 4Q Change" sheetId="44" state="hidden" r:id="rId9"/>
    <sheet name="BS 4Q Change" sheetId="45" state="hidden" r:id="rId10"/>
    <sheet name="CFS 4Q Change" sheetId="46" state="hidden" r:id="rId11"/>
    <sheet name="IS (Changes)" sheetId="53" state="hidden" r:id="rId12"/>
    <sheet name="BS (Changes)" sheetId="54" state="hidden" r:id="rId13"/>
    <sheet name="CFS (Changes)" sheetId="55" state="hidden" r:id="rId14"/>
  </sheets>
  <definedNames>
    <definedName name="DATA">#REF!</definedName>
    <definedName name="DATA2">#REF!</definedName>
    <definedName name="_xlnm.Print_Area" localSheetId="1">'BS '!$B$3:$AB$56</definedName>
    <definedName name="_xlnm.Print_Area" localSheetId="12">'BS (Changes)'!$B$3:$AB$56</definedName>
    <definedName name="_xlnm.Print_Area" localSheetId="6">'BS 3Q2022'!$B$3:$AB$56</definedName>
    <definedName name="_xlnm.Print_Area" localSheetId="9">'BS 4Q Change'!$B$3:$AB$56</definedName>
    <definedName name="_xlnm.Print_Area" localSheetId="2">'CFS '!$B$3:$AB$57</definedName>
    <definedName name="_xlnm.Print_Area" localSheetId="13">'CFS (Changes)'!$B$3:$AB$57</definedName>
    <definedName name="_xlnm.Print_Area" localSheetId="7">'CFS 3Q2022'!$B$3:$AB$57</definedName>
    <definedName name="_xlnm.Print_Area" localSheetId="10">'CFS 4Q Change'!$B$3:$AB$57</definedName>
    <definedName name="_xlnm.Print_Area" localSheetId="0">'IS '!$B$1:$AB$316</definedName>
    <definedName name="_xlnm.Print_Area" localSheetId="11">'IS (Changes)'!$B$1:$AB$316</definedName>
    <definedName name="_xlnm.Print_Area" localSheetId="5">'IS 3Q2022'!$B$1:$AB$316</definedName>
    <definedName name="_xlnm.Print_Area" localSheetId="8">'IS 4Q Change'!$B$1:$AB$316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2" l="1"/>
  <c r="AL60" i="55"/>
  <c r="AL62" i="55"/>
  <c r="AL63" i="55"/>
  <c r="W53" i="55"/>
  <c r="AB53" i="55"/>
  <c r="AG53" i="55"/>
  <c r="AL53" i="55"/>
  <c r="AQ53" i="55"/>
  <c r="AV53" i="55"/>
  <c r="E54" i="55"/>
  <c r="F54" i="55"/>
  <c r="G54" i="55"/>
  <c r="H54" i="55"/>
  <c r="I54" i="55"/>
  <c r="J54" i="55"/>
  <c r="K54" i="55"/>
  <c r="L54" i="55"/>
  <c r="M54" i="55"/>
  <c r="N54" i="55"/>
  <c r="O54" i="55"/>
  <c r="P54" i="55"/>
  <c r="Q54" i="55"/>
  <c r="R54" i="55"/>
  <c r="S54" i="55"/>
  <c r="T54" i="55"/>
  <c r="U54" i="55"/>
  <c r="W54" i="55"/>
  <c r="X54" i="55"/>
  <c r="Y54" i="55"/>
  <c r="Z54" i="55"/>
  <c r="AA54" i="55"/>
  <c r="AB54" i="55"/>
  <c r="AC54" i="55"/>
  <c r="AD54" i="55"/>
  <c r="AE54" i="55"/>
  <c r="AF54" i="55"/>
  <c r="AG54" i="55"/>
  <c r="AH54" i="55"/>
  <c r="AI54" i="55"/>
  <c r="AJ54" i="55"/>
  <c r="AK54" i="55"/>
  <c r="AL54" i="55"/>
  <c r="AM54" i="55"/>
  <c r="AN54" i="55"/>
  <c r="AO54" i="55"/>
  <c r="AP54" i="55"/>
  <c r="AQ54" i="55"/>
  <c r="AR54" i="55"/>
  <c r="AS54" i="55"/>
  <c r="AT54" i="55"/>
  <c r="AU54" i="55"/>
  <c r="AV54" i="55"/>
  <c r="E55" i="55"/>
  <c r="F55" i="55"/>
  <c r="G55" i="55"/>
  <c r="H55" i="55"/>
  <c r="X56" i="55"/>
  <c r="Y56" i="55"/>
  <c r="Z56" i="55"/>
  <c r="AA56" i="55"/>
  <c r="AC56" i="55"/>
  <c r="AD56" i="55"/>
  <c r="AE56" i="55"/>
  <c r="AF56" i="55"/>
  <c r="AH56" i="55"/>
  <c r="AI56" i="55"/>
  <c r="AJ56" i="55"/>
  <c r="AK56" i="55"/>
  <c r="AM56" i="55"/>
  <c r="AN56" i="55"/>
  <c r="AO56" i="55"/>
  <c r="AP56" i="55"/>
  <c r="AR56" i="55"/>
  <c r="AS56" i="55"/>
  <c r="AT56" i="55"/>
  <c r="AU56" i="55"/>
  <c r="E57" i="55"/>
  <c r="F57" i="55"/>
  <c r="G57" i="55"/>
  <c r="H57" i="55"/>
  <c r="I57" i="55"/>
  <c r="J57" i="55"/>
  <c r="K57" i="55"/>
  <c r="L57" i="55"/>
  <c r="M57" i="55"/>
  <c r="N57" i="55"/>
  <c r="O57" i="55"/>
  <c r="P57" i="55"/>
  <c r="Q57" i="55"/>
  <c r="R57" i="55"/>
  <c r="S57" i="55"/>
  <c r="T57" i="55"/>
  <c r="U57" i="55"/>
  <c r="V57" i="55"/>
  <c r="W57" i="55"/>
  <c r="E58" i="55"/>
  <c r="F58" i="55"/>
  <c r="G58" i="55"/>
  <c r="H58" i="55"/>
  <c r="I58" i="55"/>
  <c r="J58" i="55"/>
  <c r="K58" i="55"/>
  <c r="L58" i="55"/>
  <c r="M58" i="55"/>
  <c r="N58" i="55"/>
  <c r="O58" i="55"/>
  <c r="P58" i="55"/>
  <c r="Q58" i="55"/>
  <c r="R58" i="55"/>
  <c r="S58" i="55"/>
  <c r="T58" i="55"/>
  <c r="U58" i="55"/>
  <c r="V58" i="55"/>
  <c r="W58" i="55"/>
  <c r="AM58" i="55"/>
  <c r="AN58" i="55"/>
  <c r="AO58" i="55"/>
  <c r="AP58" i="55"/>
  <c r="AQ58" i="55"/>
  <c r="AR58" i="55"/>
  <c r="AS58" i="55"/>
  <c r="AT58" i="55"/>
  <c r="AU58" i="55"/>
  <c r="AV58" i="55"/>
  <c r="D54" i="55"/>
  <c r="D55" i="55"/>
  <c r="D57" i="55"/>
  <c r="D58" i="55"/>
  <c r="E6" i="55"/>
  <c r="F6" i="55"/>
  <c r="G6" i="55"/>
  <c r="H6" i="55"/>
  <c r="I6" i="55"/>
  <c r="J6" i="55"/>
  <c r="K6" i="55"/>
  <c r="L6" i="55"/>
  <c r="M6" i="55"/>
  <c r="N6" i="55"/>
  <c r="O6" i="55"/>
  <c r="P6" i="55"/>
  <c r="Q6" i="55"/>
  <c r="R6" i="55"/>
  <c r="S6" i="55"/>
  <c r="T6" i="55"/>
  <c r="U6" i="55"/>
  <c r="E7" i="55"/>
  <c r="F7" i="55"/>
  <c r="G7" i="55"/>
  <c r="H7" i="55"/>
  <c r="I7" i="55"/>
  <c r="J7" i="55"/>
  <c r="K7" i="55"/>
  <c r="L7" i="55"/>
  <c r="M7" i="55"/>
  <c r="N7" i="55"/>
  <c r="O7" i="55"/>
  <c r="P7" i="55"/>
  <c r="Q7" i="55"/>
  <c r="R7" i="55"/>
  <c r="S7" i="55"/>
  <c r="T7" i="55"/>
  <c r="U7" i="55"/>
  <c r="E8" i="55"/>
  <c r="F8" i="55"/>
  <c r="G8" i="55"/>
  <c r="H8" i="55"/>
  <c r="I8" i="55"/>
  <c r="J8" i="55"/>
  <c r="K8" i="55"/>
  <c r="L8" i="55"/>
  <c r="M8" i="55"/>
  <c r="N8" i="55"/>
  <c r="O8" i="55"/>
  <c r="P8" i="55"/>
  <c r="Q8" i="55"/>
  <c r="R8" i="55"/>
  <c r="S8" i="55"/>
  <c r="T8" i="55"/>
  <c r="U8" i="55"/>
  <c r="E9" i="55"/>
  <c r="F9" i="55"/>
  <c r="G9" i="55"/>
  <c r="H9" i="55"/>
  <c r="I9" i="55"/>
  <c r="J9" i="55"/>
  <c r="K9" i="55"/>
  <c r="L9" i="55"/>
  <c r="M9" i="55"/>
  <c r="N9" i="55"/>
  <c r="O9" i="55"/>
  <c r="P9" i="55"/>
  <c r="Q9" i="55"/>
  <c r="R9" i="55"/>
  <c r="S9" i="55"/>
  <c r="T9" i="55"/>
  <c r="U9" i="55"/>
  <c r="E10" i="55"/>
  <c r="F10" i="55"/>
  <c r="G10" i="55"/>
  <c r="H10" i="55"/>
  <c r="I10" i="55"/>
  <c r="J10" i="55"/>
  <c r="K10" i="55"/>
  <c r="L10" i="55"/>
  <c r="M10" i="55"/>
  <c r="N10" i="55"/>
  <c r="O10" i="55"/>
  <c r="P10" i="55"/>
  <c r="Q10" i="55"/>
  <c r="R10" i="55"/>
  <c r="S10" i="55"/>
  <c r="T10" i="55"/>
  <c r="U10" i="55"/>
  <c r="E11" i="55"/>
  <c r="F11" i="55"/>
  <c r="G11" i="55"/>
  <c r="H11" i="55"/>
  <c r="I11" i="55"/>
  <c r="J11" i="55"/>
  <c r="K11" i="55"/>
  <c r="L11" i="55"/>
  <c r="M11" i="55"/>
  <c r="N11" i="55"/>
  <c r="O11" i="55"/>
  <c r="P11" i="55"/>
  <c r="Q11" i="55"/>
  <c r="R11" i="55"/>
  <c r="S11" i="55"/>
  <c r="T11" i="55"/>
  <c r="U11" i="55"/>
  <c r="V11" i="55"/>
  <c r="W11" i="55"/>
  <c r="X11" i="55"/>
  <c r="Y11" i="55"/>
  <c r="Z11" i="55"/>
  <c r="AA11" i="55"/>
  <c r="AC11" i="55"/>
  <c r="AD11" i="55"/>
  <c r="AE11" i="55"/>
  <c r="AF11" i="55"/>
  <c r="AH11" i="55"/>
  <c r="AI11" i="55"/>
  <c r="AJ11" i="55"/>
  <c r="AK11" i="55"/>
  <c r="AM11" i="55"/>
  <c r="AN11" i="55"/>
  <c r="AO11" i="55"/>
  <c r="AP11" i="55"/>
  <c r="AR11" i="55"/>
  <c r="AS11" i="55"/>
  <c r="AT11" i="55"/>
  <c r="AU11" i="55"/>
  <c r="E12" i="55"/>
  <c r="F12" i="55"/>
  <c r="G12" i="55"/>
  <c r="H12" i="55"/>
  <c r="I12" i="55"/>
  <c r="J12" i="55"/>
  <c r="K12" i="55"/>
  <c r="L12" i="55"/>
  <c r="M12" i="55"/>
  <c r="N12" i="55"/>
  <c r="O12" i="55"/>
  <c r="P12" i="55"/>
  <c r="Q12" i="55"/>
  <c r="R12" i="55"/>
  <c r="S12" i="55"/>
  <c r="T12" i="55"/>
  <c r="U12" i="55"/>
  <c r="E13" i="55"/>
  <c r="F13" i="55"/>
  <c r="G13" i="55"/>
  <c r="H13" i="55"/>
  <c r="I13" i="55"/>
  <c r="J13" i="55"/>
  <c r="K13" i="55"/>
  <c r="L13" i="55"/>
  <c r="M13" i="55"/>
  <c r="N13" i="55"/>
  <c r="O13" i="55"/>
  <c r="P13" i="55"/>
  <c r="Q13" i="55"/>
  <c r="R13" i="55"/>
  <c r="S13" i="55"/>
  <c r="T13" i="55"/>
  <c r="U13" i="55"/>
  <c r="V13" i="55"/>
  <c r="W13" i="55"/>
  <c r="X13" i="55"/>
  <c r="Y13" i="55"/>
  <c r="Z13" i="55"/>
  <c r="AA13" i="55"/>
  <c r="AC13" i="55"/>
  <c r="AD13" i="55"/>
  <c r="AE13" i="55"/>
  <c r="AF13" i="55"/>
  <c r="AH13" i="55"/>
  <c r="AI13" i="55"/>
  <c r="AJ13" i="55"/>
  <c r="AK13" i="55"/>
  <c r="AM13" i="55"/>
  <c r="AN13" i="55"/>
  <c r="AO13" i="55"/>
  <c r="AP13" i="55"/>
  <c r="AR13" i="55"/>
  <c r="AS13" i="55"/>
  <c r="AT13" i="55"/>
  <c r="AU13" i="55"/>
  <c r="E14" i="55"/>
  <c r="F14" i="55"/>
  <c r="G14" i="55"/>
  <c r="H14" i="55"/>
  <c r="I14" i="55"/>
  <c r="J14" i="55"/>
  <c r="K14" i="55"/>
  <c r="L14" i="55"/>
  <c r="M14" i="55"/>
  <c r="N14" i="55"/>
  <c r="O14" i="55"/>
  <c r="P14" i="55"/>
  <c r="Q14" i="55"/>
  <c r="R14" i="55"/>
  <c r="S14" i="55"/>
  <c r="T14" i="55"/>
  <c r="U14" i="55"/>
  <c r="V14" i="55"/>
  <c r="W14" i="55"/>
  <c r="X14" i="55"/>
  <c r="Y14" i="55"/>
  <c r="Z14" i="55"/>
  <c r="AA14" i="55"/>
  <c r="AB14" i="55"/>
  <c r="AC14" i="55"/>
  <c r="AD14" i="55"/>
  <c r="AE14" i="55"/>
  <c r="AF14" i="55"/>
  <c r="AG14" i="55"/>
  <c r="AH14" i="55"/>
  <c r="AI14" i="55"/>
  <c r="AJ14" i="55"/>
  <c r="AK14" i="55"/>
  <c r="AL14" i="55"/>
  <c r="AM14" i="55"/>
  <c r="AN14" i="55"/>
  <c r="AO14" i="55"/>
  <c r="AP14" i="55"/>
  <c r="AQ14" i="55"/>
  <c r="AR14" i="55"/>
  <c r="AS14" i="55"/>
  <c r="AT14" i="55"/>
  <c r="AU14" i="55"/>
  <c r="AV14" i="55"/>
  <c r="E15" i="55"/>
  <c r="F15" i="55"/>
  <c r="G15" i="55"/>
  <c r="H15" i="55"/>
  <c r="I15" i="55"/>
  <c r="J15" i="55"/>
  <c r="K15" i="55"/>
  <c r="L15" i="55"/>
  <c r="M15" i="55"/>
  <c r="N15" i="55"/>
  <c r="O15" i="55"/>
  <c r="P15" i="55"/>
  <c r="Q15" i="55"/>
  <c r="R15" i="55"/>
  <c r="S15" i="55"/>
  <c r="T15" i="55"/>
  <c r="U15" i="55"/>
  <c r="V15" i="55"/>
  <c r="W15" i="55"/>
  <c r="E16" i="55"/>
  <c r="F16" i="55"/>
  <c r="G16" i="55"/>
  <c r="H16" i="55"/>
  <c r="I16" i="55"/>
  <c r="J16" i="55"/>
  <c r="K16" i="55"/>
  <c r="L16" i="55"/>
  <c r="M16" i="55"/>
  <c r="N16" i="55"/>
  <c r="O16" i="55"/>
  <c r="P16" i="55"/>
  <c r="Q16" i="55"/>
  <c r="R16" i="55"/>
  <c r="S16" i="55"/>
  <c r="T16" i="55"/>
  <c r="U16" i="55"/>
  <c r="V16" i="55"/>
  <c r="W16" i="55"/>
  <c r="E17" i="55"/>
  <c r="F17" i="55"/>
  <c r="G17" i="55"/>
  <c r="H17" i="55"/>
  <c r="I17" i="55"/>
  <c r="J17" i="55"/>
  <c r="K17" i="55"/>
  <c r="L17" i="55"/>
  <c r="M17" i="55"/>
  <c r="N17" i="55"/>
  <c r="O17" i="55"/>
  <c r="P17" i="55"/>
  <c r="Q17" i="55"/>
  <c r="R17" i="55"/>
  <c r="S17" i="55"/>
  <c r="T17" i="55"/>
  <c r="U17" i="55"/>
  <c r="V17" i="55"/>
  <c r="W17" i="55"/>
  <c r="E18" i="55"/>
  <c r="F18" i="55"/>
  <c r="G18" i="55"/>
  <c r="H18" i="55"/>
  <c r="I18" i="55"/>
  <c r="J18" i="55"/>
  <c r="K18" i="55"/>
  <c r="L18" i="55"/>
  <c r="M18" i="55"/>
  <c r="N18" i="55"/>
  <c r="O18" i="55"/>
  <c r="P18" i="55"/>
  <c r="Q18" i="55"/>
  <c r="R18" i="55"/>
  <c r="S18" i="55"/>
  <c r="T18" i="55"/>
  <c r="U18" i="55"/>
  <c r="V18" i="55"/>
  <c r="W18" i="55"/>
  <c r="E19" i="55"/>
  <c r="F19" i="55"/>
  <c r="G19" i="55"/>
  <c r="H19" i="55"/>
  <c r="I19" i="55"/>
  <c r="J19" i="55"/>
  <c r="K19" i="55"/>
  <c r="L19" i="55"/>
  <c r="M19" i="55"/>
  <c r="N19" i="55"/>
  <c r="O19" i="55"/>
  <c r="P19" i="55"/>
  <c r="Q19" i="55"/>
  <c r="R19" i="55"/>
  <c r="S19" i="55"/>
  <c r="T19" i="55"/>
  <c r="U19" i="55"/>
  <c r="V19" i="55"/>
  <c r="W19" i="55"/>
  <c r="E20" i="55"/>
  <c r="F20" i="55"/>
  <c r="G20" i="55"/>
  <c r="H20" i="55"/>
  <c r="I20" i="55"/>
  <c r="J20" i="55"/>
  <c r="K20" i="55"/>
  <c r="L20" i="55"/>
  <c r="M20" i="55"/>
  <c r="N20" i="55"/>
  <c r="O20" i="55"/>
  <c r="P20" i="55"/>
  <c r="Q20" i="55"/>
  <c r="R20" i="55"/>
  <c r="S20" i="55"/>
  <c r="T20" i="55"/>
  <c r="U20" i="55"/>
  <c r="V20" i="55"/>
  <c r="W20" i="55"/>
  <c r="E21" i="55"/>
  <c r="F21" i="55"/>
  <c r="G21" i="55"/>
  <c r="H21" i="55"/>
  <c r="I21" i="55"/>
  <c r="J21" i="55"/>
  <c r="K21" i="55"/>
  <c r="L21" i="55"/>
  <c r="M21" i="55"/>
  <c r="N21" i="55"/>
  <c r="O21" i="55"/>
  <c r="P21" i="55"/>
  <c r="Q21" i="55"/>
  <c r="R21" i="55"/>
  <c r="S21" i="55"/>
  <c r="T21" i="55"/>
  <c r="U21" i="55"/>
  <c r="V21" i="55"/>
  <c r="W21" i="55"/>
  <c r="E23" i="55"/>
  <c r="F23" i="55"/>
  <c r="G23" i="55"/>
  <c r="H23" i="55"/>
  <c r="I23" i="55"/>
  <c r="J23" i="55"/>
  <c r="K23" i="55"/>
  <c r="L23" i="55"/>
  <c r="M23" i="55"/>
  <c r="N23" i="55"/>
  <c r="O23" i="55"/>
  <c r="P23" i="55"/>
  <c r="Q23" i="55"/>
  <c r="R23" i="55"/>
  <c r="S23" i="55"/>
  <c r="T23" i="55"/>
  <c r="U23" i="55"/>
  <c r="V23" i="55"/>
  <c r="W23" i="55"/>
  <c r="X23" i="55"/>
  <c r="Y23" i="55"/>
  <c r="Z23" i="55"/>
  <c r="AA23" i="55"/>
  <c r="AB23" i="55"/>
  <c r="AC23" i="55"/>
  <c r="AD23" i="55"/>
  <c r="AE23" i="55"/>
  <c r="AF23" i="55"/>
  <c r="AG23" i="55"/>
  <c r="AH23" i="55"/>
  <c r="AI23" i="55"/>
  <c r="AJ23" i="55"/>
  <c r="AK23" i="55"/>
  <c r="AL23" i="55"/>
  <c r="AM23" i="55"/>
  <c r="AN23" i="55"/>
  <c r="AO23" i="55"/>
  <c r="AP23" i="55"/>
  <c r="AQ23" i="55"/>
  <c r="AR23" i="55"/>
  <c r="AS23" i="55"/>
  <c r="AT23" i="55"/>
  <c r="AU23" i="55"/>
  <c r="AV23" i="55"/>
  <c r="E24" i="55"/>
  <c r="F24" i="55"/>
  <c r="G24" i="55"/>
  <c r="H24" i="55"/>
  <c r="I24" i="55"/>
  <c r="J24" i="55"/>
  <c r="K24" i="55"/>
  <c r="L24" i="55"/>
  <c r="M24" i="55"/>
  <c r="N24" i="55"/>
  <c r="O24" i="55"/>
  <c r="P24" i="55"/>
  <c r="Q24" i="55"/>
  <c r="R24" i="55"/>
  <c r="S24" i="55"/>
  <c r="T24" i="55"/>
  <c r="U24" i="55"/>
  <c r="V24" i="55"/>
  <c r="W24" i="55"/>
  <c r="E25" i="55"/>
  <c r="F25" i="55"/>
  <c r="G25" i="55"/>
  <c r="H25" i="55"/>
  <c r="I25" i="55"/>
  <c r="J25" i="55"/>
  <c r="K25" i="55"/>
  <c r="L25" i="55"/>
  <c r="M25" i="55"/>
  <c r="N25" i="55"/>
  <c r="O25" i="55"/>
  <c r="P25" i="55"/>
  <c r="Q25" i="55"/>
  <c r="R25" i="55"/>
  <c r="S25" i="55"/>
  <c r="T25" i="55"/>
  <c r="U25" i="55"/>
  <c r="V25" i="55"/>
  <c r="W25" i="55"/>
  <c r="E26" i="55"/>
  <c r="F26" i="55"/>
  <c r="G26" i="55"/>
  <c r="H26" i="55"/>
  <c r="I26" i="55"/>
  <c r="J26" i="55"/>
  <c r="K26" i="55"/>
  <c r="L26" i="55"/>
  <c r="M26" i="55"/>
  <c r="N26" i="55"/>
  <c r="O26" i="55"/>
  <c r="P26" i="55"/>
  <c r="Q26" i="55"/>
  <c r="R26" i="55"/>
  <c r="S26" i="55"/>
  <c r="T26" i="55"/>
  <c r="U26" i="55"/>
  <c r="V26" i="55"/>
  <c r="W26" i="55"/>
  <c r="E28" i="55"/>
  <c r="F28" i="55"/>
  <c r="G28" i="55"/>
  <c r="H28" i="55"/>
  <c r="I28" i="55"/>
  <c r="J28" i="55"/>
  <c r="K28" i="55"/>
  <c r="L28" i="55"/>
  <c r="M28" i="55"/>
  <c r="N28" i="55"/>
  <c r="O28" i="55"/>
  <c r="P28" i="55"/>
  <c r="Q28" i="55"/>
  <c r="R28" i="55"/>
  <c r="S28" i="55"/>
  <c r="T28" i="55"/>
  <c r="U28" i="55"/>
  <c r="V28" i="55"/>
  <c r="W28" i="55"/>
  <c r="X28" i="55"/>
  <c r="Y28" i="55"/>
  <c r="Z28" i="55"/>
  <c r="AA28" i="55"/>
  <c r="AB28" i="55"/>
  <c r="AC28" i="55"/>
  <c r="AD28" i="55"/>
  <c r="AE28" i="55"/>
  <c r="AF28" i="55"/>
  <c r="AG28" i="55"/>
  <c r="AH28" i="55"/>
  <c r="AI28" i="55"/>
  <c r="AJ28" i="55"/>
  <c r="AK28" i="55"/>
  <c r="AL28" i="55"/>
  <c r="AM28" i="55"/>
  <c r="AN28" i="55"/>
  <c r="AO28" i="55"/>
  <c r="AP28" i="55"/>
  <c r="AQ28" i="55"/>
  <c r="AR28" i="55"/>
  <c r="AS28" i="55"/>
  <c r="AT28" i="55"/>
  <c r="AU28" i="55"/>
  <c r="AV28" i="55"/>
  <c r="E29" i="55"/>
  <c r="F29" i="55"/>
  <c r="G29" i="55"/>
  <c r="H29" i="55"/>
  <c r="I29" i="55"/>
  <c r="J29" i="55"/>
  <c r="K29" i="55"/>
  <c r="L29" i="55"/>
  <c r="M29" i="55"/>
  <c r="N29" i="55"/>
  <c r="O29" i="55"/>
  <c r="P29" i="55"/>
  <c r="Q29" i="55"/>
  <c r="R29" i="55"/>
  <c r="S29" i="55"/>
  <c r="T29" i="55"/>
  <c r="U29" i="55"/>
  <c r="V29" i="55"/>
  <c r="W29" i="55"/>
  <c r="E30" i="55"/>
  <c r="F30" i="55"/>
  <c r="G30" i="55"/>
  <c r="H30" i="55"/>
  <c r="I30" i="55"/>
  <c r="J30" i="55"/>
  <c r="K30" i="55"/>
  <c r="L30" i="55"/>
  <c r="M30" i="55"/>
  <c r="N30" i="55"/>
  <c r="O30" i="55"/>
  <c r="P30" i="55"/>
  <c r="Q30" i="55"/>
  <c r="R30" i="55"/>
  <c r="S30" i="55"/>
  <c r="T30" i="55"/>
  <c r="U30" i="55"/>
  <c r="V30" i="55"/>
  <c r="W30" i="55"/>
  <c r="X30" i="55"/>
  <c r="Y30" i="55"/>
  <c r="Z30" i="55"/>
  <c r="AA30" i="55"/>
  <c r="AB30" i="55"/>
  <c r="AC30" i="55"/>
  <c r="AD30" i="55"/>
  <c r="AE30" i="55"/>
  <c r="AF30" i="55"/>
  <c r="AG30" i="55"/>
  <c r="AH30" i="55"/>
  <c r="AI30" i="55"/>
  <c r="AJ30" i="55"/>
  <c r="AK30" i="55"/>
  <c r="AL30" i="55"/>
  <c r="AM30" i="55"/>
  <c r="AN30" i="55"/>
  <c r="AO30" i="55"/>
  <c r="AP30" i="55"/>
  <c r="AQ30" i="55"/>
  <c r="AR30" i="55"/>
  <c r="AS30" i="55"/>
  <c r="AT30" i="55"/>
  <c r="AU30" i="55"/>
  <c r="AV30" i="55"/>
  <c r="E31" i="55"/>
  <c r="F31" i="55"/>
  <c r="G31" i="55"/>
  <c r="H31" i="55"/>
  <c r="I31" i="55"/>
  <c r="J31" i="55"/>
  <c r="K31" i="55"/>
  <c r="L31" i="55"/>
  <c r="M31" i="55"/>
  <c r="N31" i="55"/>
  <c r="O31" i="55"/>
  <c r="P31" i="55"/>
  <c r="Q31" i="55"/>
  <c r="R31" i="55"/>
  <c r="S31" i="55"/>
  <c r="T31" i="55"/>
  <c r="U31" i="55"/>
  <c r="V31" i="55"/>
  <c r="W31" i="55"/>
  <c r="X31" i="55"/>
  <c r="Y31" i="55"/>
  <c r="Z31" i="55"/>
  <c r="AA31" i="55"/>
  <c r="AB31" i="55"/>
  <c r="AC31" i="55"/>
  <c r="AD31" i="55"/>
  <c r="AE31" i="55"/>
  <c r="AF31" i="55"/>
  <c r="AG31" i="55"/>
  <c r="AH31" i="55"/>
  <c r="AI31" i="55"/>
  <c r="AJ31" i="55"/>
  <c r="AK31" i="55"/>
  <c r="AL31" i="55"/>
  <c r="AM31" i="55"/>
  <c r="AN31" i="55"/>
  <c r="AO31" i="55"/>
  <c r="AP31" i="55"/>
  <c r="AQ31" i="55"/>
  <c r="AR31" i="55"/>
  <c r="AS31" i="55"/>
  <c r="AT31" i="55"/>
  <c r="AU31" i="55"/>
  <c r="AV31" i="55"/>
  <c r="E32" i="55"/>
  <c r="F32" i="55"/>
  <c r="G32" i="55"/>
  <c r="H32" i="55"/>
  <c r="I32" i="55"/>
  <c r="J32" i="55"/>
  <c r="K32" i="55"/>
  <c r="L32" i="55"/>
  <c r="M32" i="55"/>
  <c r="N32" i="55"/>
  <c r="O32" i="55"/>
  <c r="P32" i="55"/>
  <c r="Q32" i="55"/>
  <c r="R32" i="55"/>
  <c r="S32" i="55"/>
  <c r="T32" i="55"/>
  <c r="U32" i="55"/>
  <c r="V32" i="55"/>
  <c r="W32" i="55"/>
  <c r="X32" i="55"/>
  <c r="Y32" i="55"/>
  <c r="Z32" i="55"/>
  <c r="AA32" i="55"/>
  <c r="AB32" i="55"/>
  <c r="AC32" i="55"/>
  <c r="AD32" i="55"/>
  <c r="AE32" i="55"/>
  <c r="AF32" i="55"/>
  <c r="AG32" i="55"/>
  <c r="AH32" i="55"/>
  <c r="AI32" i="55"/>
  <c r="AJ32" i="55"/>
  <c r="AK32" i="55"/>
  <c r="AL32" i="55"/>
  <c r="AM32" i="55"/>
  <c r="AN32" i="55"/>
  <c r="AO32" i="55"/>
  <c r="AP32" i="55"/>
  <c r="AQ32" i="55"/>
  <c r="AR32" i="55"/>
  <c r="AS32" i="55"/>
  <c r="AT32" i="55"/>
  <c r="AU32" i="55"/>
  <c r="AV32" i="55"/>
  <c r="E33" i="55"/>
  <c r="F33" i="55"/>
  <c r="G33" i="55"/>
  <c r="H33" i="55"/>
  <c r="I33" i="55"/>
  <c r="J33" i="55"/>
  <c r="K33" i="55"/>
  <c r="L33" i="55"/>
  <c r="M33" i="55"/>
  <c r="N33" i="55"/>
  <c r="O33" i="55"/>
  <c r="P33" i="55"/>
  <c r="Q33" i="55"/>
  <c r="R33" i="55"/>
  <c r="S33" i="55"/>
  <c r="T33" i="55"/>
  <c r="U33" i="55"/>
  <c r="V33" i="55"/>
  <c r="W33" i="55"/>
  <c r="E34" i="55"/>
  <c r="F34" i="55"/>
  <c r="G34" i="55"/>
  <c r="H34" i="55"/>
  <c r="I34" i="55"/>
  <c r="J34" i="55"/>
  <c r="K34" i="55"/>
  <c r="L34" i="55"/>
  <c r="M34" i="55"/>
  <c r="N34" i="55"/>
  <c r="O34" i="55"/>
  <c r="P34" i="55"/>
  <c r="Q34" i="55"/>
  <c r="R34" i="55"/>
  <c r="S34" i="55"/>
  <c r="T34" i="55"/>
  <c r="U34" i="55"/>
  <c r="V34" i="55"/>
  <c r="W34" i="55"/>
  <c r="E35" i="55"/>
  <c r="F35" i="55"/>
  <c r="G35" i="55"/>
  <c r="H35" i="55"/>
  <c r="I35" i="55"/>
  <c r="J35" i="55"/>
  <c r="K35" i="55"/>
  <c r="L35" i="55"/>
  <c r="M35" i="55"/>
  <c r="N35" i="55"/>
  <c r="O35" i="55"/>
  <c r="P35" i="55"/>
  <c r="Q35" i="55"/>
  <c r="R35" i="55"/>
  <c r="S35" i="55"/>
  <c r="T35" i="55"/>
  <c r="U35" i="55"/>
  <c r="V35" i="55"/>
  <c r="W35" i="55"/>
  <c r="E36" i="55"/>
  <c r="F36" i="55"/>
  <c r="G36" i="55"/>
  <c r="H36" i="55"/>
  <c r="I36" i="55"/>
  <c r="J36" i="55"/>
  <c r="K36" i="55"/>
  <c r="L36" i="55"/>
  <c r="M36" i="55"/>
  <c r="N36" i="55"/>
  <c r="O36" i="55"/>
  <c r="P36" i="55"/>
  <c r="Q36" i="55"/>
  <c r="R36" i="55"/>
  <c r="S36" i="55"/>
  <c r="T36" i="55"/>
  <c r="U36" i="55"/>
  <c r="V36" i="55"/>
  <c r="W36" i="55"/>
  <c r="X36" i="55"/>
  <c r="Y36" i="55"/>
  <c r="Z36" i="55"/>
  <c r="AA36" i="55"/>
  <c r="AB36" i="55"/>
  <c r="AC36" i="55"/>
  <c r="AD36" i="55"/>
  <c r="AE36" i="55"/>
  <c r="AF36" i="55"/>
  <c r="AG36" i="55"/>
  <c r="AH36" i="55"/>
  <c r="AI36" i="55"/>
  <c r="AJ36" i="55"/>
  <c r="AK36" i="55"/>
  <c r="AL36" i="55"/>
  <c r="AM36" i="55"/>
  <c r="AN36" i="55"/>
  <c r="AO36" i="55"/>
  <c r="AP36" i="55"/>
  <c r="AQ36" i="55"/>
  <c r="AR36" i="55"/>
  <c r="AS36" i="55"/>
  <c r="AT36" i="55"/>
  <c r="AU36" i="55"/>
  <c r="AV36" i="55"/>
  <c r="E37" i="55"/>
  <c r="F37" i="55"/>
  <c r="G37" i="55"/>
  <c r="H37" i="55"/>
  <c r="I37" i="55"/>
  <c r="J37" i="55"/>
  <c r="K37" i="55"/>
  <c r="L37" i="55"/>
  <c r="M37" i="55"/>
  <c r="N37" i="55"/>
  <c r="O37" i="55"/>
  <c r="P37" i="55"/>
  <c r="Q37" i="55"/>
  <c r="R37" i="55"/>
  <c r="S37" i="55"/>
  <c r="T37" i="55"/>
  <c r="U37" i="55"/>
  <c r="V37" i="55"/>
  <c r="W37" i="55"/>
  <c r="E38" i="55"/>
  <c r="F38" i="55"/>
  <c r="G38" i="55"/>
  <c r="H38" i="55"/>
  <c r="I38" i="55"/>
  <c r="J38" i="55"/>
  <c r="K38" i="55"/>
  <c r="L38" i="55"/>
  <c r="M38" i="55"/>
  <c r="N38" i="55"/>
  <c r="O38" i="55"/>
  <c r="P38" i="55"/>
  <c r="Q38" i="55"/>
  <c r="R38" i="55"/>
  <c r="S38" i="55"/>
  <c r="T38" i="55"/>
  <c r="U38" i="55"/>
  <c r="V38" i="55"/>
  <c r="W38" i="55"/>
  <c r="X38" i="55"/>
  <c r="Y38" i="55"/>
  <c r="Z38" i="55"/>
  <c r="AA38" i="55"/>
  <c r="AB38" i="55"/>
  <c r="AC38" i="55"/>
  <c r="AD38" i="55"/>
  <c r="AE38" i="55"/>
  <c r="AF38" i="55"/>
  <c r="AG38" i="55"/>
  <c r="AH38" i="55"/>
  <c r="AI38" i="55"/>
  <c r="AJ38" i="55"/>
  <c r="AK38" i="55"/>
  <c r="AL38" i="55"/>
  <c r="AM38" i="55"/>
  <c r="AN38" i="55"/>
  <c r="AO38" i="55"/>
  <c r="AP38" i="55"/>
  <c r="AQ38" i="55"/>
  <c r="AR38" i="55"/>
  <c r="AS38" i="55"/>
  <c r="AT38" i="55"/>
  <c r="AU38" i="55"/>
  <c r="AV38" i="55"/>
  <c r="H40" i="55"/>
  <c r="E43" i="55"/>
  <c r="F43" i="55"/>
  <c r="G43" i="55"/>
  <c r="H43" i="55"/>
  <c r="I43" i="55"/>
  <c r="J43" i="55"/>
  <c r="K43" i="55"/>
  <c r="L43" i="55"/>
  <c r="M43" i="55"/>
  <c r="N43" i="55"/>
  <c r="O43" i="55"/>
  <c r="P43" i="55"/>
  <c r="Q43" i="55"/>
  <c r="R43" i="55"/>
  <c r="S43" i="55"/>
  <c r="T43" i="55"/>
  <c r="U43" i="55"/>
  <c r="V43" i="55"/>
  <c r="W43" i="55"/>
  <c r="X43" i="55"/>
  <c r="Y43" i="55"/>
  <c r="Z43" i="55"/>
  <c r="AA43" i="55"/>
  <c r="AC43" i="55"/>
  <c r="AD43" i="55"/>
  <c r="AE43" i="55"/>
  <c r="AF43" i="55"/>
  <c r="AH43" i="55"/>
  <c r="AI43" i="55"/>
  <c r="AJ43" i="55"/>
  <c r="AK43" i="55"/>
  <c r="AM43" i="55"/>
  <c r="AN43" i="55"/>
  <c r="AO43" i="55"/>
  <c r="AP43" i="55"/>
  <c r="AR43" i="55"/>
  <c r="AS43" i="55"/>
  <c r="AT43" i="55"/>
  <c r="AU43" i="55"/>
  <c r="E44" i="55"/>
  <c r="F44" i="55"/>
  <c r="G44" i="55"/>
  <c r="H44" i="55"/>
  <c r="I44" i="55"/>
  <c r="J44" i="55"/>
  <c r="K44" i="55"/>
  <c r="L44" i="55"/>
  <c r="M44" i="55"/>
  <c r="N44" i="55"/>
  <c r="O44" i="55"/>
  <c r="P44" i="55"/>
  <c r="Q44" i="55"/>
  <c r="R44" i="55"/>
  <c r="S44" i="55"/>
  <c r="T44" i="55"/>
  <c r="U44" i="55"/>
  <c r="V44" i="55"/>
  <c r="X44" i="55"/>
  <c r="Y44" i="55"/>
  <c r="Z44" i="55"/>
  <c r="AA44" i="55"/>
  <c r="AC44" i="55"/>
  <c r="AD44" i="55"/>
  <c r="AE44" i="55"/>
  <c r="AF44" i="55"/>
  <c r="AH44" i="55"/>
  <c r="AI44" i="55"/>
  <c r="AJ44" i="55"/>
  <c r="AK44" i="55"/>
  <c r="AM44" i="55"/>
  <c r="AN44" i="55"/>
  <c r="AO44" i="55"/>
  <c r="AP44" i="55"/>
  <c r="AR44" i="55"/>
  <c r="AS44" i="55"/>
  <c r="AT44" i="55"/>
  <c r="AU44" i="55"/>
  <c r="E45" i="55"/>
  <c r="F45" i="55"/>
  <c r="G45" i="55"/>
  <c r="H45" i="55"/>
  <c r="I45" i="55"/>
  <c r="J45" i="55"/>
  <c r="K45" i="55"/>
  <c r="L45" i="55"/>
  <c r="M45" i="55"/>
  <c r="N45" i="55"/>
  <c r="O45" i="55"/>
  <c r="P45" i="55"/>
  <c r="Q45" i="55"/>
  <c r="R45" i="55"/>
  <c r="S45" i="55"/>
  <c r="T45" i="55"/>
  <c r="U45" i="55"/>
  <c r="V45" i="55"/>
  <c r="W45" i="55"/>
  <c r="X45" i="55"/>
  <c r="Y45" i="55"/>
  <c r="Z45" i="55"/>
  <c r="AA45" i="55"/>
  <c r="AB45" i="55"/>
  <c r="AC45" i="55"/>
  <c r="AD45" i="55"/>
  <c r="AE45" i="55"/>
  <c r="AF45" i="55"/>
  <c r="AG45" i="55"/>
  <c r="AH45" i="55"/>
  <c r="AI45" i="55"/>
  <c r="AJ45" i="55"/>
  <c r="AK45" i="55"/>
  <c r="AL45" i="55"/>
  <c r="AM45" i="55"/>
  <c r="AN45" i="55"/>
  <c r="AO45" i="55"/>
  <c r="AP45" i="55"/>
  <c r="AQ45" i="55"/>
  <c r="AR45" i="55"/>
  <c r="AS45" i="55"/>
  <c r="AT45" i="55"/>
  <c r="AU45" i="55"/>
  <c r="AV45" i="55"/>
  <c r="D7" i="55"/>
  <c r="D8" i="55"/>
  <c r="D9" i="55"/>
  <c r="D10" i="55"/>
  <c r="D11" i="55"/>
  <c r="D12" i="55"/>
  <c r="D13" i="55"/>
  <c r="D14" i="55"/>
  <c r="D15" i="55"/>
  <c r="D16" i="55"/>
  <c r="D17" i="55"/>
  <c r="D18" i="55"/>
  <c r="D19" i="55"/>
  <c r="D20" i="55"/>
  <c r="D21" i="55"/>
  <c r="D23" i="55"/>
  <c r="D24" i="55"/>
  <c r="D25" i="55"/>
  <c r="D26" i="55"/>
  <c r="D28" i="55"/>
  <c r="D29" i="55"/>
  <c r="D30" i="55"/>
  <c r="D31" i="55"/>
  <c r="D32" i="55"/>
  <c r="D33" i="55"/>
  <c r="D34" i="55"/>
  <c r="D35" i="55"/>
  <c r="D36" i="55"/>
  <c r="D37" i="55"/>
  <c r="D38" i="55"/>
  <c r="D40" i="55"/>
  <c r="D43" i="55"/>
  <c r="D44" i="55"/>
  <c r="D45" i="55"/>
  <c r="D6" i="55"/>
  <c r="E46" i="54"/>
  <c r="F46" i="54"/>
  <c r="G46" i="54"/>
  <c r="H46" i="54"/>
  <c r="I46" i="54"/>
  <c r="J46" i="54"/>
  <c r="K46" i="54"/>
  <c r="L46" i="54"/>
  <c r="M46" i="54"/>
  <c r="N46" i="54"/>
  <c r="O46" i="54"/>
  <c r="P46" i="54"/>
  <c r="Q46" i="54"/>
  <c r="R46" i="54"/>
  <c r="S46" i="54"/>
  <c r="T46" i="54"/>
  <c r="U46" i="54"/>
  <c r="V46" i="54"/>
  <c r="W46" i="54"/>
  <c r="X46" i="54"/>
  <c r="Y46" i="54"/>
  <c r="Z46" i="54"/>
  <c r="AA46" i="54"/>
  <c r="AB46" i="54"/>
  <c r="AC46" i="54"/>
  <c r="AD46" i="54"/>
  <c r="AE46" i="54"/>
  <c r="AF46" i="54"/>
  <c r="AG46" i="54"/>
  <c r="AH46" i="54"/>
  <c r="AI46" i="54"/>
  <c r="AJ46" i="54"/>
  <c r="AK46" i="54"/>
  <c r="AL46" i="54"/>
  <c r="AM46" i="54"/>
  <c r="AN46" i="54"/>
  <c r="AO46" i="54"/>
  <c r="AP46" i="54"/>
  <c r="AQ46" i="54"/>
  <c r="AR46" i="54"/>
  <c r="AS46" i="54"/>
  <c r="AT46" i="54"/>
  <c r="AU46" i="54"/>
  <c r="AV46" i="54"/>
  <c r="H47" i="54"/>
  <c r="M47" i="54"/>
  <c r="R47" i="54"/>
  <c r="W47" i="54"/>
  <c r="AB47" i="54"/>
  <c r="AG47" i="54"/>
  <c r="AL47" i="54"/>
  <c r="AQ47" i="54"/>
  <c r="AV47" i="54"/>
  <c r="H48" i="54"/>
  <c r="M48" i="54"/>
  <c r="R48" i="54"/>
  <c r="W48" i="54"/>
  <c r="AB48" i="54"/>
  <c r="AG48" i="54"/>
  <c r="AL48" i="54"/>
  <c r="AQ48" i="54"/>
  <c r="AV48" i="54"/>
  <c r="H49" i="54"/>
  <c r="M49" i="54"/>
  <c r="R49" i="54"/>
  <c r="W49" i="54"/>
  <c r="AB49" i="54"/>
  <c r="AG49" i="54"/>
  <c r="AL49" i="54"/>
  <c r="AQ49" i="54"/>
  <c r="AV49" i="54"/>
  <c r="H50" i="54"/>
  <c r="M50" i="54"/>
  <c r="R50" i="54"/>
  <c r="W50" i="54"/>
  <c r="AB50" i="54"/>
  <c r="AG50" i="54"/>
  <c r="AL50" i="54"/>
  <c r="AQ50" i="54"/>
  <c r="AV50" i="54"/>
  <c r="H51" i="54"/>
  <c r="M51" i="54"/>
  <c r="R51" i="54"/>
  <c r="W51" i="54"/>
  <c r="AB51" i="54"/>
  <c r="AG51" i="54"/>
  <c r="AL51" i="54"/>
  <c r="AQ51" i="54"/>
  <c r="AV51" i="54"/>
  <c r="H52" i="54"/>
  <c r="M52" i="54"/>
  <c r="R52" i="54"/>
  <c r="W52" i="54"/>
  <c r="AB52" i="54"/>
  <c r="AG52" i="54"/>
  <c r="AL52" i="54"/>
  <c r="AQ52" i="54"/>
  <c r="AV52" i="54"/>
  <c r="M53" i="54"/>
  <c r="R53" i="54"/>
  <c r="W53" i="54"/>
  <c r="AB53" i="54"/>
  <c r="AG53" i="54"/>
  <c r="AL53" i="54"/>
  <c r="AQ53" i="54"/>
  <c r="AV53" i="54"/>
  <c r="E54" i="54"/>
  <c r="F54" i="54"/>
  <c r="G54" i="54"/>
  <c r="H54" i="54"/>
  <c r="I54" i="54"/>
  <c r="J54" i="54"/>
  <c r="K54" i="54"/>
  <c r="L54" i="54"/>
  <c r="M54" i="54"/>
  <c r="N54" i="54"/>
  <c r="O54" i="54"/>
  <c r="P54" i="54"/>
  <c r="Q54" i="54"/>
  <c r="R54" i="54"/>
  <c r="S54" i="54"/>
  <c r="T54" i="54"/>
  <c r="U54" i="54"/>
  <c r="V54" i="54"/>
  <c r="W54" i="54"/>
  <c r="X54" i="54"/>
  <c r="Y54" i="54"/>
  <c r="Z54" i="54"/>
  <c r="AA54" i="54"/>
  <c r="AB54" i="54"/>
  <c r="AC54" i="54"/>
  <c r="AD54" i="54"/>
  <c r="AE54" i="54"/>
  <c r="AF54" i="54"/>
  <c r="AG54" i="54"/>
  <c r="AH54" i="54"/>
  <c r="AI54" i="54"/>
  <c r="AJ54" i="54"/>
  <c r="AK54" i="54"/>
  <c r="AL54" i="54"/>
  <c r="AM54" i="54"/>
  <c r="AN54" i="54"/>
  <c r="AO54" i="54"/>
  <c r="AP54" i="54"/>
  <c r="AQ54" i="54"/>
  <c r="AR54" i="54"/>
  <c r="AS54" i="54"/>
  <c r="AT54" i="54"/>
  <c r="AU54" i="54"/>
  <c r="AV54" i="54"/>
  <c r="E55" i="54"/>
  <c r="F55" i="54"/>
  <c r="G55" i="54"/>
  <c r="H55" i="54"/>
  <c r="I55" i="54"/>
  <c r="J55" i="54"/>
  <c r="K55" i="54"/>
  <c r="L55" i="54"/>
  <c r="M55" i="54"/>
  <c r="N55" i="54"/>
  <c r="O55" i="54"/>
  <c r="P55" i="54"/>
  <c r="Q55" i="54"/>
  <c r="R55" i="54"/>
  <c r="S55" i="54"/>
  <c r="T55" i="54"/>
  <c r="U55" i="54"/>
  <c r="V55" i="54"/>
  <c r="W55" i="54"/>
  <c r="X55" i="54"/>
  <c r="Y55" i="54"/>
  <c r="Z55" i="54"/>
  <c r="AA55" i="54"/>
  <c r="AB55" i="54"/>
  <c r="AC55" i="54"/>
  <c r="AD55" i="54"/>
  <c r="AE55" i="54"/>
  <c r="AF55" i="54"/>
  <c r="AG55" i="54"/>
  <c r="AH55" i="54"/>
  <c r="AI55" i="54"/>
  <c r="AJ55" i="54"/>
  <c r="AK55" i="54"/>
  <c r="AL55" i="54"/>
  <c r="AM55" i="54"/>
  <c r="AN55" i="54"/>
  <c r="AO55" i="54"/>
  <c r="AP55" i="54"/>
  <c r="AQ55" i="54"/>
  <c r="AR55" i="54"/>
  <c r="AS55" i="54"/>
  <c r="AT55" i="54"/>
  <c r="AU55" i="54"/>
  <c r="AV55" i="54"/>
  <c r="E56" i="54"/>
  <c r="F56" i="54"/>
  <c r="G56" i="54"/>
  <c r="H56" i="54"/>
  <c r="I56" i="54"/>
  <c r="J56" i="54"/>
  <c r="K56" i="54"/>
  <c r="L56" i="54"/>
  <c r="M56" i="54"/>
  <c r="N56" i="54"/>
  <c r="O56" i="54"/>
  <c r="P56" i="54"/>
  <c r="Q56" i="54"/>
  <c r="R56" i="54"/>
  <c r="S56" i="54"/>
  <c r="T56" i="54"/>
  <c r="U56" i="54"/>
  <c r="W56" i="54"/>
  <c r="AB56" i="54"/>
  <c r="AG56" i="54"/>
  <c r="AL56" i="54"/>
  <c r="AQ56" i="54"/>
  <c r="AV56" i="54"/>
  <c r="E57" i="54"/>
  <c r="F57" i="54"/>
  <c r="G57" i="54"/>
  <c r="H57" i="54"/>
  <c r="I57" i="54"/>
  <c r="J57" i="54"/>
  <c r="K57" i="54"/>
  <c r="L57" i="54"/>
  <c r="M57" i="54"/>
  <c r="N57" i="54"/>
  <c r="O57" i="54"/>
  <c r="P57" i="54"/>
  <c r="Q57" i="54"/>
  <c r="R57" i="54"/>
  <c r="S57" i="54"/>
  <c r="T57" i="54"/>
  <c r="U57" i="54"/>
  <c r="V57" i="54"/>
  <c r="W57" i="54"/>
  <c r="X57" i="54"/>
  <c r="Y57" i="54"/>
  <c r="Z57" i="54"/>
  <c r="AA57" i="54"/>
  <c r="AB57" i="54"/>
  <c r="AC57" i="54"/>
  <c r="AD57" i="54"/>
  <c r="AE57" i="54"/>
  <c r="AF57" i="54"/>
  <c r="AG57" i="54"/>
  <c r="AH57" i="54"/>
  <c r="AI57" i="54"/>
  <c r="AJ57" i="54"/>
  <c r="AK57" i="54"/>
  <c r="AL57" i="54"/>
  <c r="AM57" i="54"/>
  <c r="AN57" i="54"/>
  <c r="AO57" i="54"/>
  <c r="AP57" i="54"/>
  <c r="AQ57" i="54"/>
  <c r="AR57" i="54"/>
  <c r="AS57" i="54"/>
  <c r="AT57" i="54"/>
  <c r="AU57" i="54"/>
  <c r="AV57" i="54"/>
  <c r="E58" i="54"/>
  <c r="F58" i="54"/>
  <c r="G58" i="54"/>
  <c r="H58" i="54"/>
  <c r="I58" i="54"/>
  <c r="J58" i="54"/>
  <c r="K58" i="54"/>
  <c r="L58" i="54"/>
  <c r="M58" i="54"/>
  <c r="N58" i="54"/>
  <c r="O58" i="54"/>
  <c r="P58" i="54"/>
  <c r="Q58" i="54"/>
  <c r="R58" i="54"/>
  <c r="S58" i="54"/>
  <c r="T58" i="54"/>
  <c r="U58" i="54"/>
  <c r="V58" i="54"/>
  <c r="W58" i="54"/>
  <c r="X58" i="54"/>
  <c r="Y58" i="54"/>
  <c r="Z58" i="54"/>
  <c r="AA58" i="54"/>
  <c r="AB58" i="54"/>
  <c r="AC58" i="54"/>
  <c r="AD58" i="54"/>
  <c r="AE58" i="54"/>
  <c r="AF58" i="54"/>
  <c r="AG58" i="54"/>
  <c r="AH58" i="54"/>
  <c r="AI58" i="54"/>
  <c r="AJ58" i="54"/>
  <c r="AK58" i="54"/>
  <c r="AL58" i="54"/>
  <c r="AM58" i="54"/>
  <c r="AN58" i="54"/>
  <c r="AO58" i="54"/>
  <c r="AP58" i="54"/>
  <c r="AQ58" i="54"/>
  <c r="AR58" i="54"/>
  <c r="AS58" i="54"/>
  <c r="AT58" i="54"/>
  <c r="AU58" i="54"/>
  <c r="AV58" i="54"/>
  <c r="E59" i="54"/>
  <c r="F59" i="54"/>
  <c r="G59" i="54"/>
  <c r="H59" i="54"/>
  <c r="I59" i="54"/>
  <c r="J59" i="54"/>
  <c r="K59" i="54"/>
  <c r="L59" i="54"/>
  <c r="M59" i="54"/>
  <c r="N59" i="54"/>
  <c r="O59" i="54"/>
  <c r="P59" i="54"/>
  <c r="Q59" i="54"/>
  <c r="R59" i="54"/>
  <c r="S59" i="54"/>
  <c r="T59" i="54"/>
  <c r="U59" i="54"/>
  <c r="V59" i="54"/>
  <c r="W59" i="54"/>
  <c r="X59" i="54"/>
  <c r="Y59" i="54"/>
  <c r="Z59" i="54"/>
  <c r="AA59" i="54"/>
  <c r="AB59" i="54"/>
  <c r="AC59" i="54"/>
  <c r="AD59" i="54"/>
  <c r="AE59" i="54"/>
  <c r="AF59" i="54"/>
  <c r="AG59" i="54"/>
  <c r="AH59" i="54"/>
  <c r="AI59" i="54"/>
  <c r="AJ59" i="54"/>
  <c r="AK59" i="54"/>
  <c r="AL59" i="54"/>
  <c r="AM59" i="54"/>
  <c r="AN59" i="54"/>
  <c r="AO59" i="54"/>
  <c r="AP59" i="54"/>
  <c r="AQ59" i="54"/>
  <c r="AR59" i="54"/>
  <c r="AS59" i="54"/>
  <c r="AT59" i="54"/>
  <c r="AU59" i="54"/>
  <c r="AV59" i="54"/>
  <c r="E60" i="54"/>
  <c r="F60" i="54"/>
  <c r="G60" i="54"/>
  <c r="H60" i="54"/>
  <c r="I60" i="54"/>
  <c r="J60" i="54"/>
  <c r="K60" i="54"/>
  <c r="L60" i="54"/>
  <c r="M60" i="54"/>
  <c r="N60" i="54"/>
  <c r="O60" i="54"/>
  <c r="P60" i="54"/>
  <c r="Q60" i="54"/>
  <c r="R60" i="54"/>
  <c r="S60" i="54"/>
  <c r="T60" i="54"/>
  <c r="U60" i="54"/>
  <c r="V60" i="54"/>
  <c r="W60" i="54"/>
  <c r="X60" i="54"/>
  <c r="Y60" i="54"/>
  <c r="Z60" i="54"/>
  <c r="AA60" i="54"/>
  <c r="AB60" i="54"/>
  <c r="AC60" i="54"/>
  <c r="AD60" i="54"/>
  <c r="AE60" i="54"/>
  <c r="AF60" i="54"/>
  <c r="AG60" i="54"/>
  <c r="AH60" i="54"/>
  <c r="AI60" i="54"/>
  <c r="AJ60" i="54"/>
  <c r="AK60" i="54"/>
  <c r="AL60" i="54"/>
  <c r="AM60" i="54"/>
  <c r="AN60" i="54"/>
  <c r="AO60" i="54"/>
  <c r="AP60" i="54"/>
  <c r="AQ60" i="54"/>
  <c r="AR60" i="54"/>
  <c r="AS60" i="54"/>
  <c r="AT60" i="54"/>
  <c r="AU60" i="54"/>
  <c r="AV60" i="54"/>
  <c r="E61" i="54"/>
  <c r="F61" i="54"/>
  <c r="G61" i="54"/>
  <c r="H61" i="54"/>
  <c r="I61" i="54"/>
  <c r="J61" i="54"/>
  <c r="K61" i="54"/>
  <c r="L61" i="54"/>
  <c r="M61" i="54"/>
  <c r="N61" i="54"/>
  <c r="O61" i="54"/>
  <c r="P61" i="54"/>
  <c r="Q61" i="54"/>
  <c r="R61" i="54"/>
  <c r="S61" i="54"/>
  <c r="T61" i="54"/>
  <c r="U61" i="54"/>
  <c r="V61" i="54"/>
  <c r="W61" i="54"/>
  <c r="X61" i="54"/>
  <c r="Y61" i="54"/>
  <c r="Z61" i="54"/>
  <c r="AA61" i="54"/>
  <c r="AB61" i="54"/>
  <c r="AC61" i="54"/>
  <c r="AD61" i="54"/>
  <c r="AE61" i="54"/>
  <c r="AG61" i="54"/>
  <c r="AH61" i="54"/>
  <c r="AI61" i="54"/>
  <c r="AK61" i="54"/>
  <c r="AL61" i="54"/>
  <c r="AM61" i="54"/>
  <c r="AN61" i="54"/>
  <c r="AO61" i="54"/>
  <c r="AP61" i="54"/>
  <c r="AQ61" i="54"/>
  <c r="AR61" i="54"/>
  <c r="AS61" i="54"/>
  <c r="AT61" i="54"/>
  <c r="AU61" i="54"/>
  <c r="AV61" i="54"/>
  <c r="E62" i="54"/>
  <c r="F62" i="54"/>
  <c r="G62" i="54"/>
  <c r="H62" i="54"/>
  <c r="I62" i="54"/>
  <c r="J62" i="54"/>
  <c r="K62" i="54"/>
  <c r="L62" i="54"/>
  <c r="M62" i="54"/>
  <c r="N62" i="54"/>
  <c r="O62" i="54"/>
  <c r="P62" i="54"/>
  <c r="Q62" i="54"/>
  <c r="R62" i="54"/>
  <c r="S62" i="54"/>
  <c r="T62" i="54"/>
  <c r="U62" i="54"/>
  <c r="V62" i="54"/>
  <c r="W62" i="54"/>
  <c r="AB62" i="54"/>
  <c r="AG62" i="54"/>
  <c r="AL62" i="54"/>
  <c r="AQ62" i="54"/>
  <c r="AV62" i="54"/>
  <c r="E63" i="54"/>
  <c r="F63" i="54"/>
  <c r="G63" i="54"/>
  <c r="H63" i="54"/>
  <c r="I63" i="54"/>
  <c r="J63" i="54"/>
  <c r="K63" i="54"/>
  <c r="L63" i="54"/>
  <c r="M63" i="54"/>
  <c r="N63" i="54"/>
  <c r="O63" i="54"/>
  <c r="P63" i="54"/>
  <c r="Q63" i="54"/>
  <c r="R63" i="54"/>
  <c r="S63" i="54"/>
  <c r="T63" i="54"/>
  <c r="U63" i="54"/>
  <c r="V63" i="54"/>
  <c r="W63" i="54"/>
  <c r="X63" i="54"/>
  <c r="Y63" i="54"/>
  <c r="Z63" i="54"/>
  <c r="AA63" i="54"/>
  <c r="AB63" i="54"/>
  <c r="AC63" i="54"/>
  <c r="AD63" i="54"/>
  <c r="AE63" i="54"/>
  <c r="AG63" i="54"/>
  <c r="AL63" i="54"/>
  <c r="AQ63" i="54"/>
  <c r="AV63" i="54"/>
  <c r="E64" i="54"/>
  <c r="F64" i="54"/>
  <c r="G64" i="54"/>
  <c r="H64" i="54"/>
  <c r="I64" i="54"/>
  <c r="J64" i="54"/>
  <c r="K64" i="54"/>
  <c r="L64" i="54"/>
  <c r="N64" i="54"/>
  <c r="O64" i="54"/>
  <c r="P64" i="54"/>
  <c r="Q64" i="54"/>
  <c r="S64" i="54"/>
  <c r="T64" i="54"/>
  <c r="U64" i="54"/>
  <c r="V64" i="54"/>
  <c r="X64" i="54"/>
  <c r="Y64" i="54"/>
  <c r="Z64" i="54"/>
  <c r="AA64" i="54"/>
  <c r="AC64" i="54"/>
  <c r="AD64" i="54"/>
  <c r="AE64" i="54"/>
  <c r="AF64" i="54"/>
  <c r="AH64" i="54"/>
  <c r="AI64" i="54"/>
  <c r="AJ64" i="54"/>
  <c r="AK64" i="54"/>
  <c r="AM64" i="54"/>
  <c r="AN64" i="54"/>
  <c r="AO64" i="54"/>
  <c r="AP64" i="54"/>
  <c r="AR64" i="54"/>
  <c r="AS64" i="54"/>
  <c r="AT64" i="54"/>
  <c r="AU64" i="54"/>
  <c r="E65" i="54"/>
  <c r="F65" i="54"/>
  <c r="G65" i="54"/>
  <c r="H65" i="54"/>
  <c r="I65" i="54"/>
  <c r="J65" i="54"/>
  <c r="K65" i="54"/>
  <c r="L65" i="54"/>
  <c r="N65" i="54"/>
  <c r="O65" i="54"/>
  <c r="P65" i="54"/>
  <c r="Q65" i="54"/>
  <c r="S65" i="54"/>
  <c r="T65" i="54"/>
  <c r="U65" i="54"/>
  <c r="V65" i="54"/>
  <c r="X65" i="54"/>
  <c r="Y65" i="54"/>
  <c r="Z65" i="54"/>
  <c r="AA65" i="54"/>
  <c r="AC65" i="54"/>
  <c r="AD65" i="54"/>
  <c r="AE65" i="54"/>
  <c r="AF65" i="54"/>
  <c r="AH65" i="54"/>
  <c r="AI65" i="54"/>
  <c r="AJ65" i="54"/>
  <c r="AK65" i="54"/>
  <c r="AM65" i="54"/>
  <c r="AN65" i="54"/>
  <c r="AO65" i="54"/>
  <c r="AP65" i="54"/>
  <c r="AR65" i="54"/>
  <c r="AS65" i="54"/>
  <c r="AT65" i="54"/>
  <c r="AU65" i="54"/>
  <c r="E66" i="54"/>
  <c r="F66" i="54"/>
  <c r="G66" i="54"/>
  <c r="H66" i="54"/>
  <c r="I66" i="54"/>
  <c r="J66" i="54"/>
  <c r="K66" i="54"/>
  <c r="L66" i="54"/>
  <c r="M66" i="54"/>
  <c r="N66" i="54"/>
  <c r="O66" i="54"/>
  <c r="P66" i="54"/>
  <c r="Q66" i="54"/>
  <c r="R66" i="54"/>
  <c r="S66" i="54"/>
  <c r="T66" i="54"/>
  <c r="U66" i="54"/>
  <c r="V66" i="54"/>
  <c r="W66" i="54"/>
  <c r="X66" i="54"/>
  <c r="Y66" i="54"/>
  <c r="Z66" i="54"/>
  <c r="AA66" i="54"/>
  <c r="AB66" i="54"/>
  <c r="AC66" i="54"/>
  <c r="AD66" i="54"/>
  <c r="AE66" i="54"/>
  <c r="AF66" i="54"/>
  <c r="AG66" i="54"/>
  <c r="AH66" i="54"/>
  <c r="AI66" i="54"/>
  <c r="AJ66" i="54"/>
  <c r="AK66" i="54"/>
  <c r="AL66" i="54"/>
  <c r="AM66" i="54"/>
  <c r="AN66" i="54"/>
  <c r="AO66" i="54"/>
  <c r="AP66" i="54"/>
  <c r="AQ66" i="54"/>
  <c r="AR66" i="54"/>
  <c r="AS66" i="54"/>
  <c r="AT66" i="54"/>
  <c r="AU66" i="54"/>
  <c r="AV66" i="54"/>
  <c r="E67" i="54"/>
  <c r="F67" i="54"/>
  <c r="G67" i="54"/>
  <c r="H67" i="54"/>
  <c r="I67" i="54"/>
  <c r="J67" i="54"/>
  <c r="K67" i="54"/>
  <c r="L67" i="54"/>
  <c r="M67" i="54"/>
  <c r="N67" i="54"/>
  <c r="O67" i="54"/>
  <c r="P67" i="54"/>
  <c r="Q67" i="54"/>
  <c r="R67" i="54"/>
  <c r="S67" i="54"/>
  <c r="T67" i="54"/>
  <c r="U67" i="54"/>
  <c r="V67" i="54"/>
  <c r="W67" i="54"/>
  <c r="X67" i="54"/>
  <c r="Y67" i="54"/>
  <c r="Z67" i="54"/>
  <c r="AA67" i="54"/>
  <c r="AB67" i="54"/>
  <c r="AC67" i="54"/>
  <c r="AD67" i="54"/>
  <c r="AE67" i="54"/>
  <c r="AF67" i="54"/>
  <c r="AH67" i="54"/>
  <c r="AI67" i="54"/>
  <c r="AJ67" i="54"/>
  <c r="AK67" i="54"/>
  <c r="AM67" i="54"/>
  <c r="AN67" i="54"/>
  <c r="AO67" i="54"/>
  <c r="AP67" i="54"/>
  <c r="AR67" i="54"/>
  <c r="AS67" i="54"/>
  <c r="AT67" i="54"/>
  <c r="AU67" i="54"/>
  <c r="D54" i="54"/>
  <c r="D55" i="54"/>
  <c r="D56" i="54"/>
  <c r="D57" i="54"/>
  <c r="D58" i="54"/>
  <c r="D59" i="54"/>
  <c r="D60" i="54"/>
  <c r="D61" i="54"/>
  <c r="D62" i="54"/>
  <c r="D63" i="54"/>
  <c r="D64" i="54"/>
  <c r="D65" i="54"/>
  <c r="D66" i="54"/>
  <c r="D67" i="54"/>
  <c r="D46" i="54"/>
  <c r="E37" i="54"/>
  <c r="F37" i="54"/>
  <c r="G37" i="54"/>
  <c r="H37" i="54"/>
  <c r="I37" i="54"/>
  <c r="J37" i="54"/>
  <c r="K37" i="54"/>
  <c r="L37" i="54"/>
  <c r="M37" i="54"/>
  <c r="N37" i="54"/>
  <c r="O37" i="54"/>
  <c r="P37" i="54"/>
  <c r="Q37" i="54"/>
  <c r="R37" i="54"/>
  <c r="S37" i="54"/>
  <c r="T37" i="54"/>
  <c r="U37" i="54"/>
  <c r="V37" i="54"/>
  <c r="W37" i="54"/>
  <c r="E38" i="54"/>
  <c r="F38" i="54"/>
  <c r="G38" i="54"/>
  <c r="H38" i="54"/>
  <c r="I38" i="54"/>
  <c r="J38" i="54"/>
  <c r="K38" i="54"/>
  <c r="L38" i="54"/>
  <c r="M38" i="54"/>
  <c r="N38" i="54"/>
  <c r="O38" i="54"/>
  <c r="P38" i="54"/>
  <c r="Q38" i="54"/>
  <c r="R38" i="54"/>
  <c r="S38" i="54"/>
  <c r="T38" i="54"/>
  <c r="U38" i="54"/>
  <c r="V38" i="54"/>
  <c r="W38"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O39" i="54"/>
  <c r="AP39" i="54"/>
  <c r="AQ39" i="54"/>
  <c r="AR39" i="54"/>
  <c r="AS39" i="54"/>
  <c r="AT39" i="54"/>
  <c r="AU39" i="54"/>
  <c r="AV39" i="54"/>
  <c r="E40" i="54"/>
  <c r="F40" i="54"/>
  <c r="G40" i="54"/>
  <c r="H40" i="54"/>
  <c r="I40" i="54"/>
  <c r="J40" i="54"/>
  <c r="K40" i="54"/>
  <c r="L40" i="54"/>
  <c r="M40" i="54"/>
  <c r="N40" i="54"/>
  <c r="O40" i="54"/>
  <c r="P40" i="54"/>
  <c r="Q40" i="54"/>
  <c r="R40" i="54"/>
  <c r="S40" i="54"/>
  <c r="T40" i="54"/>
  <c r="U40" i="54"/>
  <c r="V40" i="54"/>
  <c r="W40" i="54"/>
  <c r="X40" i="54"/>
  <c r="Y40" i="54"/>
  <c r="Z40" i="54"/>
  <c r="AA40" i="54"/>
  <c r="AB40" i="54"/>
  <c r="AC40" i="54"/>
  <c r="AD40" i="54"/>
  <c r="AE40" i="54"/>
  <c r="AF40" i="54"/>
  <c r="AG40" i="54"/>
  <c r="AH40" i="54"/>
  <c r="AI40" i="54"/>
  <c r="AJ40" i="54"/>
  <c r="AK40" i="54"/>
  <c r="AL40" i="54"/>
  <c r="AM40" i="54"/>
  <c r="AN40" i="54"/>
  <c r="AO40" i="54"/>
  <c r="AP40" i="54"/>
  <c r="AQ40" i="54"/>
  <c r="AR40" i="54"/>
  <c r="AS40" i="54"/>
  <c r="AT40" i="54"/>
  <c r="AU40" i="54"/>
  <c r="AV40" i="54"/>
  <c r="E41" i="54"/>
  <c r="F41" i="54"/>
  <c r="G41" i="54"/>
  <c r="H41" i="54"/>
  <c r="I41" i="54"/>
  <c r="J41" i="54"/>
  <c r="K41" i="54"/>
  <c r="L41" i="54"/>
  <c r="M41" i="54"/>
  <c r="N41" i="54"/>
  <c r="O41" i="54"/>
  <c r="P41" i="54"/>
  <c r="Q41" i="54"/>
  <c r="R41" i="54"/>
  <c r="S41" i="54"/>
  <c r="T41" i="54"/>
  <c r="U41" i="54"/>
  <c r="V41" i="54"/>
  <c r="W41" i="54"/>
  <c r="E42" i="54"/>
  <c r="F42" i="54"/>
  <c r="G42" i="54"/>
  <c r="H42" i="54"/>
  <c r="I42" i="54"/>
  <c r="J42" i="54"/>
  <c r="K42" i="54"/>
  <c r="L42" i="54"/>
  <c r="M42" i="54"/>
  <c r="N42" i="54"/>
  <c r="O42" i="54"/>
  <c r="P42" i="54"/>
  <c r="Q42" i="54"/>
  <c r="R42" i="54"/>
  <c r="S42" i="54"/>
  <c r="T42" i="54"/>
  <c r="U42" i="54"/>
  <c r="V42" i="54"/>
  <c r="W42" i="54"/>
  <c r="D38" i="54"/>
  <c r="D39" i="54"/>
  <c r="D40" i="54"/>
  <c r="D41" i="54"/>
  <c r="D42" i="54"/>
  <c r="D37" i="54"/>
  <c r="E22" i="54"/>
  <c r="F22" i="54"/>
  <c r="G22" i="54"/>
  <c r="H22" i="54"/>
  <c r="I22" i="54"/>
  <c r="J22" i="54"/>
  <c r="K22" i="54"/>
  <c r="L22" i="54"/>
  <c r="M22" i="54"/>
  <c r="N22" i="54"/>
  <c r="O22" i="54"/>
  <c r="P22" i="54"/>
  <c r="Q22" i="54"/>
  <c r="R22" i="54"/>
  <c r="S22" i="54"/>
  <c r="T22" i="54"/>
  <c r="U22" i="54"/>
  <c r="V22" i="54"/>
  <c r="W22" i="54"/>
  <c r="E23" i="54"/>
  <c r="F23" i="54"/>
  <c r="G23" i="54"/>
  <c r="H23" i="54"/>
  <c r="I23" i="54"/>
  <c r="J23" i="54"/>
  <c r="K23" i="54"/>
  <c r="L23" i="54"/>
  <c r="M23" i="54"/>
  <c r="N23" i="54"/>
  <c r="O23" i="54"/>
  <c r="P23" i="54"/>
  <c r="Q23" i="54"/>
  <c r="R23" i="54"/>
  <c r="S23" i="54"/>
  <c r="T23" i="54"/>
  <c r="U23" i="54"/>
  <c r="V23" i="54"/>
  <c r="W23" i="54"/>
  <c r="X23" i="54"/>
  <c r="Y23" i="54"/>
  <c r="Z23" i="54"/>
  <c r="AA23" i="54"/>
  <c r="AB23" i="54"/>
  <c r="AC23" i="54"/>
  <c r="AD23" i="54"/>
  <c r="AE23" i="54"/>
  <c r="AF23" i="54"/>
  <c r="AG23" i="54"/>
  <c r="AH23" i="54"/>
  <c r="AI23" i="54"/>
  <c r="AJ23" i="54"/>
  <c r="AK23" i="54"/>
  <c r="AL23" i="54"/>
  <c r="AM23" i="54"/>
  <c r="AN23" i="54"/>
  <c r="AO23" i="54"/>
  <c r="AP23" i="54"/>
  <c r="AQ23" i="54"/>
  <c r="AR23" i="54"/>
  <c r="AS23" i="54"/>
  <c r="AT23" i="54"/>
  <c r="AU23" i="54"/>
  <c r="AV23"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AO24" i="54"/>
  <c r="AP24" i="54"/>
  <c r="AQ24" i="54"/>
  <c r="AR24" i="54"/>
  <c r="AS24" i="54"/>
  <c r="AT24" i="54"/>
  <c r="AU24" i="54"/>
  <c r="AV24"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O25" i="54"/>
  <c r="AP25" i="54"/>
  <c r="AQ25" i="54"/>
  <c r="AR25" i="54"/>
  <c r="AS25" i="54"/>
  <c r="AT25" i="54"/>
  <c r="AU25" i="54"/>
  <c r="AV25" i="54"/>
  <c r="E26" i="54"/>
  <c r="F26" i="54"/>
  <c r="G26" i="54"/>
  <c r="H26" i="54"/>
  <c r="I26" i="54"/>
  <c r="J26" i="54"/>
  <c r="K26" i="54"/>
  <c r="L26" i="54"/>
  <c r="M26" i="54"/>
  <c r="N26" i="54"/>
  <c r="O26" i="54"/>
  <c r="P26" i="54"/>
  <c r="Q26" i="54"/>
  <c r="R26" i="54"/>
  <c r="S26" i="54"/>
  <c r="T26" i="54"/>
  <c r="U26" i="54"/>
  <c r="V26" i="54"/>
  <c r="W26" i="54"/>
  <c r="X26" i="54"/>
  <c r="Y26" i="54"/>
  <c r="Z26" i="54"/>
  <c r="AA26" i="54"/>
  <c r="AB26" i="54"/>
  <c r="AC26" i="54"/>
  <c r="AD26" i="54"/>
  <c r="AE26" i="54"/>
  <c r="AF26" i="54"/>
  <c r="AG26" i="54"/>
  <c r="AH26" i="54"/>
  <c r="AI26" i="54"/>
  <c r="AJ26" i="54"/>
  <c r="AK26" i="54"/>
  <c r="AL26" i="54"/>
  <c r="AM26" i="54"/>
  <c r="AN26" i="54"/>
  <c r="AO26" i="54"/>
  <c r="AP26" i="54"/>
  <c r="AQ26" i="54"/>
  <c r="AR26" i="54"/>
  <c r="AS26" i="54"/>
  <c r="AT26" i="54"/>
  <c r="AU26" i="54"/>
  <c r="AV26" i="54"/>
  <c r="E27" i="54"/>
  <c r="F27" i="54"/>
  <c r="G27" i="54"/>
  <c r="H27" i="54"/>
  <c r="I27" i="54"/>
  <c r="J27" i="54"/>
  <c r="K27" i="54"/>
  <c r="L27" i="54"/>
  <c r="M27" i="54"/>
  <c r="N27" i="54"/>
  <c r="O27" i="54"/>
  <c r="P27" i="54"/>
  <c r="Q27" i="54"/>
  <c r="R27" i="54"/>
  <c r="S27" i="54"/>
  <c r="T27" i="54"/>
  <c r="U27" i="54"/>
  <c r="V27" i="54"/>
  <c r="W27" i="54"/>
  <c r="X27" i="54"/>
  <c r="Y27" i="54"/>
  <c r="Z27" i="54"/>
  <c r="AA27" i="54"/>
  <c r="AB27" i="54"/>
  <c r="AC27" i="54"/>
  <c r="AD27" i="54"/>
  <c r="AE27" i="54"/>
  <c r="AF27" i="54"/>
  <c r="AG27" i="54"/>
  <c r="AH27" i="54"/>
  <c r="AI27" i="54"/>
  <c r="AJ27" i="54"/>
  <c r="AK27" i="54"/>
  <c r="AL27" i="54"/>
  <c r="AM27" i="54"/>
  <c r="AN27" i="54"/>
  <c r="AO27" i="54"/>
  <c r="AP27" i="54"/>
  <c r="AQ27" i="54"/>
  <c r="AR27" i="54"/>
  <c r="AS27" i="54"/>
  <c r="AT27" i="54"/>
  <c r="AU27" i="54"/>
  <c r="AV27"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O28" i="54"/>
  <c r="AP28" i="54"/>
  <c r="AQ28" i="54"/>
  <c r="AR28" i="54"/>
  <c r="AS28" i="54"/>
  <c r="AT28" i="54"/>
  <c r="AU28" i="54"/>
  <c r="AV28" i="54"/>
  <c r="E29" i="54"/>
  <c r="F29" i="54"/>
  <c r="G29" i="54"/>
  <c r="H29" i="54"/>
  <c r="I29" i="54"/>
  <c r="J29" i="54"/>
  <c r="K29" i="54"/>
  <c r="L29" i="54"/>
  <c r="M29" i="54"/>
  <c r="N29" i="54"/>
  <c r="O29" i="54"/>
  <c r="P29" i="54"/>
  <c r="Q29" i="54"/>
  <c r="R29" i="54"/>
  <c r="S29" i="54"/>
  <c r="T29" i="54"/>
  <c r="U29" i="54"/>
  <c r="V29" i="54"/>
  <c r="W29" i="54"/>
  <c r="X29" i="54"/>
  <c r="Y29" i="54"/>
  <c r="Z29" i="54"/>
  <c r="AA29" i="54"/>
  <c r="AB29" i="54"/>
  <c r="AC29" i="54"/>
  <c r="AD29" i="54"/>
  <c r="AE29" i="54"/>
  <c r="AF29" i="54"/>
  <c r="AG29" i="54"/>
  <c r="AH29" i="54"/>
  <c r="AI29" i="54"/>
  <c r="AJ29" i="54"/>
  <c r="AK29" i="54"/>
  <c r="AL29" i="54"/>
  <c r="AM29" i="54"/>
  <c r="AN29" i="54"/>
  <c r="AO29" i="54"/>
  <c r="AP29" i="54"/>
  <c r="AQ29" i="54"/>
  <c r="AR29" i="54"/>
  <c r="AS29" i="54"/>
  <c r="AT29" i="54"/>
  <c r="AU29" i="54"/>
  <c r="AV29" i="54"/>
  <c r="E30" i="54"/>
  <c r="F30" i="54"/>
  <c r="G30" i="54"/>
  <c r="H30" i="54"/>
  <c r="I30" i="54"/>
  <c r="J30" i="54"/>
  <c r="K30" i="54"/>
  <c r="L30" i="54"/>
  <c r="M30" i="54"/>
  <c r="N30" i="54"/>
  <c r="O30" i="54"/>
  <c r="P30" i="54"/>
  <c r="Q30" i="54"/>
  <c r="R30" i="54"/>
  <c r="S30" i="54"/>
  <c r="T30" i="54"/>
  <c r="U30" i="54"/>
  <c r="V30" i="54"/>
  <c r="W30" i="54"/>
  <c r="E31" i="54"/>
  <c r="F31" i="54"/>
  <c r="G31" i="54"/>
  <c r="H31" i="54"/>
  <c r="I31" i="54"/>
  <c r="J31" i="54"/>
  <c r="K31" i="54"/>
  <c r="L31" i="54"/>
  <c r="M31" i="54"/>
  <c r="N31" i="54"/>
  <c r="O31" i="54"/>
  <c r="P31" i="54"/>
  <c r="Q31" i="54"/>
  <c r="R31" i="54"/>
  <c r="S31" i="54"/>
  <c r="T31" i="54"/>
  <c r="U31" i="54"/>
  <c r="V31" i="54"/>
  <c r="W31" i="54"/>
  <c r="X31" i="54"/>
  <c r="Y31" i="54"/>
  <c r="Z31" i="54"/>
  <c r="AA31" i="54"/>
  <c r="AB31" i="54"/>
  <c r="AC31" i="54"/>
  <c r="AD31" i="54"/>
  <c r="AE31" i="54"/>
  <c r="E32" i="54"/>
  <c r="F32" i="54"/>
  <c r="G32" i="54"/>
  <c r="H32" i="54"/>
  <c r="I32" i="54"/>
  <c r="J32" i="54"/>
  <c r="K32" i="54"/>
  <c r="L32" i="54"/>
  <c r="M32" i="54"/>
  <c r="N32" i="54"/>
  <c r="O32" i="54"/>
  <c r="P32" i="54"/>
  <c r="Q32" i="54"/>
  <c r="R32" i="54"/>
  <c r="S32" i="54"/>
  <c r="T32" i="54"/>
  <c r="U32" i="54"/>
  <c r="V32" i="54"/>
  <c r="W32" i="54"/>
  <c r="X32" i="54"/>
  <c r="Y32" i="54"/>
  <c r="Z32" i="54"/>
  <c r="AA32" i="54"/>
  <c r="AB32" i="54"/>
  <c r="AC32" i="54"/>
  <c r="AD32" i="54"/>
  <c r="AE32" i="54"/>
  <c r="AF32" i="54"/>
  <c r="AG32" i="54"/>
  <c r="AH32" i="54"/>
  <c r="AI32" i="54"/>
  <c r="AJ32" i="54"/>
  <c r="AK32" i="54"/>
  <c r="AL32" i="54"/>
  <c r="AM32" i="54"/>
  <c r="AN32" i="54"/>
  <c r="AO32" i="54"/>
  <c r="AP32" i="54"/>
  <c r="AQ32" i="54"/>
  <c r="AR32" i="54"/>
  <c r="AS32" i="54"/>
  <c r="AT32" i="54"/>
  <c r="AU32" i="54"/>
  <c r="AV32"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O33" i="54"/>
  <c r="AP33" i="54"/>
  <c r="AQ33" i="54"/>
  <c r="AR33" i="54"/>
  <c r="AS33" i="54"/>
  <c r="AT33" i="54"/>
  <c r="AU33" i="54"/>
  <c r="AV33" i="54"/>
  <c r="E34" i="54"/>
  <c r="F34" i="54"/>
  <c r="G34" i="54"/>
  <c r="H34" i="54"/>
  <c r="I34" i="54"/>
  <c r="J34" i="54"/>
  <c r="K34" i="54"/>
  <c r="L34" i="54"/>
  <c r="M34" i="54"/>
  <c r="N34" i="54"/>
  <c r="O34" i="54"/>
  <c r="P34" i="54"/>
  <c r="Q34" i="54"/>
  <c r="R34" i="54"/>
  <c r="S34" i="54"/>
  <c r="T34" i="54"/>
  <c r="U34" i="54"/>
  <c r="V34" i="54"/>
  <c r="W34" i="54"/>
  <c r="X34" i="54"/>
  <c r="Y34" i="54"/>
  <c r="Z34" i="54"/>
  <c r="AA34" i="54"/>
  <c r="AB34" i="54"/>
  <c r="AC34" i="54"/>
  <c r="AD34" i="54"/>
  <c r="AE34" i="54"/>
  <c r="AF34" i="54"/>
  <c r="AG34" i="54"/>
  <c r="AH34" i="54"/>
  <c r="AI34" i="54"/>
  <c r="AJ34" i="54"/>
  <c r="AK34" i="54"/>
  <c r="AL34" i="54"/>
  <c r="AM34" i="54"/>
  <c r="AN34" i="54"/>
  <c r="AO34" i="54"/>
  <c r="AP34" i="54"/>
  <c r="AQ34" i="54"/>
  <c r="AR34" i="54"/>
  <c r="AS34" i="54"/>
  <c r="AT34" i="54"/>
  <c r="AU34" i="54"/>
  <c r="AV34" i="54"/>
  <c r="E35" i="54"/>
  <c r="F35" i="54"/>
  <c r="G35" i="54"/>
  <c r="H35" i="54"/>
  <c r="I35" i="54"/>
  <c r="J35" i="54"/>
  <c r="K35" i="54"/>
  <c r="L35" i="54"/>
  <c r="M35" i="54"/>
  <c r="N35" i="54"/>
  <c r="O35" i="54"/>
  <c r="P35" i="54"/>
  <c r="Q35" i="54"/>
  <c r="R35" i="54"/>
  <c r="S35" i="54"/>
  <c r="T35" i="54"/>
  <c r="U35" i="54"/>
  <c r="V35" i="54"/>
  <c r="W35" i="54"/>
  <c r="D23" i="54"/>
  <c r="D24" i="54"/>
  <c r="D25" i="54"/>
  <c r="D26" i="54"/>
  <c r="D27" i="54"/>
  <c r="D28" i="54"/>
  <c r="D29" i="54"/>
  <c r="D30" i="54"/>
  <c r="D31" i="54"/>
  <c r="D32" i="54"/>
  <c r="D33" i="54"/>
  <c r="D34" i="54"/>
  <c r="D35" i="54"/>
  <c r="D22" i="54"/>
  <c r="E7" i="54"/>
  <c r="F7" i="54"/>
  <c r="G7" i="54"/>
  <c r="H7" i="54"/>
  <c r="I7" i="54"/>
  <c r="J7" i="54"/>
  <c r="K7" i="54"/>
  <c r="L7" i="54"/>
  <c r="M7" i="54"/>
  <c r="N7" i="54"/>
  <c r="O7" i="54"/>
  <c r="P7" i="54"/>
  <c r="Q7" i="54"/>
  <c r="R7" i="54"/>
  <c r="S7" i="54"/>
  <c r="T7" i="54"/>
  <c r="U7" i="54"/>
  <c r="V7" i="54"/>
  <c r="W7" i="54"/>
  <c r="E8" i="54"/>
  <c r="F8" i="54"/>
  <c r="G8" i="54"/>
  <c r="H8" i="54"/>
  <c r="I8" i="54"/>
  <c r="J8" i="54"/>
  <c r="K8" i="54"/>
  <c r="L8" i="54"/>
  <c r="M8" i="54"/>
  <c r="N8" i="54"/>
  <c r="O8" i="54"/>
  <c r="P8" i="54"/>
  <c r="Q8" i="54"/>
  <c r="R8" i="54"/>
  <c r="S8" i="54"/>
  <c r="T8" i="54"/>
  <c r="U8" i="54"/>
  <c r="V8" i="54"/>
  <c r="W8" i="54"/>
  <c r="E9" i="54"/>
  <c r="F9" i="54"/>
  <c r="G9" i="54"/>
  <c r="H9" i="54"/>
  <c r="I9" i="54"/>
  <c r="J9" i="54"/>
  <c r="K9" i="54"/>
  <c r="L9" i="54"/>
  <c r="M9" i="54"/>
  <c r="N9" i="54"/>
  <c r="O9" i="54"/>
  <c r="P9" i="54"/>
  <c r="Q9" i="54"/>
  <c r="R9" i="54"/>
  <c r="S9" i="54"/>
  <c r="T9" i="54"/>
  <c r="U9" i="54"/>
  <c r="V9" i="54"/>
  <c r="W9" i="54"/>
  <c r="E10" i="54"/>
  <c r="F10" i="54"/>
  <c r="G10" i="54"/>
  <c r="H10" i="54"/>
  <c r="I10" i="54"/>
  <c r="J10" i="54"/>
  <c r="K10" i="54"/>
  <c r="L10" i="54"/>
  <c r="M10" i="54"/>
  <c r="N10" i="54"/>
  <c r="O10" i="54"/>
  <c r="P10" i="54"/>
  <c r="Q10" i="54"/>
  <c r="R10" i="54"/>
  <c r="S10" i="54"/>
  <c r="T10" i="54"/>
  <c r="U10" i="54"/>
  <c r="V10" i="54"/>
  <c r="W10" i="54"/>
  <c r="X10" i="54"/>
  <c r="Y10" i="54"/>
  <c r="Z10" i="54"/>
  <c r="AA10" i="54"/>
  <c r="AB10" i="54"/>
  <c r="AC10" i="54"/>
  <c r="AD10" i="54"/>
  <c r="AE10" i="54"/>
  <c r="AF10" i="54"/>
  <c r="AG10" i="54"/>
  <c r="AH10" i="54"/>
  <c r="AI10" i="54"/>
  <c r="AJ10" i="54"/>
  <c r="AK10" i="54"/>
  <c r="AL10" i="54"/>
  <c r="AM10" i="54"/>
  <c r="AN10" i="54"/>
  <c r="AO10" i="54"/>
  <c r="AP10" i="54"/>
  <c r="AQ10" i="54"/>
  <c r="AR10" i="54"/>
  <c r="AS10" i="54"/>
  <c r="AT10" i="54"/>
  <c r="AU10" i="54"/>
  <c r="AV10" i="54"/>
  <c r="E12" i="54"/>
  <c r="F12" i="54"/>
  <c r="G12" i="54"/>
  <c r="H12" i="54"/>
  <c r="I12" i="54"/>
  <c r="J12" i="54"/>
  <c r="K12" i="54"/>
  <c r="L12" i="54"/>
  <c r="M12" i="54"/>
  <c r="N12" i="54"/>
  <c r="O12" i="54"/>
  <c r="P12" i="54"/>
  <c r="Q12" i="54"/>
  <c r="R12" i="54"/>
  <c r="S12" i="54"/>
  <c r="T12" i="54"/>
  <c r="U12" i="54"/>
  <c r="V12" i="54"/>
  <c r="W12"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AO13" i="54"/>
  <c r="AP13" i="54"/>
  <c r="AQ13" i="54"/>
  <c r="AR13" i="54"/>
  <c r="AS13" i="54"/>
  <c r="AT13" i="54"/>
  <c r="AU13" i="54"/>
  <c r="AV13" i="54"/>
  <c r="E14" i="54"/>
  <c r="F14" i="54"/>
  <c r="G14" i="54"/>
  <c r="H14" i="54"/>
  <c r="I14" i="54"/>
  <c r="J14" i="54"/>
  <c r="K14" i="54"/>
  <c r="L14" i="54"/>
  <c r="M14" i="54"/>
  <c r="N14" i="54"/>
  <c r="O14" i="54"/>
  <c r="P14" i="54"/>
  <c r="Q14" i="54"/>
  <c r="R14" i="54"/>
  <c r="S14" i="54"/>
  <c r="T14" i="54"/>
  <c r="U14" i="54"/>
  <c r="V14" i="54"/>
  <c r="W14" i="54"/>
  <c r="E15" i="54"/>
  <c r="F15" i="54"/>
  <c r="G15" i="54"/>
  <c r="H15" i="54"/>
  <c r="I15" i="54"/>
  <c r="J15" i="54"/>
  <c r="K15" i="54"/>
  <c r="L15" i="54"/>
  <c r="M15" i="54"/>
  <c r="N15" i="54"/>
  <c r="O15" i="54"/>
  <c r="P15" i="54"/>
  <c r="Q15" i="54"/>
  <c r="R15" i="54"/>
  <c r="S15" i="54"/>
  <c r="T15" i="54"/>
  <c r="U15" i="54"/>
  <c r="V15" i="54"/>
  <c r="W15" i="54"/>
  <c r="X15" i="54"/>
  <c r="Y15" i="54"/>
  <c r="Z15" i="54"/>
  <c r="AA15" i="54"/>
  <c r="AB15" i="54"/>
  <c r="AC15" i="54"/>
  <c r="AD15" i="54"/>
  <c r="AE15" i="54"/>
  <c r="AF15" i="54"/>
  <c r="AG15" i="54"/>
  <c r="AH15" i="54"/>
  <c r="AI15" i="54"/>
  <c r="AJ15" i="54"/>
  <c r="AK15" i="54"/>
  <c r="AL15" i="54"/>
  <c r="AM15" i="54"/>
  <c r="AN15" i="54"/>
  <c r="AO15" i="54"/>
  <c r="AP15" i="54"/>
  <c r="AQ15" i="54"/>
  <c r="AR15" i="54"/>
  <c r="AS15" i="54"/>
  <c r="AT15" i="54"/>
  <c r="AU15" i="54"/>
  <c r="AV15" i="54"/>
  <c r="E16" i="54"/>
  <c r="F16" i="54"/>
  <c r="G16" i="54"/>
  <c r="H16" i="54"/>
  <c r="I16" i="54"/>
  <c r="J16" i="54"/>
  <c r="K16" i="54"/>
  <c r="L16" i="54"/>
  <c r="M16" i="54"/>
  <c r="N16" i="54"/>
  <c r="O16" i="54"/>
  <c r="P16" i="54"/>
  <c r="Q16" i="54"/>
  <c r="R16" i="54"/>
  <c r="S16" i="54"/>
  <c r="T16" i="54"/>
  <c r="U16" i="54"/>
  <c r="V16" i="54"/>
  <c r="W16" i="54"/>
  <c r="X16" i="54"/>
  <c r="Y16" i="54"/>
  <c r="Z16" i="54"/>
  <c r="AA16" i="54"/>
  <c r="AB16" i="54"/>
  <c r="AC16" i="54"/>
  <c r="AD16" i="54"/>
  <c r="AE16" i="54"/>
  <c r="AF16" i="54"/>
  <c r="AG16" i="54"/>
  <c r="AH16" i="54"/>
  <c r="AI16" i="54"/>
  <c r="AJ16" i="54"/>
  <c r="AK16" i="54"/>
  <c r="AL16" i="54"/>
  <c r="AM16" i="54"/>
  <c r="AN16" i="54"/>
  <c r="AO16" i="54"/>
  <c r="AP16" i="54"/>
  <c r="AQ16" i="54"/>
  <c r="AR16" i="54"/>
  <c r="AS16" i="54"/>
  <c r="AT16" i="54"/>
  <c r="AU16" i="54"/>
  <c r="AV16" i="54"/>
  <c r="E17" i="54"/>
  <c r="F17" i="54"/>
  <c r="G17" i="54"/>
  <c r="H17" i="54"/>
  <c r="I17" i="54"/>
  <c r="J17" i="54"/>
  <c r="K17" i="54"/>
  <c r="L17" i="54"/>
  <c r="M17" i="54"/>
  <c r="N17" i="54"/>
  <c r="O17" i="54"/>
  <c r="P17" i="54"/>
  <c r="Q17" i="54"/>
  <c r="R17" i="54"/>
  <c r="S17" i="54"/>
  <c r="T17" i="54"/>
  <c r="U17" i="54"/>
  <c r="V17" i="54"/>
  <c r="W17" i="54"/>
  <c r="E18" i="54"/>
  <c r="F18" i="54"/>
  <c r="G18" i="54"/>
  <c r="H18" i="54"/>
  <c r="I18" i="54"/>
  <c r="J18" i="54"/>
  <c r="K18" i="54"/>
  <c r="L18" i="54"/>
  <c r="M18" i="54"/>
  <c r="N18" i="54"/>
  <c r="O18" i="54"/>
  <c r="P18" i="54"/>
  <c r="Q18" i="54"/>
  <c r="R18" i="54"/>
  <c r="S18" i="54"/>
  <c r="T18" i="54"/>
  <c r="U18" i="54"/>
  <c r="V18" i="54"/>
  <c r="W18" i="54"/>
  <c r="X18" i="54"/>
  <c r="Y18" i="54"/>
  <c r="Z18" i="54"/>
  <c r="AA18" i="54"/>
  <c r="AB18" i="54"/>
  <c r="AC18" i="54"/>
  <c r="AD18" i="54"/>
  <c r="AE18" i="54"/>
  <c r="AF18" i="54"/>
  <c r="AG18" i="54"/>
  <c r="AH18" i="54"/>
  <c r="AI18" i="54"/>
  <c r="AJ18" i="54"/>
  <c r="AK18" i="54"/>
  <c r="AL18" i="54"/>
  <c r="AM18" i="54"/>
  <c r="AN18" i="54"/>
  <c r="AO18" i="54"/>
  <c r="AP18" i="54"/>
  <c r="AQ18" i="54"/>
  <c r="AR18" i="54"/>
  <c r="AS18" i="54"/>
  <c r="AT18" i="54"/>
  <c r="AU18" i="54"/>
  <c r="AV18"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19" i="54"/>
  <c r="AM19" i="54"/>
  <c r="AN19" i="54"/>
  <c r="AO19" i="54"/>
  <c r="AP19" i="54"/>
  <c r="AQ19" i="54"/>
  <c r="AR19" i="54"/>
  <c r="AS19" i="54"/>
  <c r="AT19" i="54"/>
  <c r="AU19" i="54"/>
  <c r="AV19" i="54"/>
  <c r="D7" i="54"/>
  <c r="D8" i="54"/>
  <c r="D9" i="54"/>
  <c r="D10" i="54"/>
  <c r="D12" i="54"/>
  <c r="D13" i="54"/>
  <c r="D14" i="54"/>
  <c r="D15" i="54"/>
  <c r="D16" i="54"/>
  <c r="D17" i="54"/>
  <c r="D18" i="54"/>
  <c r="D19" i="54"/>
  <c r="E163" i="53"/>
  <c r="F163" i="53"/>
  <c r="G163" i="53"/>
  <c r="H163" i="53"/>
  <c r="I163" i="53"/>
  <c r="J163" i="53"/>
  <c r="K163" i="53"/>
  <c r="L163" i="53"/>
  <c r="M163" i="53"/>
  <c r="N163" i="53"/>
  <c r="O163" i="53"/>
  <c r="P163" i="53"/>
  <c r="Q163" i="53"/>
  <c r="R163" i="53"/>
  <c r="S163" i="53"/>
  <c r="T163" i="53"/>
  <c r="U163" i="53"/>
  <c r="V163" i="53"/>
  <c r="W163" i="53"/>
  <c r="X163" i="53"/>
  <c r="Y163" i="53"/>
  <c r="Z163" i="53"/>
  <c r="AA163" i="53"/>
  <c r="AB163" i="53"/>
  <c r="AC163" i="53"/>
  <c r="AD163" i="53"/>
  <c r="AE163" i="53"/>
  <c r="AF163" i="53"/>
  <c r="AG163" i="53"/>
  <c r="AH163" i="53"/>
  <c r="AI163" i="53"/>
  <c r="AJ163" i="53"/>
  <c r="AK163" i="53"/>
  <c r="AL163" i="53"/>
  <c r="AM163" i="53"/>
  <c r="AN163" i="53"/>
  <c r="AO163" i="53"/>
  <c r="AP163" i="53"/>
  <c r="AQ163" i="53"/>
  <c r="AR163" i="53"/>
  <c r="AS163" i="53"/>
  <c r="AT163" i="53"/>
  <c r="AU163" i="53"/>
  <c r="AV163" i="53"/>
  <c r="E164" i="53"/>
  <c r="F164" i="53"/>
  <c r="G164" i="53"/>
  <c r="H164" i="53"/>
  <c r="I164" i="53"/>
  <c r="J164" i="53"/>
  <c r="K164" i="53"/>
  <c r="L164" i="53"/>
  <c r="M164" i="53"/>
  <c r="N164" i="53"/>
  <c r="O164" i="53"/>
  <c r="P164" i="53"/>
  <c r="Q164" i="53"/>
  <c r="R164" i="53"/>
  <c r="S164" i="53"/>
  <c r="T164" i="53"/>
  <c r="U164" i="53"/>
  <c r="V164" i="53"/>
  <c r="W164" i="53"/>
  <c r="X164" i="53"/>
  <c r="Y164" i="53"/>
  <c r="Z164" i="53"/>
  <c r="AA164" i="53"/>
  <c r="AB164" i="53"/>
  <c r="AC164" i="53"/>
  <c r="AD164" i="53"/>
  <c r="AE164" i="53"/>
  <c r="AF164" i="53"/>
  <c r="AG164" i="53"/>
  <c r="AH164" i="53"/>
  <c r="AI164" i="53"/>
  <c r="AJ164" i="53"/>
  <c r="AK164" i="53"/>
  <c r="AL164" i="53"/>
  <c r="AM164" i="53"/>
  <c r="AN164" i="53"/>
  <c r="AO164" i="53"/>
  <c r="AP164" i="53"/>
  <c r="AQ164" i="53"/>
  <c r="AR164" i="53"/>
  <c r="AS164" i="53"/>
  <c r="AT164" i="53"/>
  <c r="AU164" i="53"/>
  <c r="AV164" i="53"/>
  <c r="E165" i="53"/>
  <c r="F165" i="53"/>
  <c r="G165" i="53"/>
  <c r="H165" i="53"/>
  <c r="I165" i="53"/>
  <c r="J165" i="53"/>
  <c r="K165" i="53"/>
  <c r="L165" i="53"/>
  <c r="M165" i="53"/>
  <c r="N165" i="53"/>
  <c r="O165" i="53"/>
  <c r="P165" i="53"/>
  <c r="Q165" i="53"/>
  <c r="R165" i="53"/>
  <c r="S165" i="53"/>
  <c r="T165" i="53"/>
  <c r="U165" i="53"/>
  <c r="V165" i="53"/>
  <c r="W165" i="53"/>
  <c r="X165" i="53"/>
  <c r="Y165" i="53"/>
  <c r="Z165" i="53"/>
  <c r="AA165" i="53"/>
  <c r="AB165" i="53"/>
  <c r="AC165" i="53"/>
  <c r="AD165" i="53"/>
  <c r="AE165" i="53"/>
  <c r="AF165" i="53"/>
  <c r="AG165" i="53"/>
  <c r="AH165" i="53"/>
  <c r="AI165" i="53"/>
  <c r="AJ165" i="53"/>
  <c r="AK165" i="53"/>
  <c r="AL165" i="53"/>
  <c r="AM165" i="53"/>
  <c r="AN165" i="53"/>
  <c r="AO165" i="53"/>
  <c r="AP165" i="53"/>
  <c r="AQ165" i="53"/>
  <c r="AR165" i="53"/>
  <c r="AS165" i="53"/>
  <c r="AT165" i="53"/>
  <c r="AU165" i="53"/>
  <c r="AV165" i="53"/>
  <c r="E166" i="53"/>
  <c r="F166" i="53"/>
  <c r="G166" i="53"/>
  <c r="H166" i="53"/>
  <c r="I166" i="53"/>
  <c r="J166" i="53"/>
  <c r="K166" i="53"/>
  <c r="L166" i="53"/>
  <c r="M166" i="53"/>
  <c r="N166" i="53"/>
  <c r="O166" i="53"/>
  <c r="P166" i="53"/>
  <c r="Q166" i="53"/>
  <c r="R166" i="53"/>
  <c r="S166" i="53"/>
  <c r="T166" i="53"/>
  <c r="U166" i="53"/>
  <c r="V166" i="53"/>
  <c r="W166" i="53"/>
  <c r="X166" i="53"/>
  <c r="Y166" i="53"/>
  <c r="Z166" i="53"/>
  <c r="AA166" i="53"/>
  <c r="AB166" i="53"/>
  <c r="AC166" i="53"/>
  <c r="AD166" i="53"/>
  <c r="AE166" i="53"/>
  <c r="AF166" i="53"/>
  <c r="AG166" i="53"/>
  <c r="AH166" i="53"/>
  <c r="AI166" i="53"/>
  <c r="AJ166" i="53"/>
  <c r="AK166" i="53"/>
  <c r="AL166" i="53"/>
  <c r="AM166" i="53"/>
  <c r="AN166" i="53"/>
  <c r="AO166" i="53"/>
  <c r="AP166" i="53"/>
  <c r="AQ166" i="53"/>
  <c r="AR166" i="53"/>
  <c r="AS166" i="53"/>
  <c r="AT166" i="53"/>
  <c r="AU166" i="53"/>
  <c r="AV166" i="53"/>
  <c r="E167" i="53"/>
  <c r="F167" i="53"/>
  <c r="G167" i="53"/>
  <c r="H167" i="53"/>
  <c r="I167" i="53"/>
  <c r="J167" i="53"/>
  <c r="K167" i="53"/>
  <c r="L167" i="53"/>
  <c r="M167" i="53"/>
  <c r="N167" i="53"/>
  <c r="O167" i="53"/>
  <c r="P167" i="53"/>
  <c r="Q167" i="53"/>
  <c r="R167" i="53"/>
  <c r="S167" i="53"/>
  <c r="T167" i="53"/>
  <c r="U167" i="53"/>
  <c r="V167" i="53"/>
  <c r="W167" i="53"/>
  <c r="X167" i="53"/>
  <c r="Y167" i="53"/>
  <c r="Z167" i="53"/>
  <c r="AA167" i="53"/>
  <c r="AB167" i="53"/>
  <c r="AC167" i="53"/>
  <c r="AD167" i="53"/>
  <c r="AE167" i="53"/>
  <c r="AF167" i="53"/>
  <c r="AG167" i="53"/>
  <c r="AH167" i="53"/>
  <c r="AI167" i="53"/>
  <c r="AJ167" i="53"/>
  <c r="AK167" i="53"/>
  <c r="AL167" i="53"/>
  <c r="AM167" i="53"/>
  <c r="AN167" i="53"/>
  <c r="AO167" i="53"/>
  <c r="AP167" i="53"/>
  <c r="AQ167" i="53"/>
  <c r="AR167" i="53"/>
  <c r="AS167" i="53"/>
  <c r="AT167" i="53"/>
  <c r="AU167" i="53"/>
  <c r="AV167" i="53"/>
  <c r="E168" i="53"/>
  <c r="F168" i="53"/>
  <c r="G168" i="53"/>
  <c r="H168" i="53"/>
  <c r="I168" i="53"/>
  <c r="J168" i="53"/>
  <c r="K168" i="53"/>
  <c r="L168" i="53"/>
  <c r="M168" i="53"/>
  <c r="N168" i="53"/>
  <c r="O168" i="53"/>
  <c r="P168" i="53"/>
  <c r="Q168" i="53"/>
  <c r="R168" i="53"/>
  <c r="S168" i="53"/>
  <c r="T168" i="53"/>
  <c r="U168" i="53"/>
  <c r="V168" i="53"/>
  <c r="W168" i="53"/>
  <c r="X168" i="53"/>
  <c r="Y168" i="53"/>
  <c r="Z168" i="53"/>
  <c r="AA168" i="53"/>
  <c r="AB168" i="53"/>
  <c r="AC168" i="53"/>
  <c r="AD168" i="53"/>
  <c r="AE168" i="53"/>
  <c r="AF168" i="53"/>
  <c r="AG168" i="53"/>
  <c r="AH168" i="53"/>
  <c r="AI168" i="53"/>
  <c r="AJ168" i="53"/>
  <c r="AK168" i="53"/>
  <c r="AL168" i="53"/>
  <c r="AM168" i="53"/>
  <c r="AN168" i="53"/>
  <c r="AO168" i="53"/>
  <c r="AP168" i="53"/>
  <c r="AQ168" i="53"/>
  <c r="AR168" i="53"/>
  <c r="AS168" i="53"/>
  <c r="AT168" i="53"/>
  <c r="AU168" i="53"/>
  <c r="AV168" i="53"/>
  <c r="E169" i="53"/>
  <c r="F169" i="53"/>
  <c r="G169" i="53"/>
  <c r="H169" i="53"/>
  <c r="I169" i="53"/>
  <c r="J169" i="53"/>
  <c r="K169" i="53"/>
  <c r="L169" i="53"/>
  <c r="M169" i="53"/>
  <c r="N169" i="53"/>
  <c r="O169" i="53"/>
  <c r="P169" i="53"/>
  <c r="Q169" i="53"/>
  <c r="R169" i="53"/>
  <c r="S169" i="53"/>
  <c r="T169" i="53"/>
  <c r="U169" i="53"/>
  <c r="V169" i="53"/>
  <c r="W169" i="53"/>
  <c r="X169" i="53"/>
  <c r="Y169" i="53"/>
  <c r="Z169" i="53"/>
  <c r="AA169" i="53"/>
  <c r="AB169" i="53"/>
  <c r="AC169" i="53"/>
  <c r="AD169" i="53"/>
  <c r="AE169" i="53"/>
  <c r="AF169" i="53"/>
  <c r="AG169" i="53"/>
  <c r="AH169" i="53"/>
  <c r="AI169" i="53"/>
  <c r="AJ169" i="53"/>
  <c r="AK169" i="53"/>
  <c r="AL169" i="53"/>
  <c r="AM169" i="53"/>
  <c r="AN169" i="53"/>
  <c r="AO169" i="53"/>
  <c r="AP169" i="53"/>
  <c r="AQ169" i="53"/>
  <c r="AR169" i="53"/>
  <c r="AS169" i="53"/>
  <c r="AT169" i="53"/>
  <c r="AU169" i="53"/>
  <c r="AV169" i="53"/>
  <c r="E170" i="53"/>
  <c r="F170" i="53"/>
  <c r="G170" i="53"/>
  <c r="H170" i="53"/>
  <c r="I170" i="53"/>
  <c r="J170" i="53"/>
  <c r="K170" i="53"/>
  <c r="L170" i="53"/>
  <c r="M170" i="53"/>
  <c r="N170" i="53"/>
  <c r="O170" i="53"/>
  <c r="P170" i="53"/>
  <c r="Q170" i="53"/>
  <c r="R170" i="53"/>
  <c r="S170" i="53"/>
  <c r="T170" i="53"/>
  <c r="U170" i="53"/>
  <c r="V170" i="53"/>
  <c r="W170" i="53"/>
  <c r="X170" i="53"/>
  <c r="Y170" i="53"/>
  <c r="Z170" i="53"/>
  <c r="AA170" i="53"/>
  <c r="AB170" i="53"/>
  <c r="AC170" i="53"/>
  <c r="AD170" i="53"/>
  <c r="AE170" i="53"/>
  <c r="AF170" i="53"/>
  <c r="AG170" i="53"/>
  <c r="AH170" i="53"/>
  <c r="AI170" i="53"/>
  <c r="AJ170" i="53"/>
  <c r="AK170" i="53"/>
  <c r="AL170" i="53"/>
  <c r="AM170" i="53"/>
  <c r="AN170" i="53"/>
  <c r="AO170" i="53"/>
  <c r="AP170" i="53"/>
  <c r="AQ170" i="53"/>
  <c r="AR170" i="53"/>
  <c r="AS170" i="53"/>
  <c r="AT170" i="53"/>
  <c r="AU170" i="53"/>
  <c r="AV170" i="53"/>
  <c r="E171" i="53"/>
  <c r="F171" i="53"/>
  <c r="G171" i="53"/>
  <c r="H171" i="53"/>
  <c r="I171" i="53"/>
  <c r="J171" i="53"/>
  <c r="K171" i="53"/>
  <c r="L171" i="53"/>
  <c r="M171" i="53"/>
  <c r="N171" i="53"/>
  <c r="O171" i="53"/>
  <c r="P171" i="53"/>
  <c r="Q171" i="53"/>
  <c r="R171" i="53"/>
  <c r="S171" i="53"/>
  <c r="T171" i="53"/>
  <c r="U171" i="53"/>
  <c r="V171" i="53"/>
  <c r="W171" i="53"/>
  <c r="X171" i="53"/>
  <c r="Y171" i="53"/>
  <c r="Z171" i="53"/>
  <c r="AA171" i="53"/>
  <c r="AB171" i="53"/>
  <c r="AC171" i="53"/>
  <c r="AD171" i="53"/>
  <c r="AE171" i="53"/>
  <c r="AF171" i="53"/>
  <c r="AG171" i="53"/>
  <c r="AH171" i="53"/>
  <c r="AI171" i="53"/>
  <c r="AJ171" i="53"/>
  <c r="AK171" i="53"/>
  <c r="AL171" i="53"/>
  <c r="AM171" i="53"/>
  <c r="AN171" i="53"/>
  <c r="AO171" i="53"/>
  <c r="AP171" i="53"/>
  <c r="AQ171" i="53"/>
  <c r="AR171" i="53"/>
  <c r="AS171" i="53"/>
  <c r="AT171" i="53"/>
  <c r="AU171" i="53"/>
  <c r="AV171" i="53"/>
  <c r="E172" i="53"/>
  <c r="F172" i="53"/>
  <c r="G172" i="53"/>
  <c r="H172" i="53"/>
  <c r="I172" i="53"/>
  <c r="J172" i="53"/>
  <c r="K172" i="53"/>
  <c r="L172" i="53"/>
  <c r="M172" i="53"/>
  <c r="N172" i="53"/>
  <c r="O172" i="53"/>
  <c r="P172" i="53"/>
  <c r="Q172" i="53"/>
  <c r="R172" i="53"/>
  <c r="S172" i="53"/>
  <c r="T172" i="53"/>
  <c r="U172" i="53"/>
  <c r="V172" i="53"/>
  <c r="W172" i="53"/>
  <c r="X172" i="53"/>
  <c r="Y172" i="53"/>
  <c r="Z172" i="53"/>
  <c r="AA172" i="53"/>
  <c r="AB172" i="53"/>
  <c r="AC172" i="53"/>
  <c r="AD172" i="53"/>
  <c r="AE172" i="53"/>
  <c r="AF172" i="53"/>
  <c r="AG172" i="53"/>
  <c r="AH172" i="53"/>
  <c r="AI172" i="53"/>
  <c r="AJ172" i="53"/>
  <c r="AK172" i="53"/>
  <c r="AL172" i="53"/>
  <c r="AM172" i="53"/>
  <c r="AN172" i="53"/>
  <c r="AO172" i="53"/>
  <c r="AP172" i="53"/>
  <c r="AQ172" i="53"/>
  <c r="AR172" i="53"/>
  <c r="AS172" i="53"/>
  <c r="AT172" i="53"/>
  <c r="AU172" i="53"/>
  <c r="AV172" i="53"/>
  <c r="E173" i="53"/>
  <c r="F173" i="53"/>
  <c r="G173" i="53"/>
  <c r="H173" i="53"/>
  <c r="I173" i="53"/>
  <c r="J173" i="53"/>
  <c r="K173" i="53"/>
  <c r="L173" i="53"/>
  <c r="M173" i="53"/>
  <c r="N173" i="53"/>
  <c r="O173" i="53"/>
  <c r="P173" i="53"/>
  <c r="Q173" i="53"/>
  <c r="R173" i="53"/>
  <c r="S173" i="53"/>
  <c r="T173" i="53"/>
  <c r="U173" i="53"/>
  <c r="V173" i="53"/>
  <c r="W173" i="53"/>
  <c r="X173" i="53"/>
  <c r="Y173" i="53"/>
  <c r="Z173" i="53"/>
  <c r="AA173" i="53"/>
  <c r="AB173" i="53"/>
  <c r="AC173" i="53"/>
  <c r="AD173" i="53"/>
  <c r="AE173" i="53"/>
  <c r="AF173" i="53"/>
  <c r="AG173" i="53"/>
  <c r="AH173" i="53"/>
  <c r="AI173" i="53"/>
  <c r="AJ173" i="53"/>
  <c r="AK173" i="53"/>
  <c r="AL173" i="53"/>
  <c r="AM173" i="53"/>
  <c r="AN173" i="53"/>
  <c r="AO173" i="53"/>
  <c r="AP173" i="53"/>
  <c r="AQ173" i="53"/>
  <c r="AR173" i="53"/>
  <c r="AS173" i="53"/>
  <c r="AT173" i="53"/>
  <c r="AU173" i="53"/>
  <c r="AV173" i="53"/>
  <c r="D164" i="53"/>
  <c r="D165" i="53"/>
  <c r="D166" i="53"/>
  <c r="D167" i="53"/>
  <c r="D168" i="53"/>
  <c r="D169" i="53"/>
  <c r="D170" i="53"/>
  <c r="D171" i="53"/>
  <c r="D172" i="53"/>
  <c r="D173" i="53"/>
  <c r="D163" i="53"/>
  <c r="E151" i="53"/>
  <c r="F151" i="53"/>
  <c r="G151" i="53"/>
  <c r="H151" i="53"/>
  <c r="I151" i="53"/>
  <c r="J151" i="53"/>
  <c r="K151" i="53"/>
  <c r="L151" i="53"/>
  <c r="M151" i="53"/>
  <c r="N151" i="53"/>
  <c r="O151" i="53"/>
  <c r="P151" i="53"/>
  <c r="Q151" i="53"/>
  <c r="R151" i="53"/>
  <c r="S151" i="53"/>
  <c r="T151" i="53"/>
  <c r="U151" i="53"/>
  <c r="V151" i="53"/>
  <c r="W151" i="53"/>
  <c r="X151" i="53"/>
  <c r="Y151" i="53"/>
  <c r="Z151" i="53"/>
  <c r="AA151" i="53"/>
  <c r="AB151" i="53"/>
  <c r="AC151" i="53"/>
  <c r="AD151" i="53"/>
  <c r="AE151" i="53"/>
  <c r="AF151" i="53"/>
  <c r="AG151" i="53"/>
  <c r="AH151" i="53"/>
  <c r="AI151" i="53"/>
  <c r="AJ151" i="53"/>
  <c r="AK151" i="53"/>
  <c r="AL151" i="53"/>
  <c r="AM151" i="53"/>
  <c r="AN151" i="53"/>
  <c r="AO151" i="53"/>
  <c r="AP151" i="53"/>
  <c r="AQ151" i="53"/>
  <c r="AR151" i="53"/>
  <c r="AS151" i="53"/>
  <c r="AT151" i="53"/>
  <c r="AU151" i="53"/>
  <c r="AV151" i="53"/>
  <c r="E152" i="53"/>
  <c r="F152" i="53"/>
  <c r="G152" i="53"/>
  <c r="H152" i="53"/>
  <c r="I152" i="53"/>
  <c r="J152" i="53"/>
  <c r="K152" i="53"/>
  <c r="L152" i="53"/>
  <c r="M152" i="53"/>
  <c r="N152" i="53"/>
  <c r="O152" i="53"/>
  <c r="P152" i="53"/>
  <c r="Q152" i="53"/>
  <c r="R152" i="53"/>
  <c r="S152" i="53"/>
  <c r="T152" i="53"/>
  <c r="U152" i="53"/>
  <c r="V152" i="53"/>
  <c r="W152" i="53"/>
  <c r="X152" i="53"/>
  <c r="Y152" i="53"/>
  <c r="Z152" i="53"/>
  <c r="AA152" i="53"/>
  <c r="AB152" i="53"/>
  <c r="AC152" i="53"/>
  <c r="AD152" i="53"/>
  <c r="AE152" i="53"/>
  <c r="AF152" i="53"/>
  <c r="AG152" i="53"/>
  <c r="AH152" i="53"/>
  <c r="AI152" i="53"/>
  <c r="AJ152" i="53"/>
  <c r="AK152" i="53"/>
  <c r="AL152" i="53"/>
  <c r="AM152" i="53"/>
  <c r="AN152" i="53"/>
  <c r="AO152" i="53"/>
  <c r="AP152" i="53"/>
  <c r="AQ152" i="53"/>
  <c r="AR152" i="53"/>
  <c r="AS152" i="53"/>
  <c r="AT152" i="53"/>
  <c r="AU152" i="53"/>
  <c r="AV152" i="53"/>
  <c r="E153" i="53"/>
  <c r="F153" i="53"/>
  <c r="G153" i="53"/>
  <c r="H153" i="53"/>
  <c r="I153" i="53"/>
  <c r="J153" i="53"/>
  <c r="K153" i="53"/>
  <c r="L153" i="53"/>
  <c r="M153" i="53"/>
  <c r="N153" i="53"/>
  <c r="O153" i="53"/>
  <c r="P153" i="53"/>
  <c r="Q153" i="53"/>
  <c r="R153" i="53"/>
  <c r="S153" i="53"/>
  <c r="T153" i="53"/>
  <c r="U153" i="53"/>
  <c r="V153" i="53"/>
  <c r="W153" i="53"/>
  <c r="X153" i="53"/>
  <c r="Y153" i="53"/>
  <c r="Z153" i="53"/>
  <c r="AA153" i="53"/>
  <c r="AB153" i="53"/>
  <c r="AC153" i="53"/>
  <c r="AD153" i="53"/>
  <c r="AE153" i="53"/>
  <c r="AF153" i="53"/>
  <c r="AG153" i="53"/>
  <c r="AH153" i="53"/>
  <c r="AI153" i="53"/>
  <c r="AJ153" i="53"/>
  <c r="AK153" i="53"/>
  <c r="AL153" i="53"/>
  <c r="AM153" i="53"/>
  <c r="AN153" i="53"/>
  <c r="AO153" i="53"/>
  <c r="AP153" i="53"/>
  <c r="AQ153" i="53"/>
  <c r="AR153" i="53"/>
  <c r="AS153" i="53"/>
  <c r="AT153" i="53"/>
  <c r="AU153" i="53"/>
  <c r="AV153" i="53"/>
  <c r="E154" i="53"/>
  <c r="F154" i="53"/>
  <c r="G154" i="53"/>
  <c r="H154" i="53"/>
  <c r="I154" i="53"/>
  <c r="J154" i="53"/>
  <c r="K154" i="53"/>
  <c r="L154" i="53"/>
  <c r="M154" i="53"/>
  <c r="N154" i="53"/>
  <c r="O154" i="53"/>
  <c r="P154" i="53"/>
  <c r="Q154" i="53"/>
  <c r="R154" i="53"/>
  <c r="S154" i="53"/>
  <c r="T154" i="53"/>
  <c r="U154" i="53"/>
  <c r="V154" i="53"/>
  <c r="W154" i="53"/>
  <c r="X154" i="53"/>
  <c r="Y154" i="53"/>
  <c r="Z154" i="53"/>
  <c r="AA154" i="53"/>
  <c r="AB154" i="53"/>
  <c r="AC154" i="53"/>
  <c r="AD154" i="53"/>
  <c r="AE154" i="53"/>
  <c r="AF154" i="53"/>
  <c r="AG154" i="53"/>
  <c r="AH154" i="53"/>
  <c r="AI154" i="53"/>
  <c r="AJ154" i="53"/>
  <c r="AK154" i="53"/>
  <c r="AL154" i="53"/>
  <c r="AM154" i="53"/>
  <c r="AN154" i="53"/>
  <c r="AO154" i="53"/>
  <c r="AP154" i="53"/>
  <c r="AQ154" i="53"/>
  <c r="AR154" i="53"/>
  <c r="AS154" i="53"/>
  <c r="AT154" i="53"/>
  <c r="AU154" i="53"/>
  <c r="AV154" i="53"/>
  <c r="E155" i="53"/>
  <c r="F155" i="53"/>
  <c r="G155" i="53"/>
  <c r="H155" i="53"/>
  <c r="I155" i="53"/>
  <c r="J155" i="53"/>
  <c r="K155" i="53"/>
  <c r="L155" i="53"/>
  <c r="M155" i="53"/>
  <c r="N155" i="53"/>
  <c r="O155" i="53"/>
  <c r="P155" i="53"/>
  <c r="Q155" i="53"/>
  <c r="R155" i="53"/>
  <c r="S155" i="53"/>
  <c r="T155" i="53"/>
  <c r="U155" i="53"/>
  <c r="V155" i="53"/>
  <c r="W155" i="53"/>
  <c r="X155" i="53"/>
  <c r="Y155" i="53"/>
  <c r="Z155" i="53"/>
  <c r="AA155" i="53"/>
  <c r="AB155" i="53"/>
  <c r="AC155" i="53"/>
  <c r="AD155" i="53"/>
  <c r="AE155" i="53"/>
  <c r="AF155" i="53"/>
  <c r="AG155" i="53"/>
  <c r="AH155" i="53"/>
  <c r="AI155" i="53"/>
  <c r="AJ155" i="53"/>
  <c r="AK155" i="53"/>
  <c r="AL155" i="53"/>
  <c r="AM155" i="53"/>
  <c r="AN155" i="53"/>
  <c r="AO155" i="53"/>
  <c r="AP155" i="53"/>
  <c r="AQ155" i="53"/>
  <c r="AR155" i="53"/>
  <c r="AS155" i="53"/>
  <c r="AT155" i="53"/>
  <c r="AU155" i="53"/>
  <c r="AV155" i="53"/>
  <c r="E156" i="53"/>
  <c r="F156" i="53"/>
  <c r="G156" i="53"/>
  <c r="H156" i="53"/>
  <c r="I156" i="53"/>
  <c r="J156" i="53"/>
  <c r="K156" i="53"/>
  <c r="L156" i="53"/>
  <c r="M156" i="53"/>
  <c r="N156" i="53"/>
  <c r="O156" i="53"/>
  <c r="P156" i="53"/>
  <c r="Q156" i="53"/>
  <c r="R156" i="53"/>
  <c r="S156" i="53"/>
  <c r="T156" i="53"/>
  <c r="U156" i="53"/>
  <c r="V156" i="53"/>
  <c r="W156" i="53"/>
  <c r="X156" i="53"/>
  <c r="Y156" i="53"/>
  <c r="Z156" i="53"/>
  <c r="AA156" i="53"/>
  <c r="AB156" i="53"/>
  <c r="AC156" i="53"/>
  <c r="AD156" i="53"/>
  <c r="AE156" i="53"/>
  <c r="AF156" i="53"/>
  <c r="AG156" i="53"/>
  <c r="AH156" i="53"/>
  <c r="AI156" i="53"/>
  <c r="AJ156" i="53"/>
  <c r="AK156" i="53"/>
  <c r="AL156" i="53"/>
  <c r="AM156" i="53"/>
  <c r="AN156" i="53"/>
  <c r="AO156" i="53"/>
  <c r="AP156" i="53"/>
  <c r="AQ156" i="53"/>
  <c r="AR156" i="53"/>
  <c r="AS156" i="53"/>
  <c r="AT156" i="53"/>
  <c r="AU156" i="53"/>
  <c r="AV156" i="53"/>
  <c r="E157" i="53"/>
  <c r="F157" i="53"/>
  <c r="G157" i="53"/>
  <c r="H157" i="53"/>
  <c r="I157" i="53"/>
  <c r="J157" i="53"/>
  <c r="K157" i="53"/>
  <c r="L157" i="53"/>
  <c r="M157" i="53"/>
  <c r="N157" i="53"/>
  <c r="O157" i="53"/>
  <c r="P157" i="53"/>
  <c r="Q157" i="53"/>
  <c r="R157" i="53"/>
  <c r="S157" i="53"/>
  <c r="T157" i="53"/>
  <c r="U157" i="53"/>
  <c r="V157" i="53"/>
  <c r="W157" i="53"/>
  <c r="X157" i="53"/>
  <c r="Y157" i="53"/>
  <c r="Z157" i="53"/>
  <c r="AA157" i="53"/>
  <c r="AB157" i="53"/>
  <c r="AC157" i="53"/>
  <c r="AD157" i="53"/>
  <c r="AE157" i="53"/>
  <c r="AF157" i="53"/>
  <c r="AG157" i="53"/>
  <c r="AH157" i="53"/>
  <c r="AI157" i="53"/>
  <c r="AJ157" i="53"/>
  <c r="AK157" i="53"/>
  <c r="AL157" i="53"/>
  <c r="AM157" i="53"/>
  <c r="AN157" i="53"/>
  <c r="AO157" i="53"/>
  <c r="AP157" i="53"/>
  <c r="AQ157" i="53"/>
  <c r="AR157" i="53"/>
  <c r="AS157" i="53"/>
  <c r="AT157" i="53"/>
  <c r="AU157" i="53"/>
  <c r="AV157" i="53"/>
  <c r="E158" i="53"/>
  <c r="F158" i="53"/>
  <c r="G158" i="53"/>
  <c r="H158" i="53"/>
  <c r="I158" i="53"/>
  <c r="J158" i="53"/>
  <c r="K158" i="53"/>
  <c r="L158" i="53"/>
  <c r="M158" i="53"/>
  <c r="N158" i="53"/>
  <c r="O158" i="53"/>
  <c r="P158" i="53"/>
  <c r="Q158" i="53"/>
  <c r="R158" i="53"/>
  <c r="S158" i="53"/>
  <c r="T158" i="53"/>
  <c r="U158" i="53"/>
  <c r="V158" i="53"/>
  <c r="W158" i="53"/>
  <c r="X158" i="53"/>
  <c r="Y158" i="53"/>
  <c r="Z158" i="53"/>
  <c r="AA158" i="53"/>
  <c r="AB158" i="53"/>
  <c r="AC158" i="53"/>
  <c r="AD158" i="53"/>
  <c r="AE158" i="53"/>
  <c r="AF158" i="53"/>
  <c r="AG158" i="53"/>
  <c r="AH158" i="53"/>
  <c r="AI158" i="53"/>
  <c r="AJ158" i="53"/>
  <c r="AK158" i="53"/>
  <c r="AL158" i="53"/>
  <c r="AM158" i="53"/>
  <c r="AN158" i="53"/>
  <c r="AO158" i="53"/>
  <c r="AP158" i="53"/>
  <c r="AQ158" i="53"/>
  <c r="AR158" i="53"/>
  <c r="AS158" i="53"/>
  <c r="AT158" i="53"/>
  <c r="AU158" i="53"/>
  <c r="AV158" i="53"/>
  <c r="E159" i="53"/>
  <c r="F159" i="53"/>
  <c r="G159" i="53"/>
  <c r="H159" i="53"/>
  <c r="I159" i="53"/>
  <c r="J159" i="53"/>
  <c r="K159" i="53"/>
  <c r="L159" i="53"/>
  <c r="M159" i="53"/>
  <c r="N159" i="53"/>
  <c r="O159" i="53"/>
  <c r="P159" i="53"/>
  <c r="Q159" i="53"/>
  <c r="R159" i="53"/>
  <c r="S159" i="53"/>
  <c r="T159" i="53"/>
  <c r="U159" i="53"/>
  <c r="V159" i="53"/>
  <c r="W159" i="53"/>
  <c r="X159" i="53"/>
  <c r="Y159" i="53"/>
  <c r="Z159" i="53"/>
  <c r="AA159" i="53"/>
  <c r="AB159" i="53"/>
  <c r="AC159" i="53"/>
  <c r="AD159" i="53"/>
  <c r="AE159" i="53"/>
  <c r="AF159" i="53"/>
  <c r="AG159" i="53"/>
  <c r="AH159" i="53"/>
  <c r="AI159" i="53"/>
  <c r="AJ159" i="53"/>
  <c r="AK159" i="53"/>
  <c r="AL159" i="53"/>
  <c r="AM159" i="53"/>
  <c r="AN159" i="53"/>
  <c r="AO159" i="53"/>
  <c r="AP159" i="53"/>
  <c r="AQ159" i="53"/>
  <c r="AR159" i="53"/>
  <c r="AS159" i="53"/>
  <c r="AT159" i="53"/>
  <c r="AU159" i="53"/>
  <c r="AV159" i="53"/>
  <c r="E160" i="53"/>
  <c r="F160" i="53"/>
  <c r="G160" i="53"/>
  <c r="H160" i="53"/>
  <c r="I160" i="53"/>
  <c r="J160" i="53"/>
  <c r="K160" i="53"/>
  <c r="L160" i="53"/>
  <c r="M160" i="53"/>
  <c r="N160" i="53"/>
  <c r="O160" i="53"/>
  <c r="P160" i="53"/>
  <c r="Q160" i="53"/>
  <c r="R160" i="53"/>
  <c r="S160" i="53"/>
  <c r="T160" i="53"/>
  <c r="U160" i="53"/>
  <c r="V160" i="53"/>
  <c r="W160" i="53"/>
  <c r="X160" i="53"/>
  <c r="Y160" i="53"/>
  <c r="Z160" i="53"/>
  <c r="AA160" i="53"/>
  <c r="AB160" i="53"/>
  <c r="AC160" i="53"/>
  <c r="AD160" i="53"/>
  <c r="AE160" i="53"/>
  <c r="AF160" i="53"/>
  <c r="AG160" i="53"/>
  <c r="AH160" i="53"/>
  <c r="AI160" i="53"/>
  <c r="AJ160" i="53"/>
  <c r="AK160" i="53"/>
  <c r="AL160" i="53"/>
  <c r="AM160" i="53"/>
  <c r="AN160" i="53"/>
  <c r="AO160" i="53"/>
  <c r="AP160" i="53"/>
  <c r="AQ160" i="53"/>
  <c r="AR160" i="53"/>
  <c r="AS160" i="53"/>
  <c r="AT160" i="53"/>
  <c r="AU160" i="53"/>
  <c r="AV160" i="53"/>
  <c r="E161" i="53"/>
  <c r="F161" i="53"/>
  <c r="G161" i="53"/>
  <c r="H161" i="53"/>
  <c r="I161" i="53"/>
  <c r="J161" i="53"/>
  <c r="K161" i="53"/>
  <c r="L161" i="53"/>
  <c r="M161" i="53"/>
  <c r="N161" i="53"/>
  <c r="O161" i="53"/>
  <c r="P161" i="53"/>
  <c r="Q161" i="53"/>
  <c r="R161" i="53"/>
  <c r="S161" i="53"/>
  <c r="T161" i="53"/>
  <c r="U161" i="53"/>
  <c r="V161" i="53"/>
  <c r="W161" i="53"/>
  <c r="X161" i="53"/>
  <c r="Y161" i="53"/>
  <c r="Z161" i="53"/>
  <c r="AA161" i="53"/>
  <c r="AB161" i="53"/>
  <c r="AC161" i="53"/>
  <c r="AD161" i="53"/>
  <c r="AE161" i="53"/>
  <c r="AF161" i="53"/>
  <c r="AG161" i="53"/>
  <c r="AH161" i="53"/>
  <c r="AI161" i="53"/>
  <c r="AJ161" i="53"/>
  <c r="AK161" i="53"/>
  <c r="AL161" i="53"/>
  <c r="AM161" i="53"/>
  <c r="AN161" i="53"/>
  <c r="AO161" i="53"/>
  <c r="AP161" i="53"/>
  <c r="AQ161" i="53"/>
  <c r="AR161" i="53"/>
  <c r="AS161" i="53"/>
  <c r="AT161" i="53"/>
  <c r="AU161" i="53"/>
  <c r="AV161" i="53"/>
  <c r="D152" i="53"/>
  <c r="D153" i="53"/>
  <c r="D154" i="53"/>
  <c r="D155" i="53"/>
  <c r="D156" i="53"/>
  <c r="D157" i="53"/>
  <c r="D158" i="53"/>
  <c r="D159" i="53"/>
  <c r="D160" i="53"/>
  <c r="D161" i="53"/>
  <c r="D151" i="53"/>
  <c r="E139" i="53"/>
  <c r="F139" i="53"/>
  <c r="G139" i="53"/>
  <c r="H139" i="53"/>
  <c r="I139" i="53"/>
  <c r="J139" i="53"/>
  <c r="K139" i="53"/>
  <c r="L139" i="53"/>
  <c r="M139" i="53"/>
  <c r="N139" i="53"/>
  <c r="O139" i="53"/>
  <c r="P139" i="53"/>
  <c r="Q139" i="53"/>
  <c r="R139" i="53"/>
  <c r="S139" i="53"/>
  <c r="T139" i="53"/>
  <c r="U139" i="53"/>
  <c r="V139" i="53"/>
  <c r="W139" i="53"/>
  <c r="X139" i="53"/>
  <c r="Y139" i="53"/>
  <c r="Z139" i="53"/>
  <c r="AA139" i="53"/>
  <c r="AB139" i="53"/>
  <c r="AC139" i="53"/>
  <c r="AD139" i="53"/>
  <c r="AE139" i="53"/>
  <c r="AF139" i="53"/>
  <c r="AG139" i="53"/>
  <c r="AH139" i="53"/>
  <c r="AI139" i="53"/>
  <c r="AJ139" i="53"/>
  <c r="AK139" i="53"/>
  <c r="AL139" i="53"/>
  <c r="AM139" i="53"/>
  <c r="AN139" i="53"/>
  <c r="AO139" i="53"/>
  <c r="AP139" i="53"/>
  <c r="AQ139" i="53"/>
  <c r="AR139" i="53"/>
  <c r="AS139" i="53"/>
  <c r="AT139" i="53"/>
  <c r="AU139" i="53"/>
  <c r="AV139" i="53"/>
  <c r="E140" i="53"/>
  <c r="F140" i="53"/>
  <c r="G140" i="53"/>
  <c r="H140" i="53"/>
  <c r="I140" i="53"/>
  <c r="J140" i="53"/>
  <c r="K140" i="53"/>
  <c r="L140" i="53"/>
  <c r="M140" i="53"/>
  <c r="N140" i="53"/>
  <c r="O140" i="53"/>
  <c r="P140" i="53"/>
  <c r="Q140" i="53"/>
  <c r="R140" i="53"/>
  <c r="S140" i="53"/>
  <c r="T140" i="53"/>
  <c r="U140" i="53"/>
  <c r="V140" i="53"/>
  <c r="W140" i="53"/>
  <c r="X140" i="53"/>
  <c r="Y140" i="53"/>
  <c r="Z140" i="53"/>
  <c r="AA140" i="53"/>
  <c r="AB140" i="53"/>
  <c r="AC140" i="53"/>
  <c r="AD140" i="53"/>
  <c r="AE140" i="53"/>
  <c r="AF140" i="53"/>
  <c r="AG140" i="53"/>
  <c r="AH140" i="53"/>
  <c r="AI140" i="53"/>
  <c r="AJ140" i="53"/>
  <c r="AK140" i="53"/>
  <c r="AL140" i="53"/>
  <c r="AM140" i="53"/>
  <c r="AN140" i="53"/>
  <c r="AO140" i="53"/>
  <c r="AP140" i="53"/>
  <c r="AQ140" i="53"/>
  <c r="AR140" i="53"/>
  <c r="AS140" i="53"/>
  <c r="AT140" i="53"/>
  <c r="AU140" i="53"/>
  <c r="AV140" i="53"/>
  <c r="E141" i="53"/>
  <c r="F141" i="53"/>
  <c r="G141" i="53"/>
  <c r="H141" i="53"/>
  <c r="I141" i="53"/>
  <c r="J141" i="53"/>
  <c r="K141" i="53"/>
  <c r="L141" i="53"/>
  <c r="M141" i="53"/>
  <c r="N141" i="53"/>
  <c r="O141" i="53"/>
  <c r="P141" i="53"/>
  <c r="Q141" i="53"/>
  <c r="R141" i="53"/>
  <c r="S141" i="53"/>
  <c r="T141" i="53"/>
  <c r="U141" i="53"/>
  <c r="V141" i="53"/>
  <c r="W141" i="53"/>
  <c r="X141" i="53"/>
  <c r="Y141" i="53"/>
  <c r="Z141" i="53"/>
  <c r="AA141" i="53"/>
  <c r="AB141" i="53"/>
  <c r="AC141" i="53"/>
  <c r="AD141" i="53"/>
  <c r="AE141" i="53"/>
  <c r="AF141" i="53"/>
  <c r="AG141" i="53"/>
  <c r="AH141" i="53"/>
  <c r="AI141" i="53"/>
  <c r="AJ141" i="53"/>
  <c r="AK141" i="53"/>
  <c r="AL141" i="53"/>
  <c r="AM141" i="53"/>
  <c r="AN141" i="53"/>
  <c r="AO141" i="53"/>
  <c r="AP141" i="53"/>
  <c r="AQ141" i="53"/>
  <c r="AR141" i="53"/>
  <c r="AS141" i="53"/>
  <c r="AT141" i="53"/>
  <c r="AU141" i="53"/>
  <c r="AV141" i="53"/>
  <c r="E142" i="53"/>
  <c r="F142" i="53"/>
  <c r="G142" i="53"/>
  <c r="H142" i="53"/>
  <c r="I142" i="53"/>
  <c r="J142" i="53"/>
  <c r="K142" i="53"/>
  <c r="L142" i="53"/>
  <c r="M142" i="53"/>
  <c r="N142" i="53"/>
  <c r="O142" i="53"/>
  <c r="P142" i="53"/>
  <c r="Q142" i="53"/>
  <c r="R142" i="53"/>
  <c r="S142" i="53"/>
  <c r="T142" i="53"/>
  <c r="U142" i="53"/>
  <c r="V142" i="53"/>
  <c r="W142" i="53"/>
  <c r="X142" i="53"/>
  <c r="Y142" i="53"/>
  <c r="Z142" i="53"/>
  <c r="AA142" i="53"/>
  <c r="AB142" i="53"/>
  <c r="AC142" i="53"/>
  <c r="AD142" i="53"/>
  <c r="AE142" i="53"/>
  <c r="AF142" i="53"/>
  <c r="AG142" i="53"/>
  <c r="AH142" i="53"/>
  <c r="AI142" i="53"/>
  <c r="AJ142" i="53"/>
  <c r="AK142" i="53"/>
  <c r="AL142" i="53"/>
  <c r="AM142" i="53"/>
  <c r="AN142" i="53"/>
  <c r="AO142" i="53"/>
  <c r="AP142" i="53"/>
  <c r="AQ142" i="53"/>
  <c r="AR142" i="53"/>
  <c r="AS142" i="53"/>
  <c r="AT142" i="53"/>
  <c r="AU142" i="53"/>
  <c r="AV142" i="53"/>
  <c r="E143" i="53"/>
  <c r="F143" i="53"/>
  <c r="G143" i="53"/>
  <c r="H143" i="53"/>
  <c r="I143" i="53"/>
  <c r="J143" i="53"/>
  <c r="K143" i="53"/>
  <c r="L143" i="53"/>
  <c r="M143" i="53"/>
  <c r="N143" i="53"/>
  <c r="O143" i="53"/>
  <c r="P143" i="53"/>
  <c r="Q143" i="53"/>
  <c r="R143" i="53"/>
  <c r="S143" i="53"/>
  <c r="T143" i="53"/>
  <c r="U143" i="53"/>
  <c r="V143" i="53"/>
  <c r="W143" i="53"/>
  <c r="X143" i="53"/>
  <c r="Y143" i="53"/>
  <c r="Z143" i="53"/>
  <c r="AA143" i="53"/>
  <c r="AB143" i="53"/>
  <c r="AC143" i="53"/>
  <c r="AD143" i="53"/>
  <c r="AE143" i="53"/>
  <c r="AF143" i="53"/>
  <c r="AG143" i="53"/>
  <c r="AH143" i="53"/>
  <c r="AI143" i="53"/>
  <c r="AJ143" i="53"/>
  <c r="AK143" i="53"/>
  <c r="AL143" i="53"/>
  <c r="AM143" i="53"/>
  <c r="AN143" i="53"/>
  <c r="AO143" i="53"/>
  <c r="AP143" i="53"/>
  <c r="AQ143" i="53"/>
  <c r="AR143" i="53"/>
  <c r="AS143" i="53"/>
  <c r="AT143" i="53"/>
  <c r="AU143" i="53"/>
  <c r="AV143" i="53"/>
  <c r="E144" i="53"/>
  <c r="F144" i="53"/>
  <c r="G144" i="53"/>
  <c r="H144" i="53"/>
  <c r="I144" i="53"/>
  <c r="J144" i="53"/>
  <c r="K144" i="53"/>
  <c r="L144" i="53"/>
  <c r="M144" i="53"/>
  <c r="N144" i="53"/>
  <c r="O144" i="53"/>
  <c r="P144" i="53"/>
  <c r="Q144" i="53"/>
  <c r="R144" i="53"/>
  <c r="S144" i="53"/>
  <c r="T144" i="53"/>
  <c r="U144" i="53"/>
  <c r="V144" i="53"/>
  <c r="W144" i="53"/>
  <c r="X144" i="53"/>
  <c r="Y144" i="53"/>
  <c r="Z144" i="53"/>
  <c r="AA144" i="53"/>
  <c r="AB144" i="53"/>
  <c r="AC144" i="53"/>
  <c r="AD144" i="53"/>
  <c r="AE144" i="53"/>
  <c r="AF144" i="53"/>
  <c r="AG144" i="53"/>
  <c r="AH144" i="53"/>
  <c r="AI144" i="53"/>
  <c r="AJ144" i="53"/>
  <c r="AK144" i="53"/>
  <c r="AL144" i="53"/>
  <c r="AM144" i="53"/>
  <c r="AN144" i="53"/>
  <c r="AO144" i="53"/>
  <c r="AP144" i="53"/>
  <c r="AQ144" i="53"/>
  <c r="AR144" i="53"/>
  <c r="AS144" i="53"/>
  <c r="AT144" i="53"/>
  <c r="AU144" i="53"/>
  <c r="AV144" i="53"/>
  <c r="E145" i="53"/>
  <c r="F145" i="53"/>
  <c r="G145" i="53"/>
  <c r="H145" i="53"/>
  <c r="I145" i="53"/>
  <c r="J145" i="53"/>
  <c r="K145" i="53"/>
  <c r="L145" i="53"/>
  <c r="M145" i="53"/>
  <c r="N145" i="53"/>
  <c r="O145" i="53"/>
  <c r="P145" i="53"/>
  <c r="Q145" i="53"/>
  <c r="R145" i="53"/>
  <c r="S145" i="53"/>
  <c r="T145" i="53"/>
  <c r="U145" i="53"/>
  <c r="V145" i="53"/>
  <c r="W145" i="53"/>
  <c r="X145" i="53"/>
  <c r="Y145" i="53"/>
  <c r="Z145" i="53"/>
  <c r="AA145" i="53"/>
  <c r="AB145" i="53"/>
  <c r="AC145" i="53"/>
  <c r="AD145" i="53"/>
  <c r="AE145" i="53"/>
  <c r="AF145" i="53"/>
  <c r="AG145" i="53"/>
  <c r="AH145" i="53"/>
  <c r="AI145" i="53"/>
  <c r="AJ145" i="53"/>
  <c r="AK145" i="53"/>
  <c r="AL145" i="53"/>
  <c r="AM145" i="53"/>
  <c r="AN145" i="53"/>
  <c r="AO145" i="53"/>
  <c r="AP145" i="53"/>
  <c r="AQ145" i="53"/>
  <c r="AR145" i="53"/>
  <c r="AS145" i="53"/>
  <c r="AT145" i="53"/>
  <c r="AU145" i="53"/>
  <c r="AV145" i="53"/>
  <c r="E146" i="53"/>
  <c r="F146" i="53"/>
  <c r="G146" i="53"/>
  <c r="H146" i="53"/>
  <c r="I146" i="53"/>
  <c r="J146" i="53"/>
  <c r="K146" i="53"/>
  <c r="L146" i="53"/>
  <c r="M146" i="53"/>
  <c r="N146" i="53"/>
  <c r="O146" i="53"/>
  <c r="P146" i="53"/>
  <c r="Q146" i="53"/>
  <c r="R146" i="53"/>
  <c r="S146" i="53"/>
  <c r="T146" i="53"/>
  <c r="U146" i="53"/>
  <c r="V146" i="53"/>
  <c r="W146" i="53"/>
  <c r="X146" i="53"/>
  <c r="Y146" i="53"/>
  <c r="Z146" i="53"/>
  <c r="AA146" i="53"/>
  <c r="AB146" i="53"/>
  <c r="AC146" i="53"/>
  <c r="AD146" i="53"/>
  <c r="AE146" i="53"/>
  <c r="AF146" i="53"/>
  <c r="AG146" i="53"/>
  <c r="AH146" i="53"/>
  <c r="AI146" i="53"/>
  <c r="AJ146" i="53"/>
  <c r="AK146" i="53"/>
  <c r="AL146" i="53"/>
  <c r="AM146" i="53"/>
  <c r="AN146" i="53"/>
  <c r="AO146" i="53"/>
  <c r="AP146" i="53"/>
  <c r="AQ146" i="53"/>
  <c r="AR146" i="53"/>
  <c r="AS146" i="53"/>
  <c r="AT146" i="53"/>
  <c r="AU146" i="53"/>
  <c r="AV146" i="53"/>
  <c r="E147" i="53"/>
  <c r="F147" i="53"/>
  <c r="G147" i="53"/>
  <c r="H147" i="53"/>
  <c r="I147" i="53"/>
  <c r="J147" i="53"/>
  <c r="K147" i="53"/>
  <c r="L147" i="53"/>
  <c r="M147" i="53"/>
  <c r="N147" i="53"/>
  <c r="O147" i="53"/>
  <c r="P147" i="53"/>
  <c r="Q147" i="53"/>
  <c r="R147" i="53"/>
  <c r="S147" i="53"/>
  <c r="T147" i="53"/>
  <c r="U147" i="53"/>
  <c r="V147" i="53"/>
  <c r="W147" i="53"/>
  <c r="X147" i="53"/>
  <c r="Y147" i="53"/>
  <c r="Z147" i="53"/>
  <c r="AA147" i="53"/>
  <c r="AB147" i="53"/>
  <c r="AC147" i="53"/>
  <c r="AD147" i="53"/>
  <c r="AE147" i="53"/>
  <c r="AF147" i="53"/>
  <c r="AG147" i="53"/>
  <c r="AH147" i="53"/>
  <c r="AI147" i="53"/>
  <c r="AJ147" i="53"/>
  <c r="AK147" i="53"/>
  <c r="AL147" i="53"/>
  <c r="AM147" i="53"/>
  <c r="AN147" i="53"/>
  <c r="AO147" i="53"/>
  <c r="AP147" i="53"/>
  <c r="AQ147" i="53"/>
  <c r="AR147" i="53"/>
  <c r="AS147" i="53"/>
  <c r="AT147" i="53"/>
  <c r="AU147" i="53"/>
  <c r="AV147" i="53"/>
  <c r="E148" i="53"/>
  <c r="F148" i="53"/>
  <c r="G148" i="53"/>
  <c r="H148" i="53"/>
  <c r="I148" i="53"/>
  <c r="J148" i="53"/>
  <c r="K148" i="53"/>
  <c r="L148" i="53"/>
  <c r="M148" i="53"/>
  <c r="N148" i="53"/>
  <c r="O148" i="53"/>
  <c r="P148" i="53"/>
  <c r="Q148" i="53"/>
  <c r="R148" i="53"/>
  <c r="S148" i="53"/>
  <c r="T148" i="53"/>
  <c r="U148" i="53"/>
  <c r="V148" i="53"/>
  <c r="W148" i="53"/>
  <c r="X148" i="53"/>
  <c r="Y148" i="53"/>
  <c r="Z148" i="53"/>
  <c r="AA148" i="53"/>
  <c r="AB148" i="53"/>
  <c r="AC148" i="53"/>
  <c r="AD148" i="53"/>
  <c r="AE148" i="53"/>
  <c r="AF148" i="53"/>
  <c r="AG148" i="53"/>
  <c r="AH148" i="53"/>
  <c r="AI148" i="53"/>
  <c r="AJ148" i="53"/>
  <c r="AK148" i="53"/>
  <c r="AL148" i="53"/>
  <c r="AM148" i="53"/>
  <c r="AN148" i="53"/>
  <c r="AO148" i="53"/>
  <c r="AP148" i="53"/>
  <c r="AQ148" i="53"/>
  <c r="AR148" i="53"/>
  <c r="AS148" i="53"/>
  <c r="AT148" i="53"/>
  <c r="AU148" i="53"/>
  <c r="AV148" i="53"/>
  <c r="E149" i="53"/>
  <c r="F149" i="53"/>
  <c r="G149" i="53"/>
  <c r="H149" i="53"/>
  <c r="I149" i="53"/>
  <c r="J149" i="53"/>
  <c r="K149" i="53"/>
  <c r="L149" i="53"/>
  <c r="M149" i="53"/>
  <c r="N149" i="53"/>
  <c r="O149" i="53"/>
  <c r="P149" i="53"/>
  <c r="Q149" i="53"/>
  <c r="R149" i="53"/>
  <c r="S149" i="53"/>
  <c r="T149" i="53"/>
  <c r="U149" i="53"/>
  <c r="V149" i="53"/>
  <c r="W149" i="53"/>
  <c r="X149" i="53"/>
  <c r="Y149" i="53"/>
  <c r="Z149" i="53"/>
  <c r="AA149" i="53"/>
  <c r="AB149" i="53"/>
  <c r="AC149" i="53"/>
  <c r="AD149" i="53"/>
  <c r="AE149" i="53"/>
  <c r="AF149" i="53"/>
  <c r="AG149" i="53"/>
  <c r="AH149" i="53"/>
  <c r="AI149" i="53"/>
  <c r="AJ149" i="53"/>
  <c r="AK149" i="53"/>
  <c r="AL149" i="53"/>
  <c r="AM149" i="53"/>
  <c r="AN149" i="53"/>
  <c r="AO149" i="53"/>
  <c r="AP149" i="53"/>
  <c r="AQ149" i="53"/>
  <c r="AR149" i="53"/>
  <c r="AS149" i="53"/>
  <c r="AT149" i="53"/>
  <c r="AU149" i="53"/>
  <c r="AV149" i="53"/>
  <c r="D140" i="53"/>
  <c r="D141" i="53"/>
  <c r="D142" i="53"/>
  <c r="D143" i="53"/>
  <c r="D144" i="53"/>
  <c r="D145" i="53"/>
  <c r="D146" i="53"/>
  <c r="D147" i="53"/>
  <c r="D148" i="53"/>
  <c r="D149" i="53"/>
  <c r="D139" i="53"/>
  <c r="E133" i="53"/>
  <c r="F133" i="53"/>
  <c r="G133" i="53"/>
  <c r="H133" i="53"/>
  <c r="I133" i="53"/>
  <c r="J133" i="53"/>
  <c r="K133" i="53"/>
  <c r="L133" i="53"/>
  <c r="M133" i="53"/>
  <c r="N133" i="53"/>
  <c r="O133" i="53"/>
  <c r="P133" i="53"/>
  <c r="Q133" i="53"/>
  <c r="R133" i="53"/>
  <c r="S133" i="53"/>
  <c r="T133" i="53"/>
  <c r="U133" i="53"/>
  <c r="V133" i="53"/>
  <c r="W133" i="53"/>
  <c r="X133" i="53"/>
  <c r="Y133" i="53"/>
  <c r="Z133" i="53"/>
  <c r="AA133" i="53"/>
  <c r="AB133" i="53"/>
  <c r="AC133" i="53"/>
  <c r="AD133" i="53"/>
  <c r="AE133" i="53"/>
  <c r="AF133" i="53"/>
  <c r="AG133" i="53"/>
  <c r="AH133" i="53"/>
  <c r="AI133" i="53"/>
  <c r="AJ133" i="53"/>
  <c r="AK133" i="53"/>
  <c r="AL133" i="53"/>
  <c r="AM133" i="53"/>
  <c r="AN133" i="53"/>
  <c r="AO133" i="53"/>
  <c r="AP133" i="53"/>
  <c r="AQ133" i="53"/>
  <c r="AR133" i="53"/>
  <c r="AS133" i="53"/>
  <c r="AT133" i="53"/>
  <c r="AU133" i="53"/>
  <c r="AV133" i="53"/>
  <c r="E134" i="53"/>
  <c r="F134" i="53"/>
  <c r="G134" i="53"/>
  <c r="H134" i="53"/>
  <c r="I134" i="53"/>
  <c r="J134" i="53"/>
  <c r="K134" i="53"/>
  <c r="L134" i="53"/>
  <c r="M134" i="53"/>
  <c r="N134" i="53"/>
  <c r="O134" i="53"/>
  <c r="P134" i="53"/>
  <c r="Q134" i="53"/>
  <c r="R134" i="53"/>
  <c r="S134" i="53"/>
  <c r="T134" i="53"/>
  <c r="U134" i="53"/>
  <c r="V134" i="53"/>
  <c r="W134" i="53"/>
  <c r="X134" i="53"/>
  <c r="Y134" i="53"/>
  <c r="Z134" i="53"/>
  <c r="AA134" i="53"/>
  <c r="AB134" i="53"/>
  <c r="AC134" i="53"/>
  <c r="AD134" i="53"/>
  <c r="AE134" i="53"/>
  <c r="AF134" i="53"/>
  <c r="AG134" i="53"/>
  <c r="AH134" i="53"/>
  <c r="AI134" i="53"/>
  <c r="AJ134" i="53"/>
  <c r="AK134" i="53"/>
  <c r="AL134" i="53"/>
  <c r="AM134" i="53"/>
  <c r="AN134" i="53"/>
  <c r="AO134" i="53"/>
  <c r="AP134" i="53"/>
  <c r="AQ134" i="53"/>
  <c r="AR134" i="53"/>
  <c r="AS134" i="53"/>
  <c r="AT134" i="53"/>
  <c r="AU134" i="53"/>
  <c r="AV134" i="53"/>
  <c r="E135" i="53"/>
  <c r="F135" i="53"/>
  <c r="G135" i="53"/>
  <c r="H135" i="53"/>
  <c r="I135" i="53"/>
  <c r="J135" i="53"/>
  <c r="K135" i="53"/>
  <c r="L135" i="53"/>
  <c r="M135" i="53"/>
  <c r="N135" i="53"/>
  <c r="O135" i="53"/>
  <c r="P135" i="53"/>
  <c r="Q135" i="53"/>
  <c r="R135" i="53"/>
  <c r="S135" i="53"/>
  <c r="T135" i="53"/>
  <c r="U135" i="53"/>
  <c r="V135" i="53"/>
  <c r="W135" i="53"/>
  <c r="X135" i="53"/>
  <c r="Y135" i="53"/>
  <c r="Z135" i="53"/>
  <c r="AA135" i="53"/>
  <c r="AB135" i="53"/>
  <c r="AC135" i="53"/>
  <c r="AD135" i="53"/>
  <c r="AE135" i="53"/>
  <c r="AF135" i="53"/>
  <c r="AG135" i="53"/>
  <c r="AH135" i="53"/>
  <c r="AI135" i="53"/>
  <c r="AJ135" i="53"/>
  <c r="AK135" i="53"/>
  <c r="AL135" i="53"/>
  <c r="AM135" i="53"/>
  <c r="AN135" i="53"/>
  <c r="AO135" i="53"/>
  <c r="AP135" i="53"/>
  <c r="AQ135" i="53"/>
  <c r="AR135" i="53"/>
  <c r="AS135" i="53"/>
  <c r="AT135" i="53"/>
  <c r="AU135" i="53"/>
  <c r="AV135" i="53"/>
  <c r="E136" i="53"/>
  <c r="F136" i="53"/>
  <c r="G136" i="53"/>
  <c r="H136" i="53"/>
  <c r="I136" i="53"/>
  <c r="J136" i="53"/>
  <c r="K136" i="53"/>
  <c r="L136" i="53"/>
  <c r="M136" i="53"/>
  <c r="N136" i="53"/>
  <c r="O136" i="53"/>
  <c r="P136" i="53"/>
  <c r="Q136" i="53"/>
  <c r="R136" i="53"/>
  <c r="S136" i="53"/>
  <c r="T136" i="53"/>
  <c r="U136" i="53"/>
  <c r="V136" i="53"/>
  <c r="W136" i="53"/>
  <c r="X136" i="53"/>
  <c r="Y136" i="53"/>
  <c r="Z136" i="53"/>
  <c r="AA136" i="53"/>
  <c r="AB136" i="53"/>
  <c r="AC136" i="53"/>
  <c r="AD136" i="53"/>
  <c r="AE136" i="53"/>
  <c r="AF136" i="53"/>
  <c r="AG136" i="53"/>
  <c r="AH136" i="53"/>
  <c r="AI136" i="53"/>
  <c r="AJ136" i="53"/>
  <c r="AK136" i="53"/>
  <c r="AL136" i="53"/>
  <c r="AM136" i="53"/>
  <c r="AN136" i="53"/>
  <c r="AO136" i="53"/>
  <c r="AP136" i="53"/>
  <c r="AQ136" i="53"/>
  <c r="AR136" i="53"/>
  <c r="AS136" i="53"/>
  <c r="AT136" i="53"/>
  <c r="AU136" i="53"/>
  <c r="AV136" i="53"/>
  <c r="E137" i="53"/>
  <c r="F137" i="53"/>
  <c r="G137" i="53"/>
  <c r="H137" i="53"/>
  <c r="I137" i="53"/>
  <c r="J137" i="53"/>
  <c r="K137" i="53"/>
  <c r="L137" i="53"/>
  <c r="M137" i="53"/>
  <c r="N137" i="53"/>
  <c r="O137" i="53"/>
  <c r="P137" i="53"/>
  <c r="Q137" i="53"/>
  <c r="R137" i="53"/>
  <c r="S137" i="53"/>
  <c r="T137" i="53"/>
  <c r="U137" i="53"/>
  <c r="V137" i="53"/>
  <c r="W137" i="53"/>
  <c r="X137" i="53"/>
  <c r="Y137" i="53"/>
  <c r="Z137" i="53"/>
  <c r="AA137" i="53"/>
  <c r="AB137" i="53"/>
  <c r="AC137" i="53"/>
  <c r="AD137" i="53"/>
  <c r="AE137" i="53"/>
  <c r="AF137" i="53"/>
  <c r="AG137" i="53"/>
  <c r="AH137" i="53"/>
  <c r="AI137" i="53"/>
  <c r="AJ137" i="53"/>
  <c r="AK137" i="53"/>
  <c r="AL137" i="53"/>
  <c r="AM137" i="53"/>
  <c r="AN137" i="53"/>
  <c r="AO137" i="53"/>
  <c r="AP137" i="53"/>
  <c r="AQ137" i="53"/>
  <c r="AR137" i="53"/>
  <c r="AS137" i="53"/>
  <c r="AT137" i="53"/>
  <c r="AU137" i="53"/>
  <c r="AV137" i="53"/>
  <c r="D137" i="53"/>
  <c r="D134" i="53"/>
  <c r="D135" i="53"/>
  <c r="D136" i="53"/>
  <c r="D133" i="53"/>
  <c r="E123" i="53"/>
  <c r="F123" i="53"/>
  <c r="G123" i="53"/>
  <c r="H123" i="53"/>
  <c r="I123" i="53"/>
  <c r="J123" i="53"/>
  <c r="K123" i="53"/>
  <c r="L123" i="53"/>
  <c r="M123" i="53"/>
  <c r="N123" i="53"/>
  <c r="O123" i="53"/>
  <c r="P123" i="53"/>
  <c r="Q123" i="53"/>
  <c r="R123" i="53"/>
  <c r="S123" i="53"/>
  <c r="T123" i="53"/>
  <c r="U123" i="53"/>
  <c r="V123" i="53"/>
  <c r="W123" i="53"/>
  <c r="X123" i="53"/>
  <c r="Y123" i="53"/>
  <c r="Z123" i="53"/>
  <c r="AA123" i="53"/>
  <c r="AB123" i="53"/>
  <c r="AC123" i="53"/>
  <c r="AD123" i="53"/>
  <c r="AE123" i="53"/>
  <c r="AF123" i="53"/>
  <c r="AG123" i="53"/>
  <c r="AH123" i="53"/>
  <c r="AI123" i="53"/>
  <c r="AJ123" i="53"/>
  <c r="AK123" i="53"/>
  <c r="AL123" i="53"/>
  <c r="AM123" i="53"/>
  <c r="AN123" i="53"/>
  <c r="AO123" i="53"/>
  <c r="AP123" i="53"/>
  <c r="AQ123" i="53"/>
  <c r="AR123" i="53"/>
  <c r="AS123" i="53"/>
  <c r="AT123" i="53"/>
  <c r="AU123" i="53"/>
  <c r="AV123" i="53"/>
  <c r="E124" i="53"/>
  <c r="F124" i="53"/>
  <c r="G124" i="53"/>
  <c r="H124" i="53"/>
  <c r="I124" i="53"/>
  <c r="J124" i="53"/>
  <c r="K124" i="53"/>
  <c r="L124" i="53"/>
  <c r="M124" i="53"/>
  <c r="N124" i="53"/>
  <c r="O124" i="53"/>
  <c r="P124" i="53"/>
  <c r="Q124" i="53"/>
  <c r="R124" i="53"/>
  <c r="S124" i="53"/>
  <c r="T124" i="53"/>
  <c r="U124" i="53"/>
  <c r="V124" i="53"/>
  <c r="W124" i="53"/>
  <c r="X124" i="53"/>
  <c r="Y124" i="53"/>
  <c r="Z124" i="53"/>
  <c r="AA124" i="53"/>
  <c r="AB124" i="53"/>
  <c r="AC124" i="53"/>
  <c r="AD124" i="53"/>
  <c r="AE124" i="53"/>
  <c r="AF124" i="53"/>
  <c r="AG124" i="53"/>
  <c r="AH124" i="53"/>
  <c r="AI124" i="53"/>
  <c r="AJ124" i="53"/>
  <c r="AK124" i="53"/>
  <c r="AL124" i="53"/>
  <c r="AM124" i="53"/>
  <c r="AN124" i="53"/>
  <c r="AO124" i="53"/>
  <c r="AP124" i="53"/>
  <c r="AQ124" i="53"/>
  <c r="AR124" i="53"/>
  <c r="AS124" i="53"/>
  <c r="AT124" i="53"/>
  <c r="AU124" i="53"/>
  <c r="AV124" i="53"/>
  <c r="E125" i="53"/>
  <c r="F125" i="53"/>
  <c r="G125" i="53"/>
  <c r="H125" i="53"/>
  <c r="I125" i="53"/>
  <c r="J125" i="53"/>
  <c r="K125" i="53"/>
  <c r="L125" i="53"/>
  <c r="M125" i="53"/>
  <c r="N125" i="53"/>
  <c r="O125" i="53"/>
  <c r="P125" i="53"/>
  <c r="Q125" i="53"/>
  <c r="R125" i="53"/>
  <c r="S125" i="53"/>
  <c r="T125" i="53"/>
  <c r="U125" i="53"/>
  <c r="V125" i="53"/>
  <c r="W125" i="53"/>
  <c r="X125" i="53"/>
  <c r="Y125" i="53"/>
  <c r="Z125" i="53"/>
  <c r="AA125" i="53"/>
  <c r="AB125" i="53"/>
  <c r="AC125" i="53"/>
  <c r="AD125" i="53"/>
  <c r="AE125" i="53"/>
  <c r="AF125" i="53"/>
  <c r="AG125" i="53"/>
  <c r="AH125" i="53"/>
  <c r="AI125" i="53"/>
  <c r="AJ125" i="53"/>
  <c r="AK125" i="53"/>
  <c r="AL125" i="53"/>
  <c r="AM125" i="53"/>
  <c r="AN125" i="53"/>
  <c r="AO125" i="53"/>
  <c r="AP125" i="53"/>
  <c r="AQ125" i="53"/>
  <c r="AR125" i="53"/>
  <c r="AS125" i="53"/>
  <c r="AT125" i="53"/>
  <c r="AU125" i="53"/>
  <c r="AV125" i="53"/>
  <c r="E126" i="53"/>
  <c r="F126" i="53"/>
  <c r="G126" i="53"/>
  <c r="H126" i="53"/>
  <c r="I126" i="53"/>
  <c r="J126" i="53"/>
  <c r="K126" i="53"/>
  <c r="L126" i="53"/>
  <c r="M126" i="53"/>
  <c r="N126" i="53"/>
  <c r="O126" i="53"/>
  <c r="P126" i="53"/>
  <c r="Q126" i="53"/>
  <c r="R126" i="53"/>
  <c r="S126" i="53"/>
  <c r="T126" i="53"/>
  <c r="U126" i="53"/>
  <c r="V126" i="53"/>
  <c r="W126" i="53"/>
  <c r="X126" i="53"/>
  <c r="Y126" i="53"/>
  <c r="Z126" i="53"/>
  <c r="AA126" i="53"/>
  <c r="AB126" i="53"/>
  <c r="AC126" i="53"/>
  <c r="AD126" i="53"/>
  <c r="AE126" i="53"/>
  <c r="AF126" i="53"/>
  <c r="AG126" i="53"/>
  <c r="AH126" i="53"/>
  <c r="AI126" i="53"/>
  <c r="AJ126" i="53"/>
  <c r="AK126" i="53"/>
  <c r="AL126" i="53"/>
  <c r="AM126" i="53"/>
  <c r="AN126" i="53"/>
  <c r="AO126" i="53"/>
  <c r="AP126" i="53"/>
  <c r="AQ126" i="53"/>
  <c r="AR126" i="53"/>
  <c r="AS126" i="53"/>
  <c r="AT126" i="53"/>
  <c r="AU126" i="53"/>
  <c r="AV126" i="53"/>
  <c r="E127" i="53"/>
  <c r="F127" i="53"/>
  <c r="G127" i="53"/>
  <c r="H127" i="53"/>
  <c r="I127" i="53"/>
  <c r="J127" i="53"/>
  <c r="K127" i="53"/>
  <c r="L127" i="53"/>
  <c r="M127" i="53"/>
  <c r="N127" i="53"/>
  <c r="O127" i="53"/>
  <c r="P127" i="53"/>
  <c r="Q127" i="53"/>
  <c r="R127" i="53"/>
  <c r="S127" i="53"/>
  <c r="T127" i="53"/>
  <c r="U127" i="53"/>
  <c r="V127" i="53"/>
  <c r="W127" i="53"/>
  <c r="X127" i="53"/>
  <c r="Y127" i="53"/>
  <c r="Z127" i="53"/>
  <c r="AA127" i="53"/>
  <c r="AB127" i="53"/>
  <c r="AC127" i="53"/>
  <c r="AD127" i="53"/>
  <c r="AE127" i="53"/>
  <c r="AF127" i="53"/>
  <c r="AG127" i="53"/>
  <c r="AH127" i="53"/>
  <c r="AI127" i="53"/>
  <c r="AJ127" i="53"/>
  <c r="AK127" i="53"/>
  <c r="AL127" i="53"/>
  <c r="AM127" i="53"/>
  <c r="AN127" i="53"/>
  <c r="AO127" i="53"/>
  <c r="AP127" i="53"/>
  <c r="AQ127" i="53"/>
  <c r="AR127" i="53"/>
  <c r="AS127" i="53"/>
  <c r="AT127" i="53"/>
  <c r="AU127" i="53"/>
  <c r="AV127" i="53"/>
  <c r="E128" i="53"/>
  <c r="F128" i="53"/>
  <c r="G128" i="53"/>
  <c r="H128" i="53"/>
  <c r="I128" i="53"/>
  <c r="J128" i="53"/>
  <c r="K128" i="53"/>
  <c r="L128" i="53"/>
  <c r="M128" i="53"/>
  <c r="N128" i="53"/>
  <c r="O128" i="53"/>
  <c r="P128" i="53"/>
  <c r="Q128" i="53"/>
  <c r="R128" i="53"/>
  <c r="S128" i="53"/>
  <c r="T128" i="53"/>
  <c r="U128" i="53"/>
  <c r="V128" i="53"/>
  <c r="W128" i="53"/>
  <c r="X128" i="53"/>
  <c r="Y128" i="53"/>
  <c r="Z128" i="53"/>
  <c r="AA128" i="53"/>
  <c r="AB128" i="53"/>
  <c r="AC128" i="53"/>
  <c r="AD128" i="53"/>
  <c r="AE128" i="53"/>
  <c r="AF128" i="53"/>
  <c r="AG128" i="53"/>
  <c r="AH128" i="53"/>
  <c r="AI128" i="53"/>
  <c r="AJ128" i="53"/>
  <c r="AK128" i="53"/>
  <c r="AL128" i="53"/>
  <c r="AM128" i="53"/>
  <c r="AN128" i="53"/>
  <c r="AO128" i="53"/>
  <c r="AP128" i="53"/>
  <c r="AQ128" i="53"/>
  <c r="AR128" i="53"/>
  <c r="AS128" i="53"/>
  <c r="AT128" i="53"/>
  <c r="AU128" i="53"/>
  <c r="AV128" i="53"/>
  <c r="E129" i="53"/>
  <c r="F129" i="53"/>
  <c r="G129" i="53"/>
  <c r="H129" i="53"/>
  <c r="I129" i="53"/>
  <c r="J129" i="53"/>
  <c r="K129" i="53"/>
  <c r="L129" i="53"/>
  <c r="M129" i="53"/>
  <c r="N129" i="53"/>
  <c r="O129" i="53"/>
  <c r="P129" i="53"/>
  <c r="Q129" i="53"/>
  <c r="R129" i="53"/>
  <c r="S129" i="53"/>
  <c r="T129" i="53"/>
  <c r="U129" i="53"/>
  <c r="V129" i="53"/>
  <c r="W129" i="53"/>
  <c r="X129" i="53"/>
  <c r="Y129" i="53"/>
  <c r="Z129" i="53"/>
  <c r="AA129" i="53"/>
  <c r="AB129" i="53"/>
  <c r="AC129" i="53"/>
  <c r="AD129" i="53"/>
  <c r="AE129" i="53"/>
  <c r="AF129" i="53"/>
  <c r="AG129" i="53"/>
  <c r="AH129" i="53"/>
  <c r="AI129" i="53"/>
  <c r="AJ129" i="53"/>
  <c r="AK129" i="53"/>
  <c r="AL129" i="53"/>
  <c r="AM129" i="53"/>
  <c r="AN129" i="53"/>
  <c r="AO129" i="53"/>
  <c r="AP129" i="53"/>
  <c r="AQ129" i="53"/>
  <c r="AR129" i="53"/>
  <c r="AS129" i="53"/>
  <c r="AT129" i="53"/>
  <c r="AU129" i="53"/>
  <c r="AV129" i="53"/>
  <c r="E130" i="53"/>
  <c r="F130" i="53"/>
  <c r="G130" i="53"/>
  <c r="H130" i="53"/>
  <c r="I130" i="53"/>
  <c r="J130" i="53"/>
  <c r="K130" i="53"/>
  <c r="L130" i="53"/>
  <c r="M130" i="53"/>
  <c r="N130" i="53"/>
  <c r="O130" i="53"/>
  <c r="P130" i="53"/>
  <c r="Q130" i="53"/>
  <c r="R130" i="53"/>
  <c r="S130" i="53"/>
  <c r="T130" i="53"/>
  <c r="U130" i="53"/>
  <c r="V130" i="53"/>
  <c r="W130" i="53"/>
  <c r="X130" i="53"/>
  <c r="Y130" i="53"/>
  <c r="Z130" i="53"/>
  <c r="AA130" i="53"/>
  <c r="AB130" i="53"/>
  <c r="AC130" i="53"/>
  <c r="AD130" i="53"/>
  <c r="AE130" i="53"/>
  <c r="AF130" i="53"/>
  <c r="AG130" i="53"/>
  <c r="AH130" i="53"/>
  <c r="AI130" i="53"/>
  <c r="AJ130" i="53"/>
  <c r="AK130" i="53"/>
  <c r="AL130" i="53"/>
  <c r="AM130" i="53"/>
  <c r="AN130" i="53"/>
  <c r="AO130" i="53"/>
  <c r="AP130" i="53"/>
  <c r="AQ130" i="53"/>
  <c r="AR130" i="53"/>
  <c r="AS130" i="53"/>
  <c r="AT130" i="53"/>
  <c r="AU130" i="53"/>
  <c r="AV130" i="53"/>
  <c r="E131" i="53"/>
  <c r="F131" i="53"/>
  <c r="G131" i="53"/>
  <c r="H131" i="53"/>
  <c r="I131" i="53"/>
  <c r="J131" i="53"/>
  <c r="K131" i="53"/>
  <c r="L131" i="53"/>
  <c r="M131" i="53"/>
  <c r="N131" i="53"/>
  <c r="O131" i="53"/>
  <c r="P131" i="53"/>
  <c r="Q131" i="53"/>
  <c r="R131" i="53"/>
  <c r="S131" i="53"/>
  <c r="T131" i="53"/>
  <c r="U131" i="53"/>
  <c r="V131" i="53"/>
  <c r="W131" i="53"/>
  <c r="X131" i="53"/>
  <c r="Y131" i="53"/>
  <c r="Z131" i="53"/>
  <c r="AA131" i="53"/>
  <c r="AB131" i="53"/>
  <c r="AC131" i="53"/>
  <c r="AD131" i="53"/>
  <c r="AE131" i="53"/>
  <c r="AF131" i="53"/>
  <c r="AG131" i="53"/>
  <c r="AH131" i="53"/>
  <c r="AI131" i="53"/>
  <c r="AJ131" i="53"/>
  <c r="AK131" i="53"/>
  <c r="AL131" i="53"/>
  <c r="AM131" i="53"/>
  <c r="AN131" i="53"/>
  <c r="AO131" i="53"/>
  <c r="AP131" i="53"/>
  <c r="AQ131" i="53"/>
  <c r="AR131" i="53"/>
  <c r="AS131" i="53"/>
  <c r="AT131" i="53"/>
  <c r="AU131" i="53"/>
  <c r="AV131" i="53"/>
  <c r="D124" i="53"/>
  <c r="D125" i="53"/>
  <c r="D126" i="53"/>
  <c r="D127" i="53"/>
  <c r="D128" i="53"/>
  <c r="D129" i="53"/>
  <c r="D130" i="53"/>
  <c r="D131" i="53"/>
  <c r="D123" i="53"/>
  <c r="E108" i="53"/>
  <c r="F108" i="53"/>
  <c r="G108" i="53"/>
  <c r="H108" i="53"/>
  <c r="I108" i="53"/>
  <c r="J108" i="53"/>
  <c r="K108" i="53"/>
  <c r="L108" i="53"/>
  <c r="M108" i="53"/>
  <c r="N108" i="53"/>
  <c r="O108" i="53"/>
  <c r="P108" i="53"/>
  <c r="Q108" i="53"/>
  <c r="R108" i="53"/>
  <c r="S108" i="53"/>
  <c r="T108" i="53"/>
  <c r="U108" i="53"/>
  <c r="V108" i="53"/>
  <c r="W108" i="53"/>
  <c r="X108" i="53"/>
  <c r="Y108" i="53"/>
  <c r="Z108" i="53"/>
  <c r="AA108" i="53"/>
  <c r="AB108" i="53"/>
  <c r="AC108" i="53"/>
  <c r="AD108" i="53"/>
  <c r="AE108" i="53"/>
  <c r="AF108" i="53"/>
  <c r="AG108" i="53"/>
  <c r="AH108" i="53"/>
  <c r="AI108" i="53"/>
  <c r="AJ108" i="53"/>
  <c r="AK108" i="53"/>
  <c r="AL108" i="53"/>
  <c r="AM108" i="53"/>
  <c r="AN108" i="53"/>
  <c r="AO108" i="53"/>
  <c r="AP108" i="53"/>
  <c r="AQ108" i="53"/>
  <c r="AR108" i="53"/>
  <c r="AS108" i="53"/>
  <c r="AT108" i="53"/>
  <c r="AU108" i="53"/>
  <c r="AV108" i="53"/>
  <c r="E109" i="53"/>
  <c r="F109" i="53"/>
  <c r="G109" i="53"/>
  <c r="H109" i="53"/>
  <c r="I109" i="53"/>
  <c r="J109" i="53"/>
  <c r="K109" i="53"/>
  <c r="L109" i="53"/>
  <c r="M109" i="53"/>
  <c r="N109" i="53"/>
  <c r="O109" i="53"/>
  <c r="P109" i="53"/>
  <c r="Q109" i="53"/>
  <c r="R109" i="53"/>
  <c r="S109" i="53"/>
  <c r="T109" i="53"/>
  <c r="U109" i="53"/>
  <c r="V109" i="53"/>
  <c r="W109" i="53"/>
  <c r="X109" i="53"/>
  <c r="Y109" i="53"/>
  <c r="Z109" i="53"/>
  <c r="AA109" i="53"/>
  <c r="AB109" i="53"/>
  <c r="AC109" i="53"/>
  <c r="AD109" i="53"/>
  <c r="AE109" i="53"/>
  <c r="AF109" i="53"/>
  <c r="AG109" i="53"/>
  <c r="AH109" i="53"/>
  <c r="AI109" i="53"/>
  <c r="AJ109" i="53"/>
  <c r="AK109" i="53"/>
  <c r="AL109" i="53"/>
  <c r="AM109" i="53"/>
  <c r="AN109" i="53"/>
  <c r="AO109" i="53"/>
  <c r="AP109" i="53"/>
  <c r="AQ109" i="53"/>
  <c r="AR109" i="53"/>
  <c r="AS109" i="53"/>
  <c r="AT109" i="53"/>
  <c r="AU109" i="53"/>
  <c r="AV109" i="53"/>
  <c r="E110" i="53"/>
  <c r="F110" i="53"/>
  <c r="G110" i="53"/>
  <c r="H110" i="53"/>
  <c r="I110" i="53"/>
  <c r="J110" i="53"/>
  <c r="K110" i="53"/>
  <c r="L110" i="53"/>
  <c r="M110" i="53"/>
  <c r="N110" i="53"/>
  <c r="O110" i="53"/>
  <c r="P110" i="53"/>
  <c r="Q110" i="53"/>
  <c r="R110" i="53"/>
  <c r="S110" i="53"/>
  <c r="T110" i="53"/>
  <c r="U110" i="53"/>
  <c r="V110" i="53"/>
  <c r="W110" i="53"/>
  <c r="X110" i="53"/>
  <c r="Y110" i="53"/>
  <c r="Z110" i="53"/>
  <c r="AA110" i="53"/>
  <c r="AB110" i="53"/>
  <c r="AC110" i="53"/>
  <c r="AD110" i="53"/>
  <c r="AE110" i="53"/>
  <c r="AF110" i="53"/>
  <c r="AG110" i="53"/>
  <c r="AH110" i="53"/>
  <c r="AI110" i="53"/>
  <c r="AJ110" i="53"/>
  <c r="AK110" i="53"/>
  <c r="AL110" i="53"/>
  <c r="AM110" i="53"/>
  <c r="AN110" i="53"/>
  <c r="AO110" i="53"/>
  <c r="AP110" i="53"/>
  <c r="AQ110" i="53"/>
  <c r="AR110" i="53"/>
  <c r="AS110" i="53"/>
  <c r="AT110" i="53"/>
  <c r="AU110" i="53"/>
  <c r="AV110" i="53"/>
  <c r="E111" i="53"/>
  <c r="F111" i="53"/>
  <c r="G111" i="53"/>
  <c r="H111" i="53"/>
  <c r="I111" i="53"/>
  <c r="J111" i="53"/>
  <c r="K111" i="53"/>
  <c r="L111" i="53"/>
  <c r="M111" i="53"/>
  <c r="N111" i="53"/>
  <c r="O111" i="53"/>
  <c r="P111" i="53"/>
  <c r="Q111" i="53"/>
  <c r="R111" i="53"/>
  <c r="S111" i="53"/>
  <c r="T111" i="53"/>
  <c r="U111" i="53"/>
  <c r="V111" i="53"/>
  <c r="W111" i="53"/>
  <c r="X111" i="53"/>
  <c r="Y111" i="53"/>
  <c r="Z111" i="53"/>
  <c r="AA111" i="53"/>
  <c r="AB111" i="53"/>
  <c r="AC111" i="53"/>
  <c r="AD111" i="53"/>
  <c r="AE111" i="53"/>
  <c r="AF111" i="53"/>
  <c r="AG111" i="53"/>
  <c r="AH111" i="53"/>
  <c r="AI111" i="53"/>
  <c r="AJ111" i="53"/>
  <c r="AK111" i="53"/>
  <c r="AL111" i="53"/>
  <c r="AM111" i="53"/>
  <c r="AN111" i="53"/>
  <c r="AO111" i="53"/>
  <c r="AP111" i="53"/>
  <c r="AQ111" i="53"/>
  <c r="AR111" i="53"/>
  <c r="AS111" i="53"/>
  <c r="AT111" i="53"/>
  <c r="AU111" i="53"/>
  <c r="AV111" i="53"/>
  <c r="E112" i="53"/>
  <c r="F112" i="53"/>
  <c r="G112" i="53"/>
  <c r="H112" i="53"/>
  <c r="I112" i="53"/>
  <c r="J112" i="53"/>
  <c r="K112" i="53"/>
  <c r="L112" i="53"/>
  <c r="M112" i="53"/>
  <c r="N112" i="53"/>
  <c r="O112" i="53"/>
  <c r="P112" i="53"/>
  <c r="Q112" i="53"/>
  <c r="R112" i="53"/>
  <c r="S112" i="53"/>
  <c r="T112" i="53"/>
  <c r="U112" i="53"/>
  <c r="V112" i="53"/>
  <c r="W112" i="53"/>
  <c r="X112" i="53"/>
  <c r="Y112" i="53"/>
  <c r="Z112" i="53"/>
  <c r="AA112" i="53"/>
  <c r="AB112" i="53"/>
  <c r="AC112" i="53"/>
  <c r="AD112" i="53"/>
  <c r="AE112" i="53"/>
  <c r="AF112" i="53"/>
  <c r="AG112" i="53"/>
  <c r="AH112" i="53"/>
  <c r="AI112" i="53"/>
  <c r="AJ112" i="53"/>
  <c r="AK112" i="53"/>
  <c r="AL112" i="53"/>
  <c r="AM112" i="53"/>
  <c r="AN112" i="53"/>
  <c r="AO112" i="53"/>
  <c r="AP112" i="53"/>
  <c r="AQ112" i="53"/>
  <c r="AR112" i="53"/>
  <c r="AS112" i="53"/>
  <c r="AT112" i="53"/>
  <c r="AU112" i="53"/>
  <c r="AV112" i="53"/>
  <c r="E113" i="53"/>
  <c r="F113" i="53"/>
  <c r="G113" i="53"/>
  <c r="H113" i="53"/>
  <c r="I113" i="53"/>
  <c r="J113" i="53"/>
  <c r="K113" i="53"/>
  <c r="L113" i="53"/>
  <c r="M113" i="53"/>
  <c r="N113" i="53"/>
  <c r="O113" i="53"/>
  <c r="P113" i="53"/>
  <c r="Q113" i="53"/>
  <c r="R113" i="53"/>
  <c r="S113" i="53"/>
  <c r="T113" i="53"/>
  <c r="U113" i="53"/>
  <c r="V113" i="53"/>
  <c r="W113" i="53"/>
  <c r="X113" i="53"/>
  <c r="Y113" i="53"/>
  <c r="Z113" i="53"/>
  <c r="AA113" i="53"/>
  <c r="AB113" i="53"/>
  <c r="AC113" i="53"/>
  <c r="AD113" i="53"/>
  <c r="AE113" i="53"/>
  <c r="AF113" i="53"/>
  <c r="AG113" i="53"/>
  <c r="AH113" i="53"/>
  <c r="AI113" i="53"/>
  <c r="AJ113" i="53"/>
  <c r="AK113" i="53"/>
  <c r="AL113" i="53"/>
  <c r="AM113" i="53"/>
  <c r="AN113" i="53"/>
  <c r="AO113" i="53"/>
  <c r="AP113" i="53"/>
  <c r="AQ113" i="53"/>
  <c r="AR113" i="53"/>
  <c r="AS113" i="53"/>
  <c r="AT113" i="53"/>
  <c r="AU113" i="53"/>
  <c r="AV113" i="53"/>
  <c r="E114" i="53"/>
  <c r="F114" i="53"/>
  <c r="G114" i="53"/>
  <c r="H114" i="53"/>
  <c r="I114" i="53"/>
  <c r="J114" i="53"/>
  <c r="K114" i="53"/>
  <c r="L114" i="53"/>
  <c r="M114" i="53"/>
  <c r="N114" i="53"/>
  <c r="O114" i="53"/>
  <c r="P114" i="53"/>
  <c r="Q114" i="53"/>
  <c r="R114" i="53"/>
  <c r="S114" i="53"/>
  <c r="T114" i="53"/>
  <c r="U114" i="53"/>
  <c r="V114" i="53"/>
  <c r="W114" i="53"/>
  <c r="X114" i="53"/>
  <c r="Y114" i="53"/>
  <c r="Z114" i="53"/>
  <c r="AA114" i="53"/>
  <c r="AB114" i="53"/>
  <c r="AC114" i="53"/>
  <c r="AD114" i="53"/>
  <c r="AE114" i="53"/>
  <c r="AF114" i="53"/>
  <c r="AG114" i="53"/>
  <c r="AH114" i="53"/>
  <c r="AI114" i="53"/>
  <c r="AJ114" i="53"/>
  <c r="AK114" i="53"/>
  <c r="AL114" i="53"/>
  <c r="AM114" i="53"/>
  <c r="AN114" i="53"/>
  <c r="AO114" i="53"/>
  <c r="AP114" i="53"/>
  <c r="AQ114" i="53"/>
  <c r="AR114" i="53"/>
  <c r="AS114" i="53"/>
  <c r="AT114" i="53"/>
  <c r="AU114" i="53"/>
  <c r="AV114" i="53"/>
  <c r="E115" i="53"/>
  <c r="F115" i="53"/>
  <c r="G115" i="53"/>
  <c r="H115" i="53"/>
  <c r="I115" i="53"/>
  <c r="J115" i="53"/>
  <c r="K115" i="53"/>
  <c r="L115" i="53"/>
  <c r="M115" i="53"/>
  <c r="N115" i="53"/>
  <c r="O115" i="53"/>
  <c r="P115" i="53"/>
  <c r="Q115" i="53"/>
  <c r="R115" i="53"/>
  <c r="S115" i="53"/>
  <c r="T115" i="53"/>
  <c r="U115" i="53"/>
  <c r="V115" i="53"/>
  <c r="W115" i="53"/>
  <c r="X115" i="53"/>
  <c r="Y115" i="53"/>
  <c r="Z115" i="53"/>
  <c r="AA115" i="53"/>
  <c r="AB115" i="53"/>
  <c r="AC115" i="53"/>
  <c r="AD115" i="53"/>
  <c r="AE115" i="53"/>
  <c r="AF115" i="53"/>
  <c r="AG115" i="53"/>
  <c r="AH115" i="53"/>
  <c r="AI115" i="53"/>
  <c r="AJ115" i="53"/>
  <c r="AK115" i="53"/>
  <c r="AL115" i="53"/>
  <c r="AM115" i="53"/>
  <c r="AN115" i="53"/>
  <c r="AO115" i="53"/>
  <c r="AP115" i="53"/>
  <c r="AQ115" i="53"/>
  <c r="AR115" i="53"/>
  <c r="AS115" i="53"/>
  <c r="AT115" i="53"/>
  <c r="AU115" i="53"/>
  <c r="AV115" i="53"/>
  <c r="E116" i="53"/>
  <c r="F116" i="53"/>
  <c r="G116" i="53"/>
  <c r="H116" i="53"/>
  <c r="I116" i="53"/>
  <c r="J116" i="53"/>
  <c r="K116" i="53"/>
  <c r="L116" i="53"/>
  <c r="M116" i="53"/>
  <c r="N116" i="53"/>
  <c r="O116" i="53"/>
  <c r="P116" i="53"/>
  <c r="Q116" i="53"/>
  <c r="R116" i="53"/>
  <c r="S116" i="53"/>
  <c r="T116" i="53"/>
  <c r="U116" i="53"/>
  <c r="V116" i="53"/>
  <c r="W116" i="53"/>
  <c r="X116" i="53"/>
  <c r="Y116" i="53"/>
  <c r="Z116" i="53"/>
  <c r="AA116" i="53"/>
  <c r="AB116" i="53"/>
  <c r="AC116" i="53"/>
  <c r="AD116" i="53"/>
  <c r="AE116" i="53"/>
  <c r="AF116" i="53"/>
  <c r="AG116" i="53"/>
  <c r="AH116" i="53"/>
  <c r="AI116" i="53"/>
  <c r="AJ116" i="53"/>
  <c r="AK116" i="53"/>
  <c r="AL116" i="53"/>
  <c r="AM116" i="53"/>
  <c r="AN116" i="53"/>
  <c r="AO116" i="53"/>
  <c r="AP116" i="53"/>
  <c r="AQ116" i="53"/>
  <c r="AR116" i="53"/>
  <c r="AS116" i="53"/>
  <c r="AT116" i="53"/>
  <c r="AU116" i="53"/>
  <c r="AV116" i="53"/>
  <c r="E117" i="53"/>
  <c r="F117" i="53"/>
  <c r="G117" i="53"/>
  <c r="H117" i="53"/>
  <c r="I117" i="53"/>
  <c r="J117" i="53"/>
  <c r="K117" i="53"/>
  <c r="L117" i="53"/>
  <c r="M117" i="53"/>
  <c r="N117" i="53"/>
  <c r="O117" i="53"/>
  <c r="P117" i="53"/>
  <c r="Q117" i="53"/>
  <c r="R117" i="53"/>
  <c r="S117" i="53"/>
  <c r="T117" i="53"/>
  <c r="U117" i="53"/>
  <c r="V117" i="53"/>
  <c r="W117" i="53"/>
  <c r="X117" i="53"/>
  <c r="Y117" i="53"/>
  <c r="Z117" i="53"/>
  <c r="AA117" i="53"/>
  <c r="AB117" i="53"/>
  <c r="AC117" i="53"/>
  <c r="AD117" i="53"/>
  <c r="AE117" i="53"/>
  <c r="AF117" i="53"/>
  <c r="AG117" i="53"/>
  <c r="AH117" i="53"/>
  <c r="AI117" i="53"/>
  <c r="AJ117" i="53"/>
  <c r="AK117" i="53"/>
  <c r="AL117" i="53"/>
  <c r="AM117" i="53"/>
  <c r="AN117" i="53"/>
  <c r="AO117" i="53"/>
  <c r="AP117" i="53"/>
  <c r="AQ117" i="53"/>
  <c r="AR117" i="53"/>
  <c r="AS117" i="53"/>
  <c r="AT117" i="53"/>
  <c r="AU117" i="53"/>
  <c r="AV117" i="53"/>
  <c r="E118" i="53"/>
  <c r="F118" i="53"/>
  <c r="G118" i="53"/>
  <c r="H118" i="53"/>
  <c r="I118" i="53"/>
  <c r="J118" i="53"/>
  <c r="K118" i="53"/>
  <c r="L118" i="53"/>
  <c r="M118" i="53"/>
  <c r="N118" i="53"/>
  <c r="O118" i="53"/>
  <c r="P118" i="53"/>
  <c r="Q118" i="53"/>
  <c r="R118" i="53"/>
  <c r="S118" i="53"/>
  <c r="T118" i="53"/>
  <c r="U118" i="53"/>
  <c r="V118" i="53"/>
  <c r="W118" i="53"/>
  <c r="X118" i="53"/>
  <c r="Y118" i="53"/>
  <c r="Z118" i="53"/>
  <c r="AA118" i="53"/>
  <c r="AB118" i="53"/>
  <c r="AC118" i="53"/>
  <c r="AD118" i="53"/>
  <c r="AE118" i="53"/>
  <c r="AF118" i="53"/>
  <c r="AG118" i="53"/>
  <c r="AH118" i="53"/>
  <c r="AI118" i="53"/>
  <c r="AJ118" i="53"/>
  <c r="AK118" i="53"/>
  <c r="AL118" i="53"/>
  <c r="AM118" i="53"/>
  <c r="AN118" i="53"/>
  <c r="AO118" i="53"/>
  <c r="AP118" i="53"/>
  <c r="AQ118" i="53"/>
  <c r="AR118" i="53"/>
  <c r="AS118" i="53"/>
  <c r="AT118" i="53"/>
  <c r="AU118" i="53"/>
  <c r="AV118" i="53"/>
  <c r="E119" i="53"/>
  <c r="F119" i="53"/>
  <c r="G119" i="53"/>
  <c r="H119" i="53"/>
  <c r="I119" i="53"/>
  <c r="J119" i="53"/>
  <c r="K119" i="53"/>
  <c r="L119" i="53"/>
  <c r="M119" i="53"/>
  <c r="N119" i="53"/>
  <c r="O119" i="53"/>
  <c r="P119" i="53"/>
  <c r="Q119" i="53"/>
  <c r="R119" i="53"/>
  <c r="S119" i="53"/>
  <c r="T119" i="53"/>
  <c r="U119" i="53"/>
  <c r="V119" i="53"/>
  <c r="W119" i="53"/>
  <c r="X119" i="53"/>
  <c r="Y119" i="53"/>
  <c r="Z119" i="53"/>
  <c r="AA119" i="53"/>
  <c r="AB119" i="53"/>
  <c r="AC119" i="53"/>
  <c r="AD119" i="53"/>
  <c r="AE119" i="53"/>
  <c r="AF119" i="53"/>
  <c r="AG119" i="53"/>
  <c r="AH119" i="53"/>
  <c r="AI119" i="53"/>
  <c r="AJ119" i="53"/>
  <c r="AK119" i="53"/>
  <c r="AL119" i="53"/>
  <c r="AM119" i="53"/>
  <c r="AN119" i="53"/>
  <c r="AO119" i="53"/>
  <c r="AP119" i="53"/>
  <c r="AQ119" i="53"/>
  <c r="AR119" i="53"/>
  <c r="AS119" i="53"/>
  <c r="AT119" i="53"/>
  <c r="AU119" i="53"/>
  <c r="AV119" i="53"/>
  <c r="E120" i="53"/>
  <c r="F120" i="53"/>
  <c r="G120" i="53"/>
  <c r="H120" i="53"/>
  <c r="I120" i="53"/>
  <c r="J120" i="53"/>
  <c r="K120" i="53"/>
  <c r="L120" i="53"/>
  <c r="M120" i="53"/>
  <c r="N120" i="53"/>
  <c r="O120" i="53"/>
  <c r="P120" i="53"/>
  <c r="Q120" i="53"/>
  <c r="R120" i="53"/>
  <c r="S120" i="53"/>
  <c r="T120" i="53"/>
  <c r="U120" i="53"/>
  <c r="V120" i="53"/>
  <c r="W120" i="53"/>
  <c r="X120" i="53"/>
  <c r="Y120" i="53"/>
  <c r="Z120" i="53"/>
  <c r="AA120" i="53"/>
  <c r="AB120" i="53"/>
  <c r="AC120" i="53"/>
  <c r="AD120" i="53"/>
  <c r="AE120" i="53"/>
  <c r="AF120" i="53"/>
  <c r="AG120" i="53"/>
  <c r="AH120" i="53"/>
  <c r="AI120" i="53"/>
  <c r="AJ120" i="53"/>
  <c r="AK120" i="53"/>
  <c r="AL120" i="53"/>
  <c r="AM120" i="53"/>
  <c r="AN120" i="53"/>
  <c r="AO120" i="53"/>
  <c r="AP120" i="53"/>
  <c r="AQ120" i="53"/>
  <c r="AR120" i="53"/>
  <c r="AS120" i="53"/>
  <c r="AT120" i="53"/>
  <c r="AU120" i="53"/>
  <c r="AV120" i="53"/>
  <c r="E121" i="53"/>
  <c r="F121" i="53"/>
  <c r="G121" i="53"/>
  <c r="H121" i="53"/>
  <c r="I121" i="53"/>
  <c r="J121" i="53"/>
  <c r="K121" i="53"/>
  <c r="L121" i="53"/>
  <c r="M121" i="53"/>
  <c r="N121" i="53"/>
  <c r="O121" i="53"/>
  <c r="P121" i="53"/>
  <c r="Q121" i="53"/>
  <c r="R121" i="53"/>
  <c r="S121" i="53"/>
  <c r="T121" i="53"/>
  <c r="U121" i="53"/>
  <c r="V121" i="53"/>
  <c r="W121" i="53"/>
  <c r="X121" i="53"/>
  <c r="Y121" i="53"/>
  <c r="Z121" i="53"/>
  <c r="AA121" i="53"/>
  <c r="AB121" i="53"/>
  <c r="AC121" i="53"/>
  <c r="AD121" i="53"/>
  <c r="AE121" i="53"/>
  <c r="AF121" i="53"/>
  <c r="AG121" i="53"/>
  <c r="AH121" i="53"/>
  <c r="AI121" i="53"/>
  <c r="AJ121" i="53"/>
  <c r="AK121" i="53"/>
  <c r="AL121" i="53"/>
  <c r="AM121" i="53"/>
  <c r="AN121" i="53"/>
  <c r="AO121" i="53"/>
  <c r="AP121" i="53"/>
  <c r="AQ121" i="53"/>
  <c r="AR121" i="53"/>
  <c r="AS121" i="53"/>
  <c r="AT121" i="53"/>
  <c r="AU121" i="53"/>
  <c r="AV121" i="53"/>
  <c r="D109" i="53"/>
  <c r="D110" i="53"/>
  <c r="D111" i="53"/>
  <c r="D112" i="53"/>
  <c r="D113" i="53"/>
  <c r="D114" i="53"/>
  <c r="D115" i="53"/>
  <c r="D116" i="53"/>
  <c r="D117" i="53"/>
  <c r="D118" i="53"/>
  <c r="D119" i="53"/>
  <c r="D120" i="53"/>
  <c r="D121" i="53"/>
  <c r="D108" i="53"/>
  <c r="E74" i="53"/>
  <c r="F74" i="53"/>
  <c r="G74" i="53"/>
  <c r="H74" i="53"/>
  <c r="I74" i="53"/>
  <c r="J74" i="53"/>
  <c r="K74" i="53"/>
  <c r="L74" i="53"/>
  <c r="M74" i="53"/>
  <c r="N74" i="53"/>
  <c r="O74" i="53"/>
  <c r="P74" i="53"/>
  <c r="Q74" i="53"/>
  <c r="R74" i="53"/>
  <c r="S74" i="53"/>
  <c r="T74" i="53"/>
  <c r="U74" i="53"/>
  <c r="V74" i="53"/>
  <c r="W74" i="53"/>
  <c r="X74" i="53"/>
  <c r="Y74" i="53"/>
  <c r="Z74" i="53"/>
  <c r="AA74" i="53"/>
  <c r="AB74" i="53"/>
  <c r="AC74" i="53"/>
  <c r="AD74" i="53"/>
  <c r="AE74" i="53"/>
  <c r="AF74" i="53"/>
  <c r="AG74" i="53"/>
  <c r="AH74" i="53"/>
  <c r="AI74" i="53"/>
  <c r="AJ74" i="53"/>
  <c r="AK74" i="53"/>
  <c r="AL74" i="53"/>
  <c r="AM74" i="53"/>
  <c r="AN74" i="53"/>
  <c r="AO74" i="53"/>
  <c r="AP74" i="53"/>
  <c r="AQ74" i="53"/>
  <c r="AR74" i="53"/>
  <c r="AS74" i="53"/>
  <c r="AT74" i="53"/>
  <c r="AU74" i="53"/>
  <c r="AV74" i="53"/>
  <c r="E75" i="53"/>
  <c r="F75" i="53"/>
  <c r="G75" i="53"/>
  <c r="H75" i="53"/>
  <c r="I75" i="53"/>
  <c r="J75" i="53"/>
  <c r="K75" i="53"/>
  <c r="L75" i="53"/>
  <c r="M75" i="53"/>
  <c r="N75" i="53"/>
  <c r="O75" i="53"/>
  <c r="P75" i="53"/>
  <c r="Q75" i="53"/>
  <c r="R75" i="53"/>
  <c r="S75" i="53"/>
  <c r="T75" i="53"/>
  <c r="U75" i="53"/>
  <c r="V75" i="53"/>
  <c r="W75" i="53"/>
  <c r="X75" i="53"/>
  <c r="Y75" i="53"/>
  <c r="Z75" i="53"/>
  <c r="AA75" i="53"/>
  <c r="AB75" i="53"/>
  <c r="AC75" i="53"/>
  <c r="AD75" i="53"/>
  <c r="AE75" i="53"/>
  <c r="AF75" i="53"/>
  <c r="AG75" i="53"/>
  <c r="AH75" i="53"/>
  <c r="AI75" i="53"/>
  <c r="AJ75" i="53"/>
  <c r="AK75" i="53"/>
  <c r="AL75" i="53"/>
  <c r="AM75" i="53"/>
  <c r="AN75" i="53"/>
  <c r="AO75" i="53"/>
  <c r="AP75" i="53"/>
  <c r="AQ75" i="53"/>
  <c r="AR75" i="53"/>
  <c r="AS75" i="53"/>
  <c r="AT75" i="53"/>
  <c r="AU75" i="53"/>
  <c r="AV75" i="53"/>
  <c r="E76" i="53"/>
  <c r="F76" i="53"/>
  <c r="G76" i="53"/>
  <c r="H76" i="53"/>
  <c r="I76" i="53"/>
  <c r="J76" i="53"/>
  <c r="K76" i="53"/>
  <c r="L76" i="53"/>
  <c r="M76" i="53"/>
  <c r="N76" i="53"/>
  <c r="O76" i="53"/>
  <c r="P76" i="53"/>
  <c r="Q76" i="53"/>
  <c r="R76" i="53"/>
  <c r="S76" i="53"/>
  <c r="T76" i="53"/>
  <c r="U76" i="53"/>
  <c r="V76" i="53"/>
  <c r="W76" i="53"/>
  <c r="X76" i="53"/>
  <c r="Y76" i="53"/>
  <c r="Z76" i="53"/>
  <c r="AA76" i="53"/>
  <c r="AB76" i="53"/>
  <c r="AC76" i="53"/>
  <c r="AD76" i="53"/>
  <c r="AE76" i="53"/>
  <c r="AF76" i="53"/>
  <c r="AG76" i="53"/>
  <c r="AH76" i="53"/>
  <c r="AI76" i="53"/>
  <c r="AJ76" i="53"/>
  <c r="AK76" i="53"/>
  <c r="AL76" i="53"/>
  <c r="AM76" i="53"/>
  <c r="AN76" i="53"/>
  <c r="AO76" i="53"/>
  <c r="AP76" i="53"/>
  <c r="AQ76" i="53"/>
  <c r="AR76" i="53"/>
  <c r="AS76" i="53"/>
  <c r="AT76" i="53"/>
  <c r="AU76" i="53"/>
  <c r="AV76" i="53"/>
  <c r="E77" i="53"/>
  <c r="F77" i="53"/>
  <c r="G77" i="53"/>
  <c r="H77" i="53"/>
  <c r="I77" i="53"/>
  <c r="J77" i="53"/>
  <c r="K77" i="53"/>
  <c r="L77" i="53"/>
  <c r="M77" i="53"/>
  <c r="N77" i="53"/>
  <c r="O77" i="53"/>
  <c r="P77" i="53"/>
  <c r="Q77" i="53"/>
  <c r="R77" i="53"/>
  <c r="S77" i="53"/>
  <c r="T77" i="53"/>
  <c r="U77" i="53"/>
  <c r="V77" i="53"/>
  <c r="W77" i="53"/>
  <c r="X77" i="53"/>
  <c r="Y77" i="53"/>
  <c r="Z77" i="53"/>
  <c r="AA77" i="53"/>
  <c r="AB77" i="53"/>
  <c r="AC77" i="53"/>
  <c r="AD77" i="53"/>
  <c r="AE77" i="53"/>
  <c r="AF77" i="53"/>
  <c r="AG77" i="53"/>
  <c r="AH77" i="53"/>
  <c r="AI77" i="53"/>
  <c r="AJ77" i="53"/>
  <c r="AK77" i="53"/>
  <c r="AL77" i="53"/>
  <c r="AM77" i="53"/>
  <c r="AN77" i="53"/>
  <c r="AO77" i="53"/>
  <c r="AP77" i="53"/>
  <c r="AQ77" i="53"/>
  <c r="AR77" i="53"/>
  <c r="AS77" i="53"/>
  <c r="AT77" i="53"/>
  <c r="AU77" i="53"/>
  <c r="AV77" i="53"/>
  <c r="E78" i="53"/>
  <c r="F78" i="53"/>
  <c r="G78" i="53"/>
  <c r="H78" i="53"/>
  <c r="I78" i="53"/>
  <c r="J78" i="53"/>
  <c r="K78" i="53"/>
  <c r="L78" i="53"/>
  <c r="M78" i="53"/>
  <c r="N78" i="53"/>
  <c r="O78" i="53"/>
  <c r="P78" i="53"/>
  <c r="Q78" i="53"/>
  <c r="R78" i="53"/>
  <c r="S78" i="53"/>
  <c r="T78" i="53"/>
  <c r="U78" i="53"/>
  <c r="V78" i="53"/>
  <c r="W78" i="53"/>
  <c r="X78" i="53"/>
  <c r="Y78" i="53"/>
  <c r="Z78" i="53"/>
  <c r="AA78" i="53"/>
  <c r="AB78" i="53"/>
  <c r="AC78" i="53"/>
  <c r="AD78" i="53"/>
  <c r="AE78" i="53"/>
  <c r="AF78" i="53"/>
  <c r="AG78" i="53"/>
  <c r="AH78" i="53"/>
  <c r="AI78" i="53"/>
  <c r="AJ78" i="53"/>
  <c r="AK78" i="53"/>
  <c r="AL78" i="53"/>
  <c r="AM78" i="53"/>
  <c r="AN78" i="53"/>
  <c r="AO78" i="53"/>
  <c r="AP78" i="53"/>
  <c r="AQ78" i="53"/>
  <c r="AR78" i="53"/>
  <c r="AS78" i="53"/>
  <c r="AT78" i="53"/>
  <c r="AU78" i="53"/>
  <c r="AV78" i="53"/>
  <c r="E79" i="53"/>
  <c r="F79" i="53"/>
  <c r="G79" i="53"/>
  <c r="H79" i="53"/>
  <c r="I79" i="53"/>
  <c r="J79" i="53"/>
  <c r="K79" i="53"/>
  <c r="L79" i="53"/>
  <c r="M79" i="53"/>
  <c r="N79" i="53"/>
  <c r="O79" i="53"/>
  <c r="P79" i="53"/>
  <c r="Q79" i="53"/>
  <c r="R79" i="53"/>
  <c r="S79" i="53"/>
  <c r="T79" i="53"/>
  <c r="U79" i="53"/>
  <c r="V79" i="53"/>
  <c r="W79" i="53"/>
  <c r="X79" i="53"/>
  <c r="Y79" i="53"/>
  <c r="Z79" i="53"/>
  <c r="AA79" i="53"/>
  <c r="AB79" i="53"/>
  <c r="AC79" i="53"/>
  <c r="AD79" i="53"/>
  <c r="AE79" i="53"/>
  <c r="AF79" i="53"/>
  <c r="AG79" i="53"/>
  <c r="AH79" i="53"/>
  <c r="AI79" i="53"/>
  <c r="AJ79" i="53"/>
  <c r="AK79" i="53"/>
  <c r="AL79" i="53"/>
  <c r="AM79" i="53"/>
  <c r="AN79" i="53"/>
  <c r="AO79" i="53"/>
  <c r="AP79" i="53"/>
  <c r="AQ79" i="53"/>
  <c r="AR79" i="53"/>
  <c r="AS79" i="53"/>
  <c r="AT79" i="53"/>
  <c r="AU79" i="53"/>
  <c r="AV79" i="53"/>
  <c r="E80" i="53"/>
  <c r="F80" i="53"/>
  <c r="G80" i="53"/>
  <c r="H80" i="53"/>
  <c r="I80" i="53"/>
  <c r="J80" i="53"/>
  <c r="K80" i="53"/>
  <c r="L80" i="53"/>
  <c r="M80" i="53"/>
  <c r="N80" i="53"/>
  <c r="O80" i="53"/>
  <c r="P80" i="53"/>
  <c r="Q80" i="53"/>
  <c r="R80" i="53"/>
  <c r="S80" i="53"/>
  <c r="T80" i="53"/>
  <c r="U80" i="53"/>
  <c r="V80" i="53"/>
  <c r="W80" i="53"/>
  <c r="X80" i="53"/>
  <c r="Y80" i="53"/>
  <c r="Z80" i="53"/>
  <c r="AA80" i="53"/>
  <c r="AB80" i="53"/>
  <c r="AC80" i="53"/>
  <c r="AD80" i="53"/>
  <c r="AE80" i="53"/>
  <c r="AF80" i="53"/>
  <c r="AG80" i="53"/>
  <c r="AH80" i="53"/>
  <c r="AI80" i="53"/>
  <c r="AJ80" i="53"/>
  <c r="AK80" i="53"/>
  <c r="AL80" i="53"/>
  <c r="AM80" i="53"/>
  <c r="AN80" i="53"/>
  <c r="AO80" i="53"/>
  <c r="AP80" i="53"/>
  <c r="AQ80" i="53"/>
  <c r="AR80" i="53"/>
  <c r="AS80" i="53"/>
  <c r="AT80" i="53"/>
  <c r="AU80" i="53"/>
  <c r="AV80" i="53"/>
  <c r="E81" i="53"/>
  <c r="F81" i="53"/>
  <c r="G81" i="53"/>
  <c r="H81" i="53"/>
  <c r="I81" i="53"/>
  <c r="J81" i="53"/>
  <c r="K81" i="53"/>
  <c r="L81" i="53"/>
  <c r="M81" i="53"/>
  <c r="N81" i="53"/>
  <c r="O81" i="53"/>
  <c r="P81" i="53"/>
  <c r="Q81" i="53"/>
  <c r="R81" i="53"/>
  <c r="S81" i="53"/>
  <c r="T81" i="53"/>
  <c r="U81" i="53"/>
  <c r="V81" i="53"/>
  <c r="W81" i="53"/>
  <c r="X81" i="53"/>
  <c r="Y81" i="53"/>
  <c r="Z81" i="53"/>
  <c r="AA81" i="53"/>
  <c r="AB81" i="53"/>
  <c r="AC81" i="53"/>
  <c r="AD81" i="53"/>
  <c r="AE81" i="53"/>
  <c r="AF81" i="53"/>
  <c r="AG81" i="53"/>
  <c r="AH81" i="53"/>
  <c r="AI81" i="53"/>
  <c r="AJ81" i="53"/>
  <c r="AK81" i="53"/>
  <c r="AL81" i="53"/>
  <c r="AM81" i="53"/>
  <c r="AN81" i="53"/>
  <c r="AO81" i="53"/>
  <c r="AP81" i="53"/>
  <c r="AQ81" i="53"/>
  <c r="AR81" i="53"/>
  <c r="AS81" i="53"/>
  <c r="AT81" i="53"/>
  <c r="AU81" i="53"/>
  <c r="AV81" i="53"/>
  <c r="E82" i="53"/>
  <c r="F82" i="53"/>
  <c r="G82" i="53"/>
  <c r="H82" i="53"/>
  <c r="I82" i="53"/>
  <c r="J82" i="53"/>
  <c r="K82" i="53"/>
  <c r="L82" i="53"/>
  <c r="M82" i="53"/>
  <c r="N82" i="53"/>
  <c r="O82" i="53"/>
  <c r="P82" i="53"/>
  <c r="Q82" i="53"/>
  <c r="R82" i="53"/>
  <c r="S82" i="53"/>
  <c r="T82" i="53"/>
  <c r="U82" i="53"/>
  <c r="V82" i="53"/>
  <c r="W82" i="53"/>
  <c r="X82" i="53"/>
  <c r="Y82" i="53"/>
  <c r="Z82" i="53"/>
  <c r="AA82" i="53"/>
  <c r="AB82" i="53"/>
  <c r="AC82" i="53"/>
  <c r="AD82" i="53"/>
  <c r="AE82" i="53"/>
  <c r="AF82" i="53"/>
  <c r="AG82" i="53"/>
  <c r="AH82" i="53"/>
  <c r="AI82" i="53"/>
  <c r="AJ82" i="53"/>
  <c r="AK82" i="53"/>
  <c r="AL82" i="53"/>
  <c r="AM82" i="53"/>
  <c r="AN82" i="53"/>
  <c r="AO82" i="53"/>
  <c r="AP82" i="53"/>
  <c r="AQ82" i="53"/>
  <c r="AR82" i="53"/>
  <c r="AS82" i="53"/>
  <c r="AT82" i="53"/>
  <c r="AU82" i="53"/>
  <c r="AV82" i="53"/>
  <c r="E83" i="53"/>
  <c r="F83" i="53"/>
  <c r="G83" i="53"/>
  <c r="H83" i="53"/>
  <c r="I83" i="53"/>
  <c r="J83" i="53"/>
  <c r="K83" i="53"/>
  <c r="L83" i="53"/>
  <c r="M83" i="53"/>
  <c r="N83" i="53"/>
  <c r="O83" i="53"/>
  <c r="P83" i="53"/>
  <c r="Q83" i="53"/>
  <c r="R83" i="53"/>
  <c r="S83" i="53"/>
  <c r="T83" i="53"/>
  <c r="U83" i="53"/>
  <c r="V83" i="53"/>
  <c r="W83" i="53"/>
  <c r="X83" i="53"/>
  <c r="Y83" i="53"/>
  <c r="Z83" i="53"/>
  <c r="AA83" i="53"/>
  <c r="AB83" i="53"/>
  <c r="AC83" i="53"/>
  <c r="AD83" i="53"/>
  <c r="AE83" i="53"/>
  <c r="AF83" i="53"/>
  <c r="AG83" i="53"/>
  <c r="AH83" i="53"/>
  <c r="AI83" i="53"/>
  <c r="AJ83" i="53"/>
  <c r="AK83" i="53"/>
  <c r="AL83" i="53"/>
  <c r="AM83" i="53"/>
  <c r="AN83" i="53"/>
  <c r="AO83" i="53"/>
  <c r="AP83" i="53"/>
  <c r="AQ83" i="53"/>
  <c r="AR83" i="53"/>
  <c r="AS83" i="53"/>
  <c r="AT83" i="53"/>
  <c r="AU83" i="53"/>
  <c r="AV83" i="53"/>
  <c r="E84" i="53"/>
  <c r="F84" i="53"/>
  <c r="G84" i="53"/>
  <c r="H84" i="53"/>
  <c r="I84" i="53"/>
  <c r="J84" i="53"/>
  <c r="K84" i="53"/>
  <c r="L84" i="53"/>
  <c r="M84" i="53"/>
  <c r="N84" i="53"/>
  <c r="O84" i="53"/>
  <c r="P84" i="53"/>
  <c r="Q84" i="53"/>
  <c r="R84" i="53"/>
  <c r="S84" i="53"/>
  <c r="T84" i="53"/>
  <c r="U84" i="53"/>
  <c r="V84" i="53"/>
  <c r="W84" i="53"/>
  <c r="X84" i="53"/>
  <c r="Y84" i="53"/>
  <c r="Z84" i="53"/>
  <c r="AA84" i="53"/>
  <c r="AB84" i="53"/>
  <c r="AC84" i="53"/>
  <c r="AD84" i="53"/>
  <c r="AE84" i="53"/>
  <c r="AF84" i="53"/>
  <c r="AG84" i="53"/>
  <c r="AH84" i="53"/>
  <c r="AI84" i="53"/>
  <c r="AJ84" i="53"/>
  <c r="AK84" i="53"/>
  <c r="AL84" i="53"/>
  <c r="AM84" i="53"/>
  <c r="AN84" i="53"/>
  <c r="AO84" i="53"/>
  <c r="AP84" i="53"/>
  <c r="AQ84" i="53"/>
  <c r="AR84" i="53"/>
  <c r="AS84" i="53"/>
  <c r="AT84" i="53"/>
  <c r="AU84" i="53"/>
  <c r="AV84" i="53"/>
  <c r="E85" i="53"/>
  <c r="F85" i="53"/>
  <c r="G85" i="53"/>
  <c r="H85" i="53"/>
  <c r="I85" i="53"/>
  <c r="J85" i="53"/>
  <c r="K85" i="53"/>
  <c r="L85" i="53"/>
  <c r="M85" i="53"/>
  <c r="N85" i="53"/>
  <c r="O85" i="53"/>
  <c r="P85" i="53"/>
  <c r="Q85" i="53"/>
  <c r="R85" i="53"/>
  <c r="S85" i="53"/>
  <c r="T85" i="53"/>
  <c r="U85" i="53"/>
  <c r="V85" i="53"/>
  <c r="W85" i="53"/>
  <c r="X85" i="53"/>
  <c r="Y85" i="53"/>
  <c r="Z85" i="53"/>
  <c r="AA85" i="53"/>
  <c r="AB85" i="53"/>
  <c r="AC85" i="53"/>
  <c r="AD85" i="53"/>
  <c r="AE85" i="53"/>
  <c r="AF85" i="53"/>
  <c r="AG85" i="53"/>
  <c r="AH85" i="53"/>
  <c r="AI85" i="53"/>
  <c r="AJ85" i="53"/>
  <c r="AK85" i="53"/>
  <c r="AL85" i="53"/>
  <c r="AM85" i="53"/>
  <c r="AN85" i="53"/>
  <c r="AO85" i="53"/>
  <c r="AP85" i="53"/>
  <c r="AQ85" i="53"/>
  <c r="AR85" i="53"/>
  <c r="AS85" i="53"/>
  <c r="AT85" i="53"/>
  <c r="AU85" i="53"/>
  <c r="AV85" i="53"/>
  <c r="E86" i="53"/>
  <c r="F86" i="53"/>
  <c r="G86" i="53"/>
  <c r="H86" i="53"/>
  <c r="I86" i="53"/>
  <c r="J86" i="53"/>
  <c r="K86" i="53"/>
  <c r="L86" i="53"/>
  <c r="M86" i="53"/>
  <c r="N86" i="53"/>
  <c r="O86" i="53"/>
  <c r="P86" i="53"/>
  <c r="Q86" i="53"/>
  <c r="R86" i="53"/>
  <c r="S86" i="53"/>
  <c r="T86" i="53"/>
  <c r="U86" i="53"/>
  <c r="V86" i="53"/>
  <c r="W86" i="53"/>
  <c r="X86" i="53"/>
  <c r="Y86" i="53"/>
  <c r="Z86" i="53"/>
  <c r="AA86" i="53"/>
  <c r="AB86" i="53"/>
  <c r="AC86" i="53"/>
  <c r="AD86" i="53"/>
  <c r="AE86" i="53"/>
  <c r="AF86" i="53"/>
  <c r="AG86" i="53"/>
  <c r="AH86" i="53"/>
  <c r="AI86" i="53"/>
  <c r="AJ86" i="53"/>
  <c r="AK86" i="53"/>
  <c r="AL86" i="53"/>
  <c r="AM86" i="53"/>
  <c r="AN86" i="53"/>
  <c r="AO86" i="53"/>
  <c r="AP86" i="53"/>
  <c r="AQ86" i="53"/>
  <c r="AR86" i="53"/>
  <c r="AS86" i="53"/>
  <c r="AT86" i="53"/>
  <c r="AU86" i="53"/>
  <c r="AV86" i="53"/>
  <c r="E87" i="53"/>
  <c r="F87" i="53"/>
  <c r="G87" i="53"/>
  <c r="H87" i="53"/>
  <c r="I87" i="53"/>
  <c r="J87" i="53"/>
  <c r="K87" i="53"/>
  <c r="L87" i="53"/>
  <c r="M87" i="53"/>
  <c r="N87" i="53"/>
  <c r="O87" i="53"/>
  <c r="P87" i="53"/>
  <c r="Q87" i="53"/>
  <c r="R87" i="53"/>
  <c r="S87" i="53"/>
  <c r="T87" i="53"/>
  <c r="U87" i="53"/>
  <c r="V87" i="53"/>
  <c r="W87" i="53"/>
  <c r="X87" i="53"/>
  <c r="Y87" i="53"/>
  <c r="Z87" i="53"/>
  <c r="AA87" i="53"/>
  <c r="AB87" i="53"/>
  <c r="AC87" i="53"/>
  <c r="AD87" i="53"/>
  <c r="AE87" i="53"/>
  <c r="AF87" i="53"/>
  <c r="AG87" i="53"/>
  <c r="AH87" i="53"/>
  <c r="AI87" i="53"/>
  <c r="AJ87" i="53"/>
  <c r="AK87" i="53"/>
  <c r="AL87" i="53"/>
  <c r="AM87" i="53"/>
  <c r="AN87" i="53"/>
  <c r="AO87" i="53"/>
  <c r="AP87" i="53"/>
  <c r="AQ87" i="53"/>
  <c r="AR87" i="53"/>
  <c r="AS87" i="53"/>
  <c r="AT87" i="53"/>
  <c r="AU87" i="53"/>
  <c r="AV87" i="53"/>
  <c r="E88" i="53"/>
  <c r="F88" i="53"/>
  <c r="G88" i="53"/>
  <c r="H88" i="53"/>
  <c r="I88" i="53"/>
  <c r="J88" i="53"/>
  <c r="K88" i="53"/>
  <c r="L88" i="53"/>
  <c r="M88" i="53"/>
  <c r="N88" i="53"/>
  <c r="O88" i="53"/>
  <c r="P88" i="53"/>
  <c r="Q88" i="53"/>
  <c r="R88" i="53"/>
  <c r="S88" i="53"/>
  <c r="T88" i="53"/>
  <c r="U88" i="53"/>
  <c r="V88" i="53"/>
  <c r="W88" i="53"/>
  <c r="X88" i="53"/>
  <c r="Y88" i="53"/>
  <c r="Z88" i="53"/>
  <c r="AA88" i="53"/>
  <c r="AB88" i="53"/>
  <c r="AC88" i="53"/>
  <c r="AD88" i="53"/>
  <c r="AE88" i="53"/>
  <c r="AF88" i="53"/>
  <c r="AG88" i="53"/>
  <c r="AH88" i="53"/>
  <c r="AI88" i="53"/>
  <c r="AJ88" i="53"/>
  <c r="AK88" i="53"/>
  <c r="AL88" i="53"/>
  <c r="AM88" i="53"/>
  <c r="AN88" i="53"/>
  <c r="AO88" i="53"/>
  <c r="AP88" i="53"/>
  <c r="AQ88" i="53"/>
  <c r="AR88" i="53"/>
  <c r="AS88" i="53"/>
  <c r="AT88" i="53"/>
  <c r="AU88" i="53"/>
  <c r="AV88" i="53"/>
  <c r="E89" i="53"/>
  <c r="F89" i="53"/>
  <c r="G89" i="53"/>
  <c r="H89" i="53"/>
  <c r="I89" i="53"/>
  <c r="J89" i="53"/>
  <c r="K89" i="53"/>
  <c r="L89" i="53"/>
  <c r="M89" i="53"/>
  <c r="N89" i="53"/>
  <c r="O89" i="53"/>
  <c r="P89" i="53"/>
  <c r="Q89" i="53"/>
  <c r="R89" i="53"/>
  <c r="S89" i="53"/>
  <c r="T89" i="53"/>
  <c r="U89" i="53"/>
  <c r="V89" i="53"/>
  <c r="W89" i="53"/>
  <c r="X89" i="53"/>
  <c r="Y89" i="53"/>
  <c r="Z89" i="53"/>
  <c r="AA89" i="53"/>
  <c r="AB89" i="53"/>
  <c r="AC89" i="53"/>
  <c r="AD89" i="53"/>
  <c r="AE89" i="53"/>
  <c r="AF89" i="53"/>
  <c r="AG89" i="53"/>
  <c r="AH89" i="53"/>
  <c r="AI89" i="53"/>
  <c r="AJ89" i="53"/>
  <c r="AK89" i="53"/>
  <c r="AL89" i="53"/>
  <c r="AM89" i="53"/>
  <c r="AN89" i="53"/>
  <c r="AO89" i="53"/>
  <c r="AP89" i="53"/>
  <c r="AQ89" i="53"/>
  <c r="AR89" i="53"/>
  <c r="AS89" i="53"/>
  <c r="AT89" i="53"/>
  <c r="AU89" i="53"/>
  <c r="AV89" i="53"/>
  <c r="E90" i="53"/>
  <c r="F90" i="53"/>
  <c r="G90" i="53"/>
  <c r="H90" i="53"/>
  <c r="I90" i="53"/>
  <c r="J90" i="53"/>
  <c r="K90" i="53"/>
  <c r="L90" i="53"/>
  <c r="M90" i="53"/>
  <c r="N90" i="53"/>
  <c r="O90" i="53"/>
  <c r="P90" i="53"/>
  <c r="Q90" i="53"/>
  <c r="R90" i="53"/>
  <c r="S90" i="53"/>
  <c r="T90" i="53"/>
  <c r="U90" i="53"/>
  <c r="V90" i="53"/>
  <c r="W90" i="53"/>
  <c r="X90" i="53"/>
  <c r="Y90" i="53"/>
  <c r="Z90" i="53"/>
  <c r="AA90" i="53"/>
  <c r="AB90" i="53"/>
  <c r="AC90" i="53"/>
  <c r="AD90" i="53"/>
  <c r="AE90" i="53"/>
  <c r="AF90" i="53"/>
  <c r="AG90" i="53"/>
  <c r="AH90" i="53"/>
  <c r="AI90" i="53"/>
  <c r="AJ90" i="53"/>
  <c r="AK90" i="53"/>
  <c r="AL90" i="53"/>
  <c r="AM90" i="53"/>
  <c r="AN90" i="53"/>
  <c r="AO90" i="53"/>
  <c r="AP90" i="53"/>
  <c r="AQ90" i="53"/>
  <c r="AR90" i="53"/>
  <c r="AS90" i="53"/>
  <c r="AT90" i="53"/>
  <c r="AU90" i="53"/>
  <c r="AV90" i="53"/>
  <c r="E91" i="53"/>
  <c r="F91" i="53"/>
  <c r="G91" i="53"/>
  <c r="H91" i="53"/>
  <c r="I91" i="53"/>
  <c r="J91" i="53"/>
  <c r="K91" i="53"/>
  <c r="L91" i="53"/>
  <c r="M91" i="53"/>
  <c r="N91" i="53"/>
  <c r="O91" i="53"/>
  <c r="P91" i="53"/>
  <c r="Q91" i="53"/>
  <c r="R91" i="53"/>
  <c r="S91" i="53"/>
  <c r="T91" i="53"/>
  <c r="U91" i="53"/>
  <c r="V91" i="53"/>
  <c r="W91" i="53"/>
  <c r="X91" i="53"/>
  <c r="Y91" i="53"/>
  <c r="Z91" i="53"/>
  <c r="AA91" i="53"/>
  <c r="AB91" i="53"/>
  <c r="AC91" i="53"/>
  <c r="AD91" i="53"/>
  <c r="AE91" i="53"/>
  <c r="AF91" i="53"/>
  <c r="AG91" i="53"/>
  <c r="AH91" i="53"/>
  <c r="AI91" i="53"/>
  <c r="AJ91" i="53"/>
  <c r="AK91" i="53"/>
  <c r="AL91" i="53"/>
  <c r="AM91" i="53"/>
  <c r="AN91" i="53"/>
  <c r="AO91" i="53"/>
  <c r="AP91" i="53"/>
  <c r="AQ91" i="53"/>
  <c r="AR91" i="53"/>
  <c r="AS91" i="53"/>
  <c r="AT91" i="53"/>
  <c r="AU91" i="53"/>
  <c r="AV91" i="53"/>
  <c r="E92" i="53"/>
  <c r="F92" i="53"/>
  <c r="G92" i="53"/>
  <c r="H92" i="53"/>
  <c r="I92" i="53"/>
  <c r="J92" i="53"/>
  <c r="K92" i="53"/>
  <c r="L92" i="53"/>
  <c r="M92" i="53"/>
  <c r="N92" i="53"/>
  <c r="O92" i="53"/>
  <c r="P92" i="53"/>
  <c r="Q92" i="53"/>
  <c r="R92" i="53"/>
  <c r="S92" i="53"/>
  <c r="T92" i="53"/>
  <c r="U92" i="53"/>
  <c r="V92" i="53"/>
  <c r="W92" i="53"/>
  <c r="X92" i="53"/>
  <c r="Y92" i="53"/>
  <c r="Z92" i="53"/>
  <c r="AA92" i="53"/>
  <c r="AB92" i="53"/>
  <c r="AC92" i="53"/>
  <c r="AD92" i="53"/>
  <c r="AE92" i="53"/>
  <c r="AF92" i="53"/>
  <c r="AG92" i="53"/>
  <c r="AH92" i="53"/>
  <c r="AI92" i="53"/>
  <c r="AJ92" i="53"/>
  <c r="AK92" i="53"/>
  <c r="AL92" i="53"/>
  <c r="AM92" i="53"/>
  <c r="AN92" i="53"/>
  <c r="AO92" i="53"/>
  <c r="AP92" i="53"/>
  <c r="AQ92" i="53"/>
  <c r="AR92" i="53"/>
  <c r="AS92" i="53"/>
  <c r="AT92" i="53"/>
  <c r="AU92" i="53"/>
  <c r="AV92" i="53"/>
  <c r="E93" i="53"/>
  <c r="F93" i="53"/>
  <c r="G93" i="53"/>
  <c r="H93" i="53"/>
  <c r="I93" i="53"/>
  <c r="J93" i="53"/>
  <c r="K93" i="53"/>
  <c r="L93" i="53"/>
  <c r="M93" i="53"/>
  <c r="N93" i="53"/>
  <c r="O93" i="53"/>
  <c r="P93" i="53"/>
  <c r="Q93" i="53"/>
  <c r="R93" i="53"/>
  <c r="S93" i="53"/>
  <c r="T93" i="53"/>
  <c r="U93" i="53"/>
  <c r="V93" i="53"/>
  <c r="W93" i="53"/>
  <c r="X93" i="53"/>
  <c r="Y93" i="53"/>
  <c r="Z93" i="53"/>
  <c r="AA93" i="53"/>
  <c r="AB93" i="53"/>
  <c r="AC93" i="53"/>
  <c r="AD93" i="53"/>
  <c r="AE93" i="53"/>
  <c r="AF93" i="53"/>
  <c r="AG93" i="53"/>
  <c r="AH93" i="53"/>
  <c r="AI93" i="53"/>
  <c r="AJ93" i="53"/>
  <c r="AK93" i="53"/>
  <c r="AL93" i="53"/>
  <c r="AM93" i="53"/>
  <c r="AN93" i="53"/>
  <c r="AO93" i="53"/>
  <c r="AP93" i="53"/>
  <c r="AQ93" i="53"/>
  <c r="AR93" i="53"/>
  <c r="AS93" i="53"/>
  <c r="AT93" i="53"/>
  <c r="AU93" i="53"/>
  <c r="AV93" i="53"/>
  <c r="E94" i="53"/>
  <c r="F94" i="53"/>
  <c r="G94" i="53"/>
  <c r="H94" i="53"/>
  <c r="I94" i="53"/>
  <c r="J94" i="53"/>
  <c r="K94" i="53"/>
  <c r="L94" i="53"/>
  <c r="M94" i="53"/>
  <c r="N94" i="53"/>
  <c r="O94" i="53"/>
  <c r="P94" i="53"/>
  <c r="Q94" i="53"/>
  <c r="R94" i="53"/>
  <c r="S94" i="53"/>
  <c r="T94" i="53"/>
  <c r="U94" i="53"/>
  <c r="V94" i="53"/>
  <c r="W94" i="53"/>
  <c r="X94" i="53"/>
  <c r="Y94" i="53"/>
  <c r="Z94" i="53"/>
  <c r="AA94" i="53"/>
  <c r="AB94" i="53"/>
  <c r="AC94" i="53"/>
  <c r="AD94" i="53"/>
  <c r="AE94" i="53"/>
  <c r="AF94" i="53"/>
  <c r="AG94" i="53"/>
  <c r="AH94" i="53"/>
  <c r="AI94" i="53"/>
  <c r="AJ94" i="53"/>
  <c r="AK94" i="53"/>
  <c r="AL94" i="53"/>
  <c r="AM94" i="53"/>
  <c r="AN94" i="53"/>
  <c r="AO94" i="53"/>
  <c r="AP94" i="53"/>
  <c r="AQ94" i="53"/>
  <c r="AR94" i="53"/>
  <c r="AS94" i="53"/>
  <c r="AT94" i="53"/>
  <c r="AU94" i="53"/>
  <c r="AV94" i="53"/>
  <c r="E95" i="53"/>
  <c r="F95" i="53"/>
  <c r="G95" i="53"/>
  <c r="H95" i="53"/>
  <c r="I95" i="53"/>
  <c r="J95" i="53"/>
  <c r="K95" i="53"/>
  <c r="L95" i="53"/>
  <c r="M95" i="53"/>
  <c r="N95" i="53"/>
  <c r="O95" i="53"/>
  <c r="P95" i="53"/>
  <c r="Q95" i="53"/>
  <c r="R95" i="53"/>
  <c r="S95" i="53"/>
  <c r="T95" i="53"/>
  <c r="U95" i="53"/>
  <c r="V95" i="53"/>
  <c r="W95" i="53"/>
  <c r="X95" i="53"/>
  <c r="Y95" i="53"/>
  <c r="Z95" i="53"/>
  <c r="AA95" i="53"/>
  <c r="AB95" i="53"/>
  <c r="AC95" i="53"/>
  <c r="AD95" i="53"/>
  <c r="AE95" i="53"/>
  <c r="AF95" i="53"/>
  <c r="AG95" i="53"/>
  <c r="AH95" i="53"/>
  <c r="AI95" i="53"/>
  <c r="AJ95" i="53"/>
  <c r="AK95" i="53"/>
  <c r="AL95" i="53"/>
  <c r="AM95" i="53"/>
  <c r="AN95" i="53"/>
  <c r="AO95" i="53"/>
  <c r="AP95" i="53"/>
  <c r="AQ95" i="53"/>
  <c r="AR95" i="53"/>
  <c r="AS95" i="53"/>
  <c r="AT95" i="53"/>
  <c r="AU95" i="53"/>
  <c r="AV95" i="53"/>
  <c r="E96" i="53"/>
  <c r="F96" i="53"/>
  <c r="G96" i="53"/>
  <c r="H96" i="53"/>
  <c r="I96" i="53"/>
  <c r="J96" i="53"/>
  <c r="K96" i="53"/>
  <c r="L96" i="53"/>
  <c r="M96" i="53"/>
  <c r="N96" i="53"/>
  <c r="O96" i="53"/>
  <c r="P96" i="53"/>
  <c r="Q96" i="53"/>
  <c r="R96" i="53"/>
  <c r="S96" i="53"/>
  <c r="T96" i="53"/>
  <c r="U96" i="53"/>
  <c r="V96" i="53"/>
  <c r="W96" i="53"/>
  <c r="X96" i="53"/>
  <c r="Y96" i="53"/>
  <c r="Z96" i="53"/>
  <c r="AA96" i="53"/>
  <c r="AB96" i="53"/>
  <c r="AC96" i="53"/>
  <c r="AD96" i="53"/>
  <c r="AE96" i="53"/>
  <c r="AF96" i="53"/>
  <c r="AG96" i="53"/>
  <c r="AH96" i="53"/>
  <c r="AI96" i="53"/>
  <c r="AJ96" i="53"/>
  <c r="AK96" i="53"/>
  <c r="AL96" i="53"/>
  <c r="AM96" i="53"/>
  <c r="AN96" i="53"/>
  <c r="AO96" i="53"/>
  <c r="AP96" i="53"/>
  <c r="AQ96" i="53"/>
  <c r="AR96" i="53"/>
  <c r="AS96" i="53"/>
  <c r="AT96" i="53"/>
  <c r="AU96" i="53"/>
  <c r="AV96" i="53"/>
  <c r="E97" i="53"/>
  <c r="F97" i="53"/>
  <c r="G97" i="53"/>
  <c r="H97" i="53"/>
  <c r="I97" i="53"/>
  <c r="J97" i="53"/>
  <c r="K97" i="53"/>
  <c r="L97" i="53"/>
  <c r="M97" i="53"/>
  <c r="N97" i="53"/>
  <c r="O97" i="53"/>
  <c r="P97" i="53"/>
  <c r="Q97" i="53"/>
  <c r="R97" i="53"/>
  <c r="S97" i="53"/>
  <c r="T97" i="53"/>
  <c r="U97" i="53"/>
  <c r="V97" i="53"/>
  <c r="W97" i="53"/>
  <c r="X97" i="53"/>
  <c r="Y97" i="53"/>
  <c r="Z97" i="53"/>
  <c r="AA97" i="53"/>
  <c r="AB97" i="53"/>
  <c r="AC97" i="53"/>
  <c r="AD97" i="53"/>
  <c r="AE97" i="53"/>
  <c r="AF97" i="53"/>
  <c r="AG97" i="53"/>
  <c r="AH97" i="53"/>
  <c r="AI97" i="53"/>
  <c r="AJ97" i="53"/>
  <c r="AK97" i="53"/>
  <c r="AL97" i="53"/>
  <c r="AM97" i="53"/>
  <c r="AN97" i="53"/>
  <c r="AO97" i="53"/>
  <c r="AP97" i="53"/>
  <c r="AQ97" i="53"/>
  <c r="AR97" i="53"/>
  <c r="AS97" i="53"/>
  <c r="AT97" i="53"/>
  <c r="AU97" i="53"/>
  <c r="AV97" i="53"/>
  <c r="E98" i="53"/>
  <c r="F98" i="53"/>
  <c r="G98" i="53"/>
  <c r="H98" i="53"/>
  <c r="I98" i="53"/>
  <c r="J98" i="53"/>
  <c r="K98" i="53"/>
  <c r="L98" i="53"/>
  <c r="M98" i="53"/>
  <c r="N98" i="53"/>
  <c r="O98" i="53"/>
  <c r="P98" i="53"/>
  <c r="Q98" i="53"/>
  <c r="R98" i="53"/>
  <c r="S98" i="53"/>
  <c r="T98" i="53"/>
  <c r="U98" i="53"/>
  <c r="V98" i="53"/>
  <c r="W98" i="53"/>
  <c r="X98" i="53"/>
  <c r="Y98" i="53"/>
  <c r="Z98" i="53"/>
  <c r="AA98" i="53"/>
  <c r="AB98" i="53"/>
  <c r="AC98" i="53"/>
  <c r="AD98" i="53"/>
  <c r="AE98" i="53"/>
  <c r="AF98" i="53"/>
  <c r="AG98" i="53"/>
  <c r="AH98" i="53"/>
  <c r="AI98" i="53"/>
  <c r="AJ98" i="53"/>
  <c r="AK98" i="53"/>
  <c r="AL98" i="53"/>
  <c r="AM98" i="53"/>
  <c r="AN98" i="53"/>
  <c r="AO98" i="53"/>
  <c r="AP98" i="53"/>
  <c r="AQ98" i="53"/>
  <c r="AR98" i="53"/>
  <c r="AS98" i="53"/>
  <c r="AT98" i="53"/>
  <c r="AU98" i="53"/>
  <c r="AV98" i="53"/>
  <c r="E99" i="53"/>
  <c r="F99" i="53"/>
  <c r="G99" i="53"/>
  <c r="H99" i="53"/>
  <c r="I99" i="53"/>
  <c r="J99" i="53"/>
  <c r="K99" i="53"/>
  <c r="L99" i="53"/>
  <c r="M99" i="53"/>
  <c r="N99" i="53"/>
  <c r="O99" i="53"/>
  <c r="P99" i="53"/>
  <c r="Q99" i="53"/>
  <c r="R99" i="53"/>
  <c r="S99" i="53"/>
  <c r="T99" i="53"/>
  <c r="U99" i="53"/>
  <c r="V99" i="53"/>
  <c r="W99" i="53"/>
  <c r="X99" i="53"/>
  <c r="Y99" i="53"/>
  <c r="Z99" i="53"/>
  <c r="AA99" i="53"/>
  <c r="AB99" i="53"/>
  <c r="AC99" i="53"/>
  <c r="AD99" i="53"/>
  <c r="AE99" i="53"/>
  <c r="AF99" i="53"/>
  <c r="AG99" i="53"/>
  <c r="AH99" i="53"/>
  <c r="AI99" i="53"/>
  <c r="AJ99" i="53"/>
  <c r="AK99" i="53"/>
  <c r="AL99" i="53"/>
  <c r="AM99" i="53"/>
  <c r="AN99" i="53"/>
  <c r="AO99" i="53"/>
  <c r="AP99" i="53"/>
  <c r="AQ99" i="53"/>
  <c r="AR99" i="53"/>
  <c r="AS99" i="53"/>
  <c r="AT99" i="53"/>
  <c r="AU99" i="53"/>
  <c r="AV99" i="53"/>
  <c r="E100" i="53"/>
  <c r="F100" i="53"/>
  <c r="G100" i="53"/>
  <c r="H100" i="53"/>
  <c r="I100" i="53"/>
  <c r="J100" i="53"/>
  <c r="K100" i="53"/>
  <c r="L100" i="53"/>
  <c r="M100" i="53"/>
  <c r="N100" i="53"/>
  <c r="O100" i="53"/>
  <c r="P100" i="53"/>
  <c r="Q100" i="53"/>
  <c r="R100" i="53"/>
  <c r="S100" i="53"/>
  <c r="T100" i="53"/>
  <c r="U100" i="53"/>
  <c r="V100" i="53"/>
  <c r="W100" i="53"/>
  <c r="X100" i="53"/>
  <c r="Y100" i="53"/>
  <c r="Z100" i="53"/>
  <c r="AA100" i="53"/>
  <c r="AB100" i="53"/>
  <c r="AC100" i="53"/>
  <c r="AD100" i="53"/>
  <c r="AE100" i="53"/>
  <c r="AF100" i="53"/>
  <c r="AG100" i="53"/>
  <c r="AH100" i="53"/>
  <c r="AI100" i="53"/>
  <c r="AJ100" i="53"/>
  <c r="AK100" i="53"/>
  <c r="AL100" i="53"/>
  <c r="AM100" i="53"/>
  <c r="AN100" i="53"/>
  <c r="AO100" i="53"/>
  <c r="AP100" i="53"/>
  <c r="AQ100" i="53"/>
  <c r="AR100" i="53"/>
  <c r="AS100" i="53"/>
  <c r="AT100" i="53"/>
  <c r="AU100" i="53"/>
  <c r="AV100" i="53"/>
  <c r="E101" i="53"/>
  <c r="F101" i="53"/>
  <c r="G101" i="53"/>
  <c r="H101" i="53"/>
  <c r="I101" i="53"/>
  <c r="J101" i="53"/>
  <c r="K101" i="53"/>
  <c r="L101" i="53"/>
  <c r="M101" i="53"/>
  <c r="N101" i="53"/>
  <c r="O101" i="53"/>
  <c r="P101" i="53"/>
  <c r="Q101" i="53"/>
  <c r="R101" i="53"/>
  <c r="S101" i="53"/>
  <c r="T101" i="53"/>
  <c r="U101" i="53"/>
  <c r="V101" i="53"/>
  <c r="W101" i="53"/>
  <c r="X101" i="53"/>
  <c r="Y101" i="53"/>
  <c r="Z101" i="53"/>
  <c r="AA101" i="53"/>
  <c r="AB101" i="53"/>
  <c r="AC101" i="53"/>
  <c r="AD101" i="53"/>
  <c r="AE101" i="53"/>
  <c r="AF101" i="53"/>
  <c r="AG101" i="53"/>
  <c r="AH101" i="53"/>
  <c r="AI101" i="53"/>
  <c r="AJ101" i="53"/>
  <c r="AK101" i="53"/>
  <c r="AL101" i="53"/>
  <c r="AM101" i="53"/>
  <c r="AN101" i="53"/>
  <c r="AO101" i="53"/>
  <c r="AP101" i="53"/>
  <c r="AQ101" i="53"/>
  <c r="AR101" i="53"/>
  <c r="AS101" i="53"/>
  <c r="AT101" i="53"/>
  <c r="AU101" i="53"/>
  <c r="AV101" i="53"/>
  <c r="E102" i="53"/>
  <c r="F102" i="53"/>
  <c r="G102" i="53"/>
  <c r="H102" i="53"/>
  <c r="I102" i="53"/>
  <c r="J102" i="53"/>
  <c r="K102" i="53"/>
  <c r="L102" i="53"/>
  <c r="M102" i="53"/>
  <c r="N102" i="53"/>
  <c r="O102" i="53"/>
  <c r="P102" i="53"/>
  <c r="Q102" i="53"/>
  <c r="R102" i="53"/>
  <c r="S102" i="53"/>
  <c r="T102" i="53"/>
  <c r="U102" i="53"/>
  <c r="V102" i="53"/>
  <c r="W102" i="53"/>
  <c r="X102" i="53"/>
  <c r="Y102" i="53"/>
  <c r="Z102" i="53"/>
  <c r="AA102" i="53"/>
  <c r="AB102" i="53"/>
  <c r="AC102" i="53"/>
  <c r="AD102" i="53"/>
  <c r="AE102" i="53"/>
  <c r="AF102" i="53"/>
  <c r="AG102" i="53"/>
  <c r="AH102" i="53"/>
  <c r="AI102" i="53"/>
  <c r="AJ102" i="53"/>
  <c r="AK102" i="53"/>
  <c r="AL102" i="53"/>
  <c r="AM102" i="53"/>
  <c r="AN102" i="53"/>
  <c r="AO102" i="53"/>
  <c r="AP102" i="53"/>
  <c r="AQ102" i="53"/>
  <c r="AR102" i="53"/>
  <c r="AS102" i="53"/>
  <c r="AT102" i="53"/>
  <c r="AU102" i="53"/>
  <c r="AV102" i="53"/>
  <c r="E103" i="53"/>
  <c r="F103" i="53"/>
  <c r="G103" i="53"/>
  <c r="H103" i="53"/>
  <c r="I103" i="53"/>
  <c r="J103" i="53"/>
  <c r="K103" i="53"/>
  <c r="L103" i="53"/>
  <c r="M103" i="53"/>
  <c r="N103" i="53"/>
  <c r="O103" i="53"/>
  <c r="P103" i="53"/>
  <c r="Q103" i="53"/>
  <c r="R103" i="53"/>
  <c r="S103" i="53"/>
  <c r="T103" i="53"/>
  <c r="U103" i="53"/>
  <c r="V103" i="53"/>
  <c r="W103" i="53"/>
  <c r="X103" i="53"/>
  <c r="Y103" i="53"/>
  <c r="Z103" i="53"/>
  <c r="AA103" i="53"/>
  <c r="AB103" i="53"/>
  <c r="AC103" i="53"/>
  <c r="AD103" i="53"/>
  <c r="AE103" i="53"/>
  <c r="AF103" i="53"/>
  <c r="AG103" i="53"/>
  <c r="AH103" i="53"/>
  <c r="AI103" i="53"/>
  <c r="AJ103" i="53"/>
  <c r="AK103" i="53"/>
  <c r="AL103" i="53"/>
  <c r="AM103" i="53"/>
  <c r="AN103" i="53"/>
  <c r="AO103" i="53"/>
  <c r="AP103" i="53"/>
  <c r="AQ103" i="53"/>
  <c r="AR103" i="53"/>
  <c r="AS103" i="53"/>
  <c r="AT103" i="53"/>
  <c r="AU103" i="53"/>
  <c r="AV103" i="53"/>
  <c r="E104" i="53"/>
  <c r="F104" i="53"/>
  <c r="G104" i="53"/>
  <c r="H104" i="53"/>
  <c r="I104" i="53"/>
  <c r="J104" i="53"/>
  <c r="K104" i="53"/>
  <c r="L104" i="53"/>
  <c r="M104" i="53"/>
  <c r="N104" i="53"/>
  <c r="O104" i="53"/>
  <c r="P104" i="53"/>
  <c r="Q104" i="53"/>
  <c r="R104" i="53"/>
  <c r="S104" i="53"/>
  <c r="T104" i="53"/>
  <c r="U104" i="53"/>
  <c r="V104" i="53"/>
  <c r="W104" i="53"/>
  <c r="X104" i="53"/>
  <c r="Y104" i="53"/>
  <c r="Z104" i="53"/>
  <c r="AA104" i="53"/>
  <c r="AB104" i="53"/>
  <c r="AC104" i="53"/>
  <c r="AD104" i="53"/>
  <c r="AE104" i="53"/>
  <c r="AF104" i="53"/>
  <c r="AG104" i="53"/>
  <c r="AH104" i="53"/>
  <c r="AI104" i="53"/>
  <c r="AJ104" i="53"/>
  <c r="AK104" i="53"/>
  <c r="AL104" i="53"/>
  <c r="AM104" i="53"/>
  <c r="AN104" i="53"/>
  <c r="AO104" i="53"/>
  <c r="AP104" i="53"/>
  <c r="AQ104" i="53"/>
  <c r="AR104" i="53"/>
  <c r="AS104" i="53"/>
  <c r="AT104" i="53"/>
  <c r="AU104" i="53"/>
  <c r="AV104" i="53"/>
  <c r="E105" i="53"/>
  <c r="F105" i="53"/>
  <c r="G105" i="53"/>
  <c r="H105" i="53"/>
  <c r="I105" i="53"/>
  <c r="J105" i="53"/>
  <c r="K105" i="53"/>
  <c r="L105" i="53"/>
  <c r="M105" i="53"/>
  <c r="N105" i="53"/>
  <c r="O105" i="53"/>
  <c r="P105" i="53"/>
  <c r="Q105" i="53"/>
  <c r="R105" i="53"/>
  <c r="S105" i="53"/>
  <c r="T105" i="53"/>
  <c r="U105" i="53"/>
  <c r="V105" i="53"/>
  <c r="W105" i="53"/>
  <c r="X105" i="53"/>
  <c r="Y105" i="53"/>
  <c r="Z105" i="53"/>
  <c r="AA105" i="53"/>
  <c r="AB105" i="53"/>
  <c r="AC105" i="53"/>
  <c r="AD105" i="53"/>
  <c r="AE105" i="53"/>
  <c r="AF105" i="53"/>
  <c r="AG105" i="53"/>
  <c r="AH105" i="53"/>
  <c r="AI105" i="53"/>
  <c r="AJ105" i="53"/>
  <c r="AK105" i="53"/>
  <c r="AL105" i="53"/>
  <c r="AM105" i="53"/>
  <c r="AN105" i="53"/>
  <c r="AO105" i="53"/>
  <c r="AP105" i="53"/>
  <c r="AQ105" i="53"/>
  <c r="AR105" i="53"/>
  <c r="AS105" i="53"/>
  <c r="AT105" i="53"/>
  <c r="AU105" i="53"/>
  <c r="AV105" i="53"/>
  <c r="E106" i="53"/>
  <c r="F106" i="53"/>
  <c r="G106" i="53"/>
  <c r="H106" i="53"/>
  <c r="I106" i="53"/>
  <c r="J106" i="53"/>
  <c r="K106" i="53"/>
  <c r="L106" i="53"/>
  <c r="M106" i="53"/>
  <c r="N106" i="53"/>
  <c r="O106" i="53"/>
  <c r="P106" i="53"/>
  <c r="Q106" i="53"/>
  <c r="R106" i="53"/>
  <c r="S106" i="53"/>
  <c r="T106" i="53"/>
  <c r="U106" i="53"/>
  <c r="V106" i="53"/>
  <c r="W106" i="53"/>
  <c r="X106" i="53"/>
  <c r="Y106" i="53"/>
  <c r="Z106" i="53"/>
  <c r="AA106" i="53"/>
  <c r="AB106" i="53"/>
  <c r="AC106" i="53"/>
  <c r="AD106" i="53"/>
  <c r="AE106" i="53"/>
  <c r="AF106" i="53"/>
  <c r="AG106" i="53"/>
  <c r="AH106" i="53"/>
  <c r="AI106" i="53"/>
  <c r="AJ106" i="53"/>
  <c r="AK106" i="53"/>
  <c r="AL106" i="53"/>
  <c r="AM106" i="53"/>
  <c r="AN106" i="53"/>
  <c r="AO106" i="53"/>
  <c r="AP106" i="53"/>
  <c r="AQ106" i="53"/>
  <c r="AR106" i="53"/>
  <c r="AS106" i="53"/>
  <c r="AT106" i="53"/>
  <c r="AU106" i="53"/>
  <c r="AV106" i="53"/>
  <c r="D75" i="53"/>
  <c r="D76" i="53"/>
  <c r="D77" i="53"/>
  <c r="D78" i="53"/>
  <c r="D79" i="53"/>
  <c r="D80" i="53"/>
  <c r="D81" i="53"/>
  <c r="D82" i="53"/>
  <c r="D83" i="53"/>
  <c r="D84" i="53"/>
  <c r="D85" i="53"/>
  <c r="D86" i="53"/>
  <c r="D87" i="53"/>
  <c r="D88" i="53"/>
  <c r="D89" i="53"/>
  <c r="D90" i="53"/>
  <c r="D91" i="53"/>
  <c r="D92" i="53"/>
  <c r="D93" i="53"/>
  <c r="D94" i="53"/>
  <c r="D95" i="53"/>
  <c r="D96" i="53"/>
  <c r="D97" i="53"/>
  <c r="D98" i="53"/>
  <c r="D99" i="53"/>
  <c r="D100" i="53"/>
  <c r="D101" i="53"/>
  <c r="D102" i="53"/>
  <c r="D103" i="53"/>
  <c r="D104" i="53"/>
  <c r="D105" i="53"/>
  <c r="D106" i="53"/>
  <c r="D74" i="53"/>
  <c r="E41" i="53"/>
  <c r="F41" i="53"/>
  <c r="G41" i="53"/>
  <c r="H41" i="53"/>
  <c r="I41" i="53"/>
  <c r="J41" i="53"/>
  <c r="K41" i="53"/>
  <c r="L41" i="53"/>
  <c r="M41" i="53"/>
  <c r="N41" i="53"/>
  <c r="O41" i="53"/>
  <c r="P41" i="53"/>
  <c r="Q41" i="53"/>
  <c r="R41" i="53"/>
  <c r="S41" i="53"/>
  <c r="T41" i="53"/>
  <c r="U41" i="53"/>
  <c r="V41" i="53"/>
  <c r="W41" i="53"/>
  <c r="X41" i="53"/>
  <c r="Y41" i="53"/>
  <c r="Z41" i="53"/>
  <c r="AA41" i="53"/>
  <c r="AB41" i="53"/>
  <c r="AC41" i="53"/>
  <c r="AD41" i="53"/>
  <c r="AE41" i="53"/>
  <c r="AF41" i="53"/>
  <c r="AG41" i="53"/>
  <c r="AH41" i="53"/>
  <c r="AI41" i="53"/>
  <c r="AJ41" i="53"/>
  <c r="AK41" i="53"/>
  <c r="AL41" i="53"/>
  <c r="AM41" i="53"/>
  <c r="AN41" i="53"/>
  <c r="AO41" i="53"/>
  <c r="AP41" i="53"/>
  <c r="AQ41" i="53"/>
  <c r="AR41" i="53"/>
  <c r="AS41" i="53"/>
  <c r="AT41" i="53"/>
  <c r="AU41" i="53"/>
  <c r="AV41" i="53"/>
  <c r="E42" i="53"/>
  <c r="F42" i="53"/>
  <c r="G42" i="53"/>
  <c r="H42" i="53"/>
  <c r="I42" i="53"/>
  <c r="J42" i="53"/>
  <c r="K42" i="53"/>
  <c r="L42" i="53"/>
  <c r="M42" i="53"/>
  <c r="N42" i="53"/>
  <c r="O42" i="53"/>
  <c r="P42" i="53"/>
  <c r="Q42" i="53"/>
  <c r="R42" i="53"/>
  <c r="S42" i="53"/>
  <c r="T42" i="53"/>
  <c r="U42" i="53"/>
  <c r="V42" i="53"/>
  <c r="W42" i="53"/>
  <c r="X42" i="53"/>
  <c r="Y42" i="53"/>
  <c r="Z42" i="53"/>
  <c r="AA42" i="53"/>
  <c r="AB42" i="53"/>
  <c r="AC42" i="53"/>
  <c r="AD42" i="53"/>
  <c r="AE42" i="53"/>
  <c r="AF42" i="53"/>
  <c r="AG42" i="53"/>
  <c r="AH42" i="53"/>
  <c r="AI42" i="53"/>
  <c r="AJ42" i="53"/>
  <c r="AK42" i="53"/>
  <c r="AL42" i="53"/>
  <c r="AM42" i="53"/>
  <c r="AN42" i="53"/>
  <c r="AO42" i="53"/>
  <c r="AP42" i="53"/>
  <c r="AQ42" i="53"/>
  <c r="AR42" i="53"/>
  <c r="AS42" i="53"/>
  <c r="AT42" i="53"/>
  <c r="AU42" i="53"/>
  <c r="AV42" i="53"/>
  <c r="E43" i="53"/>
  <c r="F43" i="53"/>
  <c r="G43" i="53"/>
  <c r="H43" i="53"/>
  <c r="I43" i="53"/>
  <c r="J43" i="53"/>
  <c r="K43" i="53"/>
  <c r="L43" i="53"/>
  <c r="M43" i="53"/>
  <c r="N43" i="53"/>
  <c r="O43" i="53"/>
  <c r="P43" i="53"/>
  <c r="Q43" i="53"/>
  <c r="R43" i="53"/>
  <c r="S43" i="53"/>
  <c r="T43" i="53"/>
  <c r="U43" i="53"/>
  <c r="V43" i="53"/>
  <c r="W43" i="53"/>
  <c r="X43" i="53"/>
  <c r="Y43" i="53"/>
  <c r="Z43" i="53"/>
  <c r="AA43" i="53"/>
  <c r="AB43" i="53"/>
  <c r="AC43" i="53"/>
  <c r="AD43" i="53"/>
  <c r="AE43" i="53"/>
  <c r="AF43" i="53"/>
  <c r="AG43" i="53"/>
  <c r="AH43" i="53"/>
  <c r="AI43" i="53"/>
  <c r="AJ43" i="53"/>
  <c r="AK43" i="53"/>
  <c r="AL43" i="53"/>
  <c r="AM43" i="53"/>
  <c r="AN43" i="53"/>
  <c r="AO43" i="53"/>
  <c r="AP43" i="53"/>
  <c r="AQ43" i="53"/>
  <c r="AR43" i="53"/>
  <c r="AS43" i="53"/>
  <c r="AT43" i="53"/>
  <c r="AU43" i="53"/>
  <c r="AV43" i="53"/>
  <c r="E44" i="53"/>
  <c r="F44" i="53"/>
  <c r="G44" i="53"/>
  <c r="H44" i="53"/>
  <c r="I44" i="53"/>
  <c r="J44" i="53"/>
  <c r="K44" i="53"/>
  <c r="L44" i="53"/>
  <c r="M44" i="53"/>
  <c r="N44" i="53"/>
  <c r="O44" i="53"/>
  <c r="P44" i="53"/>
  <c r="Q44" i="53"/>
  <c r="R44" i="53"/>
  <c r="S44" i="53"/>
  <c r="T44" i="53"/>
  <c r="U44" i="53"/>
  <c r="V44" i="53"/>
  <c r="W44" i="53"/>
  <c r="X44" i="53"/>
  <c r="Y44" i="53"/>
  <c r="Z44" i="53"/>
  <c r="AA44" i="53"/>
  <c r="AB44" i="53"/>
  <c r="AC44" i="53"/>
  <c r="AD44" i="53"/>
  <c r="AE44" i="53"/>
  <c r="AF44" i="53"/>
  <c r="AG44" i="53"/>
  <c r="AH44" i="53"/>
  <c r="AI44" i="53"/>
  <c r="AJ44" i="53"/>
  <c r="AK44" i="53"/>
  <c r="AL44" i="53"/>
  <c r="AM44" i="53"/>
  <c r="AN44" i="53"/>
  <c r="AO44" i="53"/>
  <c r="AP44" i="53"/>
  <c r="AQ44" i="53"/>
  <c r="AR44" i="53"/>
  <c r="AS44" i="53"/>
  <c r="AT44" i="53"/>
  <c r="AU44" i="53"/>
  <c r="AV44" i="53"/>
  <c r="E45" i="53"/>
  <c r="F45" i="53"/>
  <c r="G45" i="53"/>
  <c r="H45" i="53"/>
  <c r="I45" i="53"/>
  <c r="J45" i="53"/>
  <c r="K45" i="53"/>
  <c r="L45" i="53"/>
  <c r="M45" i="53"/>
  <c r="N45" i="53"/>
  <c r="O45" i="53"/>
  <c r="P45" i="53"/>
  <c r="Q45" i="53"/>
  <c r="R45" i="53"/>
  <c r="S45" i="53"/>
  <c r="T45" i="53"/>
  <c r="U45" i="53"/>
  <c r="V45" i="53"/>
  <c r="W45" i="53"/>
  <c r="X45" i="53"/>
  <c r="Y45" i="53"/>
  <c r="Z45" i="53"/>
  <c r="AA45" i="53"/>
  <c r="AB45" i="53"/>
  <c r="AC45" i="53"/>
  <c r="AD45" i="53"/>
  <c r="AE45" i="53"/>
  <c r="AF45" i="53"/>
  <c r="AG45" i="53"/>
  <c r="AH45" i="53"/>
  <c r="AI45" i="53"/>
  <c r="AJ45" i="53"/>
  <c r="AK45" i="53"/>
  <c r="AL45" i="53"/>
  <c r="AM45" i="53"/>
  <c r="AN45" i="53"/>
  <c r="AO45" i="53"/>
  <c r="AP45" i="53"/>
  <c r="AQ45" i="53"/>
  <c r="AR45" i="53"/>
  <c r="AS45" i="53"/>
  <c r="AT45" i="53"/>
  <c r="AU45" i="53"/>
  <c r="AV45" i="53"/>
  <c r="E46" i="53"/>
  <c r="F46" i="53"/>
  <c r="G46" i="53"/>
  <c r="H46" i="53"/>
  <c r="I46" i="53"/>
  <c r="J46" i="53"/>
  <c r="K46" i="53"/>
  <c r="L46" i="53"/>
  <c r="M46" i="53"/>
  <c r="N46" i="53"/>
  <c r="O46" i="53"/>
  <c r="P46" i="53"/>
  <c r="Q46" i="53"/>
  <c r="R46" i="53"/>
  <c r="S46" i="53"/>
  <c r="T46" i="53"/>
  <c r="U46" i="53"/>
  <c r="V46" i="53"/>
  <c r="W46" i="53"/>
  <c r="X46" i="53"/>
  <c r="Y46" i="53"/>
  <c r="Z46" i="53"/>
  <c r="AA46" i="53"/>
  <c r="AB46" i="53"/>
  <c r="AC46" i="53"/>
  <c r="AD46" i="53"/>
  <c r="AE46" i="53"/>
  <c r="AF46" i="53"/>
  <c r="AG46" i="53"/>
  <c r="AH46" i="53"/>
  <c r="AI46" i="53"/>
  <c r="AJ46" i="53"/>
  <c r="AK46" i="53"/>
  <c r="AL46" i="53"/>
  <c r="AM46" i="53"/>
  <c r="AN46" i="53"/>
  <c r="AO46" i="53"/>
  <c r="AP46" i="53"/>
  <c r="AQ46" i="53"/>
  <c r="AR46" i="53"/>
  <c r="AS46" i="53"/>
  <c r="AT46" i="53"/>
  <c r="AU46" i="53"/>
  <c r="AV46" i="53"/>
  <c r="E47" i="53"/>
  <c r="F47" i="53"/>
  <c r="G47" i="53"/>
  <c r="H47" i="53"/>
  <c r="I47" i="53"/>
  <c r="J47" i="53"/>
  <c r="K47" i="53"/>
  <c r="L47" i="53"/>
  <c r="M47" i="53"/>
  <c r="N47" i="53"/>
  <c r="O47" i="53"/>
  <c r="P47" i="53"/>
  <c r="Q47" i="53"/>
  <c r="R47" i="53"/>
  <c r="S47" i="53"/>
  <c r="T47" i="53"/>
  <c r="U47" i="53"/>
  <c r="V47" i="53"/>
  <c r="W47" i="53"/>
  <c r="X47" i="53"/>
  <c r="Y47" i="53"/>
  <c r="Z47" i="53"/>
  <c r="AA47" i="53"/>
  <c r="AB47" i="53"/>
  <c r="AC47" i="53"/>
  <c r="AD47" i="53"/>
  <c r="AE47" i="53"/>
  <c r="AF47" i="53"/>
  <c r="AG47" i="53"/>
  <c r="AH47" i="53"/>
  <c r="AI47" i="53"/>
  <c r="AJ47" i="53"/>
  <c r="AK47" i="53"/>
  <c r="AL47" i="53"/>
  <c r="AM47" i="53"/>
  <c r="AN47" i="53"/>
  <c r="AO47" i="53"/>
  <c r="AP47" i="53"/>
  <c r="AQ47" i="53"/>
  <c r="AR47" i="53"/>
  <c r="AS47" i="53"/>
  <c r="AT47" i="53"/>
  <c r="AU47" i="53"/>
  <c r="AV47" i="53"/>
  <c r="E48" i="53"/>
  <c r="F48" i="53"/>
  <c r="G48" i="53"/>
  <c r="H48" i="53"/>
  <c r="I48" i="53"/>
  <c r="J48" i="53"/>
  <c r="K48" i="53"/>
  <c r="L48" i="53"/>
  <c r="M48" i="53"/>
  <c r="N48" i="53"/>
  <c r="O48" i="53"/>
  <c r="P48" i="53"/>
  <c r="Q48" i="53"/>
  <c r="R48" i="53"/>
  <c r="S48" i="53"/>
  <c r="T48" i="53"/>
  <c r="U48" i="53"/>
  <c r="V48" i="53"/>
  <c r="W48" i="53"/>
  <c r="X48" i="53"/>
  <c r="Y48" i="53"/>
  <c r="Z48" i="53"/>
  <c r="AA48" i="53"/>
  <c r="AB48" i="53"/>
  <c r="AC48" i="53"/>
  <c r="AD48" i="53"/>
  <c r="AE48" i="53"/>
  <c r="AF48" i="53"/>
  <c r="AG48" i="53"/>
  <c r="AH48" i="53"/>
  <c r="AI48" i="53"/>
  <c r="AJ48" i="53"/>
  <c r="AK48" i="53"/>
  <c r="AL48" i="53"/>
  <c r="AM48" i="53"/>
  <c r="AN48" i="53"/>
  <c r="AO48" i="53"/>
  <c r="AP48" i="53"/>
  <c r="AQ48" i="53"/>
  <c r="AR48" i="53"/>
  <c r="AS48" i="53"/>
  <c r="AT48" i="53"/>
  <c r="AU48" i="53"/>
  <c r="AV48" i="53"/>
  <c r="E49" i="53"/>
  <c r="F49" i="53"/>
  <c r="G49" i="53"/>
  <c r="H49" i="53"/>
  <c r="I49" i="53"/>
  <c r="J49" i="53"/>
  <c r="K49" i="53"/>
  <c r="L49" i="53"/>
  <c r="M49" i="53"/>
  <c r="N49" i="53"/>
  <c r="O49" i="53"/>
  <c r="P49" i="53"/>
  <c r="Q49" i="53"/>
  <c r="R49" i="53"/>
  <c r="S49" i="53"/>
  <c r="T49" i="53"/>
  <c r="U49" i="53"/>
  <c r="V49" i="53"/>
  <c r="W49" i="53"/>
  <c r="X49" i="53"/>
  <c r="Y49" i="53"/>
  <c r="Z49" i="53"/>
  <c r="AA49" i="53"/>
  <c r="AB49" i="53"/>
  <c r="AC49" i="53"/>
  <c r="AD49" i="53"/>
  <c r="AE49" i="53"/>
  <c r="AF49" i="53"/>
  <c r="AG49" i="53"/>
  <c r="AH49" i="53"/>
  <c r="AI49" i="53"/>
  <c r="AJ49" i="53"/>
  <c r="AK49" i="53"/>
  <c r="AL49" i="53"/>
  <c r="AM49" i="53"/>
  <c r="AN49" i="53"/>
  <c r="AO49" i="53"/>
  <c r="AP49" i="53"/>
  <c r="AQ49" i="53"/>
  <c r="AR49" i="53"/>
  <c r="AS49" i="53"/>
  <c r="AT49" i="53"/>
  <c r="AU49" i="53"/>
  <c r="AV49" i="53"/>
  <c r="E50" i="53"/>
  <c r="F50" i="53"/>
  <c r="G50" i="53"/>
  <c r="H50" i="53"/>
  <c r="I50" i="53"/>
  <c r="J50" i="53"/>
  <c r="K50" i="53"/>
  <c r="L50" i="53"/>
  <c r="M50" i="53"/>
  <c r="N50" i="53"/>
  <c r="O50" i="53"/>
  <c r="P50" i="53"/>
  <c r="Q50" i="53"/>
  <c r="R50" i="53"/>
  <c r="S50" i="53"/>
  <c r="T50" i="53"/>
  <c r="U50" i="53"/>
  <c r="V50" i="53"/>
  <c r="W50" i="53"/>
  <c r="X50" i="53"/>
  <c r="Y50" i="53"/>
  <c r="Z50" i="53"/>
  <c r="AA50" i="53"/>
  <c r="AB50" i="53"/>
  <c r="AC50" i="53"/>
  <c r="AD50" i="53"/>
  <c r="AE50" i="53"/>
  <c r="AF50" i="53"/>
  <c r="AG50" i="53"/>
  <c r="AH50" i="53"/>
  <c r="AI50" i="53"/>
  <c r="AJ50" i="53"/>
  <c r="AK50" i="53"/>
  <c r="AL50" i="53"/>
  <c r="AM50" i="53"/>
  <c r="AN50" i="53"/>
  <c r="AO50" i="53"/>
  <c r="AP50" i="53"/>
  <c r="AQ50" i="53"/>
  <c r="AR50" i="53"/>
  <c r="AS50" i="53"/>
  <c r="AT50" i="53"/>
  <c r="AU50" i="53"/>
  <c r="AV50" i="53"/>
  <c r="E51" i="53"/>
  <c r="F51" i="53"/>
  <c r="G51" i="53"/>
  <c r="H51" i="53"/>
  <c r="I51" i="53"/>
  <c r="J51" i="53"/>
  <c r="K51" i="53"/>
  <c r="L51" i="53"/>
  <c r="M51" i="53"/>
  <c r="N51" i="53"/>
  <c r="O51" i="53"/>
  <c r="P51" i="53"/>
  <c r="Q51" i="53"/>
  <c r="R51" i="53"/>
  <c r="S51" i="53"/>
  <c r="T51" i="53"/>
  <c r="U51" i="53"/>
  <c r="V51" i="53"/>
  <c r="W51" i="53"/>
  <c r="X51" i="53"/>
  <c r="Y51" i="53"/>
  <c r="Z51" i="53"/>
  <c r="AA51" i="53"/>
  <c r="AB51" i="53"/>
  <c r="AC51" i="53"/>
  <c r="AD51" i="53"/>
  <c r="AE51" i="53"/>
  <c r="AF51" i="53"/>
  <c r="AG51" i="53"/>
  <c r="AH51" i="53"/>
  <c r="AI51" i="53"/>
  <c r="AJ51" i="53"/>
  <c r="AK51" i="53"/>
  <c r="AL51" i="53"/>
  <c r="AM51" i="53"/>
  <c r="AN51" i="53"/>
  <c r="AO51" i="53"/>
  <c r="AP51" i="53"/>
  <c r="AQ51" i="53"/>
  <c r="AR51" i="53"/>
  <c r="AS51" i="53"/>
  <c r="AT51" i="53"/>
  <c r="AU51" i="53"/>
  <c r="AV51" i="53"/>
  <c r="E52" i="53"/>
  <c r="F52" i="53"/>
  <c r="G52" i="53"/>
  <c r="H52" i="53"/>
  <c r="I52" i="53"/>
  <c r="J52" i="53"/>
  <c r="K52" i="53"/>
  <c r="L52" i="53"/>
  <c r="M52" i="53"/>
  <c r="N52" i="53"/>
  <c r="O52" i="53"/>
  <c r="P52" i="53"/>
  <c r="Q52" i="53"/>
  <c r="R52" i="53"/>
  <c r="S52" i="53"/>
  <c r="T52" i="53"/>
  <c r="U52" i="53"/>
  <c r="V52" i="53"/>
  <c r="W52" i="53"/>
  <c r="X52" i="53"/>
  <c r="Y52" i="53"/>
  <c r="Z52" i="53"/>
  <c r="AA52" i="53"/>
  <c r="AB52" i="53"/>
  <c r="AC52" i="53"/>
  <c r="AD52" i="53"/>
  <c r="AE52" i="53"/>
  <c r="AF52" i="53"/>
  <c r="AG52" i="53"/>
  <c r="AH52" i="53"/>
  <c r="AI52" i="53"/>
  <c r="AJ52" i="53"/>
  <c r="AK52" i="53"/>
  <c r="AL52" i="53"/>
  <c r="AM52" i="53"/>
  <c r="AN52" i="53"/>
  <c r="AO52" i="53"/>
  <c r="AP52" i="53"/>
  <c r="AQ52" i="53"/>
  <c r="AR52" i="53"/>
  <c r="AS52" i="53"/>
  <c r="AT52" i="53"/>
  <c r="AU52" i="53"/>
  <c r="AV52" i="53"/>
  <c r="E53" i="53"/>
  <c r="F53" i="53"/>
  <c r="G53" i="53"/>
  <c r="H53" i="53"/>
  <c r="I53" i="53"/>
  <c r="J53" i="53"/>
  <c r="K53" i="53"/>
  <c r="L53" i="53"/>
  <c r="M53" i="53"/>
  <c r="N53" i="53"/>
  <c r="O53" i="53"/>
  <c r="P53" i="53"/>
  <c r="Q53" i="53"/>
  <c r="R53" i="53"/>
  <c r="S53" i="53"/>
  <c r="T53" i="53"/>
  <c r="U53" i="53"/>
  <c r="V53" i="53"/>
  <c r="W53" i="53"/>
  <c r="X53" i="53"/>
  <c r="Y53" i="53"/>
  <c r="Z53" i="53"/>
  <c r="AA53" i="53"/>
  <c r="AB53" i="53"/>
  <c r="AC53" i="53"/>
  <c r="AD53" i="53"/>
  <c r="AE53" i="53"/>
  <c r="AF53" i="53"/>
  <c r="AG53" i="53"/>
  <c r="AH53" i="53"/>
  <c r="AI53" i="53"/>
  <c r="AJ53" i="53"/>
  <c r="AK53" i="53"/>
  <c r="AL53" i="53"/>
  <c r="AM53" i="53"/>
  <c r="AN53" i="53"/>
  <c r="AO53" i="53"/>
  <c r="AP53" i="53"/>
  <c r="AQ53" i="53"/>
  <c r="AR53" i="53"/>
  <c r="AS53" i="53"/>
  <c r="AT53" i="53"/>
  <c r="AU53" i="53"/>
  <c r="AV53" i="53"/>
  <c r="E54" i="53"/>
  <c r="F54" i="53"/>
  <c r="G54" i="53"/>
  <c r="H54" i="53"/>
  <c r="I54" i="53"/>
  <c r="J54" i="53"/>
  <c r="K54" i="53"/>
  <c r="L54" i="53"/>
  <c r="M54" i="53"/>
  <c r="N54" i="53"/>
  <c r="O54" i="53"/>
  <c r="P54" i="53"/>
  <c r="Q54" i="53"/>
  <c r="R54" i="53"/>
  <c r="S54" i="53"/>
  <c r="T54" i="53"/>
  <c r="U54" i="53"/>
  <c r="V54" i="53"/>
  <c r="W54" i="53"/>
  <c r="X54" i="53"/>
  <c r="Y54" i="53"/>
  <c r="Z54" i="53"/>
  <c r="AA54" i="53"/>
  <c r="AB54" i="53"/>
  <c r="AC54" i="53"/>
  <c r="AD54" i="53"/>
  <c r="AE54" i="53"/>
  <c r="AF54" i="53"/>
  <c r="AG54" i="53"/>
  <c r="AH54" i="53"/>
  <c r="AI54" i="53"/>
  <c r="AJ54" i="53"/>
  <c r="AK54" i="53"/>
  <c r="AL54" i="53"/>
  <c r="AM54" i="53"/>
  <c r="AN54" i="53"/>
  <c r="AO54" i="53"/>
  <c r="AP54" i="53"/>
  <c r="AQ54" i="53"/>
  <c r="AR54" i="53"/>
  <c r="AS54" i="53"/>
  <c r="AT54" i="53"/>
  <c r="AU54" i="53"/>
  <c r="AV54" i="53"/>
  <c r="E55" i="53"/>
  <c r="F55" i="53"/>
  <c r="G55" i="53"/>
  <c r="H55" i="53"/>
  <c r="I55" i="53"/>
  <c r="J55" i="53"/>
  <c r="K55" i="53"/>
  <c r="L55" i="53"/>
  <c r="M55" i="53"/>
  <c r="N55" i="53"/>
  <c r="O55" i="53"/>
  <c r="P55" i="53"/>
  <c r="Q55" i="53"/>
  <c r="R55" i="53"/>
  <c r="S55" i="53"/>
  <c r="T55" i="53"/>
  <c r="U55" i="53"/>
  <c r="V55" i="53"/>
  <c r="W55" i="53"/>
  <c r="X55" i="53"/>
  <c r="Y55" i="53"/>
  <c r="Z55" i="53"/>
  <c r="AA55" i="53"/>
  <c r="AB55" i="53"/>
  <c r="AC55" i="53"/>
  <c r="AD55" i="53"/>
  <c r="AE55" i="53"/>
  <c r="AF55" i="53"/>
  <c r="AG55" i="53"/>
  <c r="AH55" i="53"/>
  <c r="AI55" i="53"/>
  <c r="AJ55" i="53"/>
  <c r="AK55" i="53"/>
  <c r="AL55" i="53"/>
  <c r="AM55" i="53"/>
  <c r="AN55" i="53"/>
  <c r="AO55" i="53"/>
  <c r="AP55" i="53"/>
  <c r="AQ55" i="53"/>
  <c r="AR55" i="53"/>
  <c r="AS55" i="53"/>
  <c r="AT55" i="53"/>
  <c r="AU55" i="53"/>
  <c r="AV55" i="53"/>
  <c r="E56" i="53"/>
  <c r="F56" i="53"/>
  <c r="G56" i="53"/>
  <c r="H56" i="53"/>
  <c r="I56" i="53"/>
  <c r="J56" i="53"/>
  <c r="K56" i="53"/>
  <c r="L56" i="53"/>
  <c r="M56" i="53"/>
  <c r="N56" i="53"/>
  <c r="O56" i="53"/>
  <c r="P56" i="53"/>
  <c r="Q56" i="53"/>
  <c r="R56" i="53"/>
  <c r="S56" i="53"/>
  <c r="T56" i="53"/>
  <c r="U56" i="53"/>
  <c r="V56" i="53"/>
  <c r="W56" i="53"/>
  <c r="X56" i="53"/>
  <c r="Y56" i="53"/>
  <c r="Z56" i="53"/>
  <c r="AA56" i="53"/>
  <c r="AB56" i="53"/>
  <c r="AC56" i="53"/>
  <c r="AD56" i="53"/>
  <c r="AE56" i="53"/>
  <c r="AF56" i="53"/>
  <c r="AG56" i="53"/>
  <c r="AH56" i="53"/>
  <c r="AI56" i="53"/>
  <c r="AJ56" i="53"/>
  <c r="AK56" i="53"/>
  <c r="AL56" i="53"/>
  <c r="AM56" i="53"/>
  <c r="AN56" i="53"/>
  <c r="AO56" i="53"/>
  <c r="AP56" i="53"/>
  <c r="AQ56" i="53"/>
  <c r="AR56" i="53"/>
  <c r="AS56" i="53"/>
  <c r="AT56" i="53"/>
  <c r="AU56" i="53"/>
  <c r="AV56" i="53"/>
  <c r="E57" i="53"/>
  <c r="F57" i="53"/>
  <c r="G57" i="53"/>
  <c r="H57" i="53"/>
  <c r="I57" i="53"/>
  <c r="J57" i="53"/>
  <c r="K57" i="53"/>
  <c r="L57" i="53"/>
  <c r="M57" i="53"/>
  <c r="N57" i="53"/>
  <c r="O57" i="53"/>
  <c r="P57" i="53"/>
  <c r="Q57" i="53"/>
  <c r="R57" i="53"/>
  <c r="S57" i="53"/>
  <c r="T57" i="53"/>
  <c r="U57" i="53"/>
  <c r="V57" i="53"/>
  <c r="W57" i="53"/>
  <c r="X57" i="53"/>
  <c r="Y57" i="53"/>
  <c r="Z57" i="53"/>
  <c r="AA57" i="53"/>
  <c r="AB57" i="53"/>
  <c r="AC57" i="53"/>
  <c r="AD57" i="53"/>
  <c r="AE57" i="53"/>
  <c r="AF57" i="53"/>
  <c r="AG57" i="53"/>
  <c r="AH57" i="53"/>
  <c r="AI57" i="53"/>
  <c r="AJ57" i="53"/>
  <c r="AK57" i="53"/>
  <c r="AL57" i="53"/>
  <c r="AM57" i="53"/>
  <c r="AN57" i="53"/>
  <c r="AO57" i="53"/>
  <c r="AP57" i="53"/>
  <c r="AQ57" i="53"/>
  <c r="AR57" i="53"/>
  <c r="AS57" i="53"/>
  <c r="AT57" i="53"/>
  <c r="AU57" i="53"/>
  <c r="AV57" i="53"/>
  <c r="E58" i="53"/>
  <c r="F58" i="53"/>
  <c r="G58" i="53"/>
  <c r="H58" i="53"/>
  <c r="I58" i="53"/>
  <c r="J58" i="53"/>
  <c r="K58" i="53"/>
  <c r="L58" i="53"/>
  <c r="M58" i="53"/>
  <c r="N58" i="53"/>
  <c r="O58" i="53"/>
  <c r="P58" i="53"/>
  <c r="Q58" i="53"/>
  <c r="R58" i="53"/>
  <c r="S58" i="53"/>
  <c r="T58" i="53"/>
  <c r="U58" i="53"/>
  <c r="V58" i="53"/>
  <c r="W58" i="53"/>
  <c r="X58" i="53"/>
  <c r="Y58" i="53"/>
  <c r="Z58" i="53"/>
  <c r="AA58" i="53"/>
  <c r="AB58" i="53"/>
  <c r="AC58" i="53"/>
  <c r="AD58" i="53"/>
  <c r="AE58" i="53"/>
  <c r="AF58" i="53"/>
  <c r="AG58" i="53"/>
  <c r="AH58" i="53"/>
  <c r="AI58" i="53"/>
  <c r="AJ58" i="53"/>
  <c r="AK58" i="53"/>
  <c r="AL58" i="53"/>
  <c r="AM58" i="53"/>
  <c r="AN58" i="53"/>
  <c r="AO58" i="53"/>
  <c r="AP58" i="53"/>
  <c r="AQ58" i="53"/>
  <c r="AR58" i="53"/>
  <c r="AS58" i="53"/>
  <c r="AT58" i="53"/>
  <c r="AU58" i="53"/>
  <c r="AV58" i="53"/>
  <c r="E59" i="53"/>
  <c r="F59" i="53"/>
  <c r="G59" i="53"/>
  <c r="H59" i="53"/>
  <c r="I59" i="53"/>
  <c r="J59" i="53"/>
  <c r="K59" i="53"/>
  <c r="L59" i="53"/>
  <c r="M59" i="53"/>
  <c r="N59" i="53"/>
  <c r="O59" i="53"/>
  <c r="P59" i="53"/>
  <c r="Q59" i="53"/>
  <c r="R59" i="53"/>
  <c r="S59" i="53"/>
  <c r="T59" i="53"/>
  <c r="U59" i="53"/>
  <c r="V59" i="53"/>
  <c r="W59" i="53"/>
  <c r="X59" i="53"/>
  <c r="Y59" i="53"/>
  <c r="Z59" i="53"/>
  <c r="AA59" i="53"/>
  <c r="AB59" i="53"/>
  <c r="AC59" i="53"/>
  <c r="AD59" i="53"/>
  <c r="AE59" i="53"/>
  <c r="AF59" i="53"/>
  <c r="AG59" i="53"/>
  <c r="AH59" i="53"/>
  <c r="AI59" i="53"/>
  <c r="AJ59" i="53"/>
  <c r="AK59" i="53"/>
  <c r="AL59" i="53"/>
  <c r="AM59" i="53"/>
  <c r="AN59" i="53"/>
  <c r="AO59" i="53"/>
  <c r="AP59" i="53"/>
  <c r="AQ59" i="53"/>
  <c r="AR59" i="53"/>
  <c r="AS59" i="53"/>
  <c r="AT59" i="53"/>
  <c r="AU59" i="53"/>
  <c r="AV59" i="53"/>
  <c r="E60" i="53"/>
  <c r="F60" i="53"/>
  <c r="G60" i="53"/>
  <c r="H60" i="53"/>
  <c r="I60" i="53"/>
  <c r="J60" i="53"/>
  <c r="K60" i="53"/>
  <c r="L60" i="53"/>
  <c r="M60" i="53"/>
  <c r="N60" i="53"/>
  <c r="O60" i="53"/>
  <c r="P60" i="53"/>
  <c r="Q60" i="53"/>
  <c r="R60" i="53"/>
  <c r="S60" i="53"/>
  <c r="T60" i="53"/>
  <c r="U60" i="53"/>
  <c r="V60" i="53"/>
  <c r="W60" i="53"/>
  <c r="X60" i="53"/>
  <c r="Y60" i="53"/>
  <c r="Z60" i="53"/>
  <c r="AA60" i="53"/>
  <c r="AB60" i="53"/>
  <c r="AC60" i="53"/>
  <c r="AD60" i="53"/>
  <c r="AE60" i="53"/>
  <c r="AF60" i="53"/>
  <c r="AG60" i="53"/>
  <c r="AH60" i="53"/>
  <c r="AI60" i="53"/>
  <c r="AJ60" i="53"/>
  <c r="AK60" i="53"/>
  <c r="AL60" i="53"/>
  <c r="AM60" i="53"/>
  <c r="AN60" i="53"/>
  <c r="AO60" i="53"/>
  <c r="AP60" i="53"/>
  <c r="AQ60" i="53"/>
  <c r="AR60" i="53"/>
  <c r="AS60" i="53"/>
  <c r="AT60" i="53"/>
  <c r="AU60" i="53"/>
  <c r="AV60" i="53"/>
  <c r="E61" i="53"/>
  <c r="F61" i="53"/>
  <c r="G61" i="53"/>
  <c r="H61" i="53"/>
  <c r="I61" i="53"/>
  <c r="J61" i="53"/>
  <c r="K61" i="53"/>
  <c r="L61" i="53"/>
  <c r="M61" i="53"/>
  <c r="N61" i="53"/>
  <c r="O61" i="53"/>
  <c r="P61" i="53"/>
  <c r="Q61" i="53"/>
  <c r="R61" i="53"/>
  <c r="S61" i="53"/>
  <c r="T61" i="53"/>
  <c r="U61" i="53"/>
  <c r="V61" i="53"/>
  <c r="W61" i="53"/>
  <c r="X61" i="53"/>
  <c r="Y61" i="53"/>
  <c r="Z61" i="53"/>
  <c r="AA61" i="53"/>
  <c r="AB61" i="53"/>
  <c r="AC61" i="53"/>
  <c r="AD61" i="53"/>
  <c r="AE61" i="53"/>
  <c r="AF61" i="53"/>
  <c r="AG61" i="53"/>
  <c r="AH61" i="53"/>
  <c r="AI61" i="53"/>
  <c r="AJ61" i="53"/>
  <c r="AK61" i="53"/>
  <c r="AL61" i="53"/>
  <c r="AM61" i="53"/>
  <c r="AN61" i="53"/>
  <c r="AO61" i="53"/>
  <c r="AP61" i="53"/>
  <c r="AQ61" i="53"/>
  <c r="AR61" i="53"/>
  <c r="AS61" i="53"/>
  <c r="AT61" i="53"/>
  <c r="AU61" i="53"/>
  <c r="AV61" i="53"/>
  <c r="E62" i="53"/>
  <c r="F62" i="53"/>
  <c r="G62" i="53"/>
  <c r="H62" i="53"/>
  <c r="I62" i="53"/>
  <c r="J62" i="53"/>
  <c r="K62" i="53"/>
  <c r="L62" i="53"/>
  <c r="M62" i="53"/>
  <c r="N62" i="53"/>
  <c r="O62" i="53"/>
  <c r="P62" i="53"/>
  <c r="Q62" i="53"/>
  <c r="R62" i="53"/>
  <c r="S62" i="53"/>
  <c r="T62" i="53"/>
  <c r="U62" i="53"/>
  <c r="V62" i="53"/>
  <c r="W62" i="53"/>
  <c r="X62" i="53"/>
  <c r="Y62" i="53"/>
  <c r="Z62" i="53"/>
  <c r="AA62" i="53"/>
  <c r="AB62" i="53"/>
  <c r="AC62" i="53"/>
  <c r="AD62" i="53"/>
  <c r="AE62" i="53"/>
  <c r="AF62" i="53"/>
  <c r="AG62" i="53"/>
  <c r="AH62" i="53"/>
  <c r="AI62" i="53"/>
  <c r="AJ62" i="53"/>
  <c r="AK62" i="53"/>
  <c r="AL62" i="53"/>
  <c r="AM62" i="53"/>
  <c r="AN62" i="53"/>
  <c r="AO62" i="53"/>
  <c r="AP62" i="53"/>
  <c r="AQ62" i="53"/>
  <c r="AR62" i="53"/>
  <c r="AS62" i="53"/>
  <c r="AT62" i="53"/>
  <c r="AU62" i="53"/>
  <c r="AV62" i="53"/>
  <c r="E63" i="53"/>
  <c r="F63" i="53"/>
  <c r="G63" i="53"/>
  <c r="H63" i="53"/>
  <c r="I63" i="53"/>
  <c r="J63" i="53"/>
  <c r="K63" i="53"/>
  <c r="L63" i="53"/>
  <c r="M63" i="53"/>
  <c r="N63" i="53"/>
  <c r="O63" i="53"/>
  <c r="P63" i="53"/>
  <c r="Q63" i="53"/>
  <c r="R63" i="53"/>
  <c r="S63" i="53"/>
  <c r="T63" i="53"/>
  <c r="U63" i="53"/>
  <c r="V63" i="53"/>
  <c r="W63" i="53"/>
  <c r="X63" i="53"/>
  <c r="Y63" i="53"/>
  <c r="Z63" i="53"/>
  <c r="AA63" i="53"/>
  <c r="AB63" i="53"/>
  <c r="AC63" i="53"/>
  <c r="AD63" i="53"/>
  <c r="AE63" i="53"/>
  <c r="AF63" i="53"/>
  <c r="AG63" i="53"/>
  <c r="AH63" i="53"/>
  <c r="AI63" i="53"/>
  <c r="AJ63" i="53"/>
  <c r="AK63" i="53"/>
  <c r="AL63" i="53"/>
  <c r="AM63" i="53"/>
  <c r="AN63" i="53"/>
  <c r="AO63" i="53"/>
  <c r="AP63" i="53"/>
  <c r="AQ63" i="53"/>
  <c r="AR63" i="53"/>
  <c r="AS63" i="53"/>
  <c r="AT63" i="53"/>
  <c r="AU63" i="53"/>
  <c r="AV63" i="53"/>
  <c r="E64" i="53"/>
  <c r="F64" i="53"/>
  <c r="G64" i="53"/>
  <c r="H64" i="53"/>
  <c r="I64" i="53"/>
  <c r="J64" i="53"/>
  <c r="K64" i="53"/>
  <c r="L64" i="53"/>
  <c r="M64" i="53"/>
  <c r="N64" i="53"/>
  <c r="O64" i="53"/>
  <c r="P64" i="53"/>
  <c r="Q64" i="53"/>
  <c r="R64" i="53"/>
  <c r="S64" i="53"/>
  <c r="T64" i="53"/>
  <c r="U64" i="53"/>
  <c r="V64" i="53"/>
  <c r="W64" i="53"/>
  <c r="X64" i="53"/>
  <c r="Y64" i="53"/>
  <c r="Z64" i="53"/>
  <c r="AA64" i="53"/>
  <c r="AB64" i="53"/>
  <c r="AC64" i="53"/>
  <c r="AD64" i="53"/>
  <c r="AE64" i="53"/>
  <c r="AF64" i="53"/>
  <c r="AG64" i="53"/>
  <c r="AH64" i="53"/>
  <c r="AI64" i="53"/>
  <c r="AJ64" i="53"/>
  <c r="AK64" i="53"/>
  <c r="AL64" i="53"/>
  <c r="AM64" i="53"/>
  <c r="AN64" i="53"/>
  <c r="AO64" i="53"/>
  <c r="AP64" i="53"/>
  <c r="AQ64" i="53"/>
  <c r="AR64" i="53"/>
  <c r="AS64" i="53"/>
  <c r="AT64" i="53"/>
  <c r="AU64" i="53"/>
  <c r="AV64" i="53"/>
  <c r="E65" i="53"/>
  <c r="F65" i="53"/>
  <c r="G65" i="53"/>
  <c r="H65" i="53"/>
  <c r="I65" i="53"/>
  <c r="J65" i="53"/>
  <c r="K65" i="53"/>
  <c r="L65" i="53"/>
  <c r="M65" i="53"/>
  <c r="N65" i="53"/>
  <c r="O65" i="53"/>
  <c r="P65" i="53"/>
  <c r="Q65" i="53"/>
  <c r="R65" i="53"/>
  <c r="S65" i="53"/>
  <c r="T65" i="53"/>
  <c r="U65" i="53"/>
  <c r="V65" i="53"/>
  <c r="W65" i="53"/>
  <c r="X65" i="53"/>
  <c r="Y65" i="53"/>
  <c r="Z65" i="53"/>
  <c r="AA65" i="53"/>
  <c r="AB65" i="53"/>
  <c r="AC65" i="53"/>
  <c r="AD65" i="53"/>
  <c r="AE65" i="53"/>
  <c r="AF65" i="53"/>
  <c r="AG65" i="53"/>
  <c r="AH65" i="53"/>
  <c r="AI65" i="53"/>
  <c r="AJ65" i="53"/>
  <c r="AK65" i="53"/>
  <c r="AL65" i="53"/>
  <c r="AM65" i="53"/>
  <c r="AN65" i="53"/>
  <c r="AO65" i="53"/>
  <c r="AP65" i="53"/>
  <c r="AQ65" i="53"/>
  <c r="AR65" i="53"/>
  <c r="AS65" i="53"/>
  <c r="AT65" i="53"/>
  <c r="AU65" i="53"/>
  <c r="AV65" i="53"/>
  <c r="E66" i="53"/>
  <c r="F66" i="53"/>
  <c r="G66" i="53"/>
  <c r="H66" i="53"/>
  <c r="I66" i="53"/>
  <c r="J66" i="53"/>
  <c r="K66" i="53"/>
  <c r="L66" i="53"/>
  <c r="M66" i="53"/>
  <c r="N66" i="53"/>
  <c r="O66" i="53"/>
  <c r="P66" i="53"/>
  <c r="Q66" i="53"/>
  <c r="R66" i="53"/>
  <c r="S66" i="53"/>
  <c r="T66" i="53"/>
  <c r="U66" i="53"/>
  <c r="V66" i="53"/>
  <c r="W66" i="53"/>
  <c r="X66" i="53"/>
  <c r="Y66" i="53"/>
  <c r="Z66" i="53"/>
  <c r="AA66" i="53"/>
  <c r="AB66" i="53"/>
  <c r="AC66" i="53"/>
  <c r="AD66" i="53"/>
  <c r="AE66" i="53"/>
  <c r="AF66" i="53"/>
  <c r="AG66" i="53"/>
  <c r="AH66" i="53"/>
  <c r="AI66" i="53"/>
  <c r="AJ66" i="53"/>
  <c r="AK66" i="53"/>
  <c r="AL66" i="53"/>
  <c r="AM66" i="53"/>
  <c r="AN66" i="53"/>
  <c r="AO66" i="53"/>
  <c r="AP66" i="53"/>
  <c r="AQ66" i="53"/>
  <c r="AR66" i="53"/>
  <c r="AS66" i="53"/>
  <c r="AT66" i="53"/>
  <c r="AU66" i="53"/>
  <c r="AV66" i="53"/>
  <c r="E67" i="53"/>
  <c r="F67" i="53"/>
  <c r="G67" i="53"/>
  <c r="H67" i="53"/>
  <c r="I67" i="53"/>
  <c r="J67" i="53"/>
  <c r="K67" i="53"/>
  <c r="L67" i="53"/>
  <c r="M67" i="53"/>
  <c r="N67" i="53"/>
  <c r="O67" i="53"/>
  <c r="P67" i="53"/>
  <c r="Q67" i="53"/>
  <c r="R67" i="53"/>
  <c r="S67" i="53"/>
  <c r="T67" i="53"/>
  <c r="U67" i="53"/>
  <c r="V67" i="53"/>
  <c r="W67" i="53"/>
  <c r="X67" i="53"/>
  <c r="Y67" i="53"/>
  <c r="Z67" i="53"/>
  <c r="AA67" i="53"/>
  <c r="AB67" i="53"/>
  <c r="AC67" i="53"/>
  <c r="AD67" i="53"/>
  <c r="AE67" i="53"/>
  <c r="AF67" i="53"/>
  <c r="AG67" i="53"/>
  <c r="AH67" i="53"/>
  <c r="AI67" i="53"/>
  <c r="AJ67" i="53"/>
  <c r="AK67" i="53"/>
  <c r="AL67" i="53"/>
  <c r="AM67" i="53"/>
  <c r="AN67" i="53"/>
  <c r="AO67" i="53"/>
  <c r="AP67" i="53"/>
  <c r="AQ67" i="53"/>
  <c r="AR67" i="53"/>
  <c r="AS67" i="53"/>
  <c r="AT67" i="53"/>
  <c r="AU67" i="53"/>
  <c r="AV67" i="53"/>
  <c r="E68" i="53"/>
  <c r="F68" i="53"/>
  <c r="G68" i="53"/>
  <c r="H68" i="53"/>
  <c r="I68" i="53"/>
  <c r="J68" i="53"/>
  <c r="K68" i="53"/>
  <c r="L68" i="53"/>
  <c r="M68" i="53"/>
  <c r="N68" i="53"/>
  <c r="O68" i="53"/>
  <c r="P68" i="53"/>
  <c r="Q68" i="53"/>
  <c r="R68" i="53"/>
  <c r="S68" i="53"/>
  <c r="T68" i="53"/>
  <c r="U68" i="53"/>
  <c r="V68" i="53"/>
  <c r="W68" i="53"/>
  <c r="X68" i="53"/>
  <c r="Y68" i="53"/>
  <c r="Z68" i="53"/>
  <c r="AA68" i="53"/>
  <c r="AB68" i="53"/>
  <c r="AC68" i="53"/>
  <c r="AD68" i="53"/>
  <c r="AE68" i="53"/>
  <c r="AF68" i="53"/>
  <c r="AG68" i="53"/>
  <c r="AH68" i="53"/>
  <c r="AI68" i="53"/>
  <c r="AJ68" i="53"/>
  <c r="AK68" i="53"/>
  <c r="AL68" i="53"/>
  <c r="AM68" i="53"/>
  <c r="AN68" i="53"/>
  <c r="AO68" i="53"/>
  <c r="AP68" i="53"/>
  <c r="AQ68" i="53"/>
  <c r="AR68" i="53"/>
  <c r="AS68" i="53"/>
  <c r="AT68" i="53"/>
  <c r="AU68" i="53"/>
  <c r="AV68" i="53"/>
  <c r="E69" i="53"/>
  <c r="F69" i="53"/>
  <c r="G69" i="53"/>
  <c r="H69" i="53"/>
  <c r="I69" i="53"/>
  <c r="J69" i="53"/>
  <c r="K69" i="53"/>
  <c r="L69" i="53"/>
  <c r="M69" i="53"/>
  <c r="N69" i="53"/>
  <c r="O69" i="53"/>
  <c r="P69" i="53"/>
  <c r="Q69" i="53"/>
  <c r="R69" i="53"/>
  <c r="S69" i="53"/>
  <c r="T69" i="53"/>
  <c r="U69" i="53"/>
  <c r="V69" i="53"/>
  <c r="W69" i="53"/>
  <c r="X69" i="53"/>
  <c r="Y69" i="53"/>
  <c r="Z69" i="53"/>
  <c r="AA69" i="53"/>
  <c r="AB69" i="53"/>
  <c r="AC69" i="53"/>
  <c r="AD69" i="53"/>
  <c r="AE69" i="53"/>
  <c r="AF69" i="53"/>
  <c r="AG69" i="53"/>
  <c r="AH69" i="53"/>
  <c r="AI69" i="53"/>
  <c r="AJ69" i="53"/>
  <c r="AK69" i="53"/>
  <c r="AL69" i="53"/>
  <c r="AM69" i="53"/>
  <c r="AN69" i="53"/>
  <c r="AO69" i="53"/>
  <c r="AP69" i="53"/>
  <c r="AQ69" i="53"/>
  <c r="AR69" i="53"/>
  <c r="AS69" i="53"/>
  <c r="AT69" i="53"/>
  <c r="AU69" i="53"/>
  <c r="AV69" i="53"/>
  <c r="E70" i="53"/>
  <c r="F70" i="53"/>
  <c r="G70" i="53"/>
  <c r="H70" i="53"/>
  <c r="I70" i="53"/>
  <c r="J70" i="53"/>
  <c r="K70" i="53"/>
  <c r="L70" i="53"/>
  <c r="M70" i="53"/>
  <c r="N70" i="53"/>
  <c r="O70" i="53"/>
  <c r="P70" i="53"/>
  <c r="Q70" i="53"/>
  <c r="R70" i="53"/>
  <c r="S70" i="53"/>
  <c r="T70" i="53"/>
  <c r="U70" i="53"/>
  <c r="V70" i="53"/>
  <c r="W70" i="53"/>
  <c r="X70" i="53"/>
  <c r="Y70" i="53"/>
  <c r="Z70" i="53"/>
  <c r="AA70" i="53"/>
  <c r="AB70" i="53"/>
  <c r="AC70" i="53"/>
  <c r="AD70" i="53"/>
  <c r="AE70" i="53"/>
  <c r="AF70" i="53"/>
  <c r="AG70" i="53"/>
  <c r="AH70" i="53"/>
  <c r="AI70" i="53"/>
  <c r="AJ70" i="53"/>
  <c r="AK70" i="53"/>
  <c r="AL70" i="53"/>
  <c r="AM70" i="53"/>
  <c r="AN70" i="53"/>
  <c r="AO70" i="53"/>
  <c r="AP70" i="53"/>
  <c r="AQ70" i="53"/>
  <c r="AR70" i="53"/>
  <c r="AS70" i="53"/>
  <c r="AT70" i="53"/>
  <c r="AU70" i="53"/>
  <c r="AV70" i="53"/>
  <c r="E71" i="53"/>
  <c r="F71" i="53"/>
  <c r="G71" i="53"/>
  <c r="H71" i="53"/>
  <c r="I71" i="53"/>
  <c r="J71" i="53"/>
  <c r="K71" i="53"/>
  <c r="L71" i="53"/>
  <c r="M71" i="53"/>
  <c r="N71" i="53"/>
  <c r="O71" i="53"/>
  <c r="P71" i="53"/>
  <c r="Q71" i="53"/>
  <c r="R71" i="53"/>
  <c r="S71" i="53"/>
  <c r="T71" i="53"/>
  <c r="U71" i="53"/>
  <c r="V71" i="53"/>
  <c r="W71" i="53"/>
  <c r="X71" i="53"/>
  <c r="Y71" i="53"/>
  <c r="Z71" i="53"/>
  <c r="AA71" i="53"/>
  <c r="AB71" i="53"/>
  <c r="AC71" i="53"/>
  <c r="AD71" i="53"/>
  <c r="AE71" i="53"/>
  <c r="AF71" i="53"/>
  <c r="AG71" i="53"/>
  <c r="AH71" i="53"/>
  <c r="AI71" i="53"/>
  <c r="AJ71" i="53"/>
  <c r="AK71" i="53"/>
  <c r="AL71" i="53"/>
  <c r="AM71" i="53"/>
  <c r="AN71" i="53"/>
  <c r="AO71" i="53"/>
  <c r="AP71" i="53"/>
  <c r="AQ71" i="53"/>
  <c r="AR71" i="53"/>
  <c r="AS71" i="53"/>
  <c r="AT71" i="53"/>
  <c r="AU71" i="53"/>
  <c r="AV71" i="53"/>
  <c r="E72" i="53"/>
  <c r="F72" i="53"/>
  <c r="G72" i="53"/>
  <c r="H72" i="53"/>
  <c r="I72" i="53"/>
  <c r="J72" i="53"/>
  <c r="K72" i="53"/>
  <c r="L72" i="53"/>
  <c r="M72" i="53"/>
  <c r="N72" i="53"/>
  <c r="O72" i="53"/>
  <c r="P72" i="53"/>
  <c r="Q72" i="53"/>
  <c r="R72" i="53"/>
  <c r="S72" i="53"/>
  <c r="T72" i="53"/>
  <c r="U72" i="53"/>
  <c r="V72" i="53"/>
  <c r="W72" i="53"/>
  <c r="X72" i="53"/>
  <c r="Y72" i="53"/>
  <c r="Z72" i="53"/>
  <c r="AA72" i="53"/>
  <c r="AB72" i="53"/>
  <c r="AC72" i="53"/>
  <c r="AD72" i="53"/>
  <c r="AE72" i="53"/>
  <c r="AF72" i="53"/>
  <c r="AG72" i="53"/>
  <c r="AH72" i="53"/>
  <c r="AI72" i="53"/>
  <c r="AJ72" i="53"/>
  <c r="AK72" i="53"/>
  <c r="AL72" i="53"/>
  <c r="AM72" i="53"/>
  <c r="AN72" i="53"/>
  <c r="AO72" i="53"/>
  <c r="AP72" i="53"/>
  <c r="AQ72" i="53"/>
  <c r="AR72" i="53"/>
  <c r="AS72" i="53"/>
  <c r="AT72" i="53"/>
  <c r="AU72" i="53"/>
  <c r="AV72" i="53"/>
  <c r="D42" i="53"/>
  <c r="D43" i="53"/>
  <c r="D44" i="53"/>
  <c r="D45" i="53"/>
  <c r="D46" i="53"/>
  <c r="D47" i="53"/>
  <c r="D48" i="53"/>
  <c r="D49" i="53"/>
  <c r="D50" i="53"/>
  <c r="D51" i="53"/>
  <c r="D52" i="53"/>
  <c r="D53" i="53"/>
  <c r="D54" i="53"/>
  <c r="D55" i="53"/>
  <c r="D56" i="53"/>
  <c r="D57" i="53"/>
  <c r="D58" i="53"/>
  <c r="D59" i="53"/>
  <c r="D60" i="53"/>
  <c r="D61" i="53"/>
  <c r="D62" i="53"/>
  <c r="D63" i="53"/>
  <c r="D64" i="53"/>
  <c r="D65" i="53"/>
  <c r="D66" i="53"/>
  <c r="D67" i="53"/>
  <c r="D68" i="53"/>
  <c r="D69" i="53"/>
  <c r="D70" i="53"/>
  <c r="D71" i="53"/>
  <c r="D72" i="53"/>
  <c r="D41" i="53"/>
  <c r="E5" i="53"/>
  <c r="F5" i="53"/>
  <c r="G5" i="53"/>
  <c r="H5" i="53"/>
  <c r="I5" i="53"/>
  <c r="J5" i="53"/>
  <c r="K5" i="53"/>
  <c r="L5" i="53"/>
  <c r="M5" i="53"/>
  <c r="N5" i="53"/>
  <c r="O5" i="53"/>
  <c r="P5" i="53"/>
  <c r="Q5" i="53"/>
  <c r="R5" i="53"/>
  <c r="S5" i="53"/>
  <c r="T5" i="53"/>
  <c r="U5" i="53"/>
  <c r="V5" i="53"/>
  <c r="W5" i="53"/>
  <c r="X5" i="53"/>
  <c r="Y5" i="53"/>
  <c r="Z5" i="53"/>
  <c r="AA5" i="53"/>
  <c r="AB5" i="53"/>
  <c r="AC5" i="53"/>
  <c r="AD5" i="53"/>
  <c r="AE5" i="53"/>
  <c r="AF5" i="53"/>
  <c r="AG5" i="53"/>
  <c r="AH5" i="53"/>
  <c r="AI5" i="53"/>
  <c r="AJ5" i="53"/>
  <c r="AK5" i="53"/>
  <c r="AL5" i="53"/>
  <c r="AM5" i="53"/>
  <c r="AN5" i="53"/>
  <c r="AO5" i="53"/>
  <c r="AP5" i="53"/>
  <c r="AQ5" i="53"/>
  <c r="AR5" i="53"/>
  <c r="AS5" i="53"/>
  <c r="AT5" i="53"/>
  <c r="AU5" i="53"/>
  <c r="AV5" i="53"/>
  <c r="E6" i="53"/>
  <c r="F6" i="53"/>
  <c r="G6" i="53"/>
  <c r="H6" i="53"/>
  <c r="I6" i="53"/>
  <c r="J6" i="53"/>
  <c r="K6" i="53"/>
  <c r="L6" i="53"/>
  <c r="M6" i="53"/>
  <c r="N6" i="53"/>
  <c r="O6" i="53"/>
  <c r="P6" i="53"/>
  <c r="Q6" i="53"/>
  <c r="R6" i="53"/>
  <c r="S6" i="53"/>
  <c r="T6" i="53"/>
  <c r="U6" i="53"/>
  <c r="V6" i="53"/>
  <c r="W6" i="53"/>
  <c r="X6" i="53"/>
  <c r="Y6" i="53"/>
  <c r="Z6" i="53"/>
  <c r="AA6" i="53"/>
  <c r="AB6" i="53"/>
  <c r="AC6" i="53"/>
  <c r="AD6" i="53"/>
  <c r="AE6" i="53"/>
  <c r="AF6" i="53"/>
  <c r="AG6" i="53"/>
  <c r="AH6" i="53"/>
  <c r="AI6" i="53"/>
  <c r="AJ6" i="53"/>
  <c r="AK6" i="53"/>
  <c r="AL6" i="53"/>
  <c r="AM6" i="53"/>
  <c r="AN6" i="53"/>
  <c r="AO6" i="53"/>
  <c r="AP6" i="53"/>
  <c r="AQ6" i="53"/>
  <c r="AR6" i="53"/>
  <c r="AS6" i="53"/>
  <c r="AT6" i="53"/>
  <c r="AU6" i="53"/>
  <c r="AV6" i="53"/>
  <c r="E7" i="53"/>
  <c r="F7" i="53"/>
  <c r="G7" i="53"/>
  <c r="H7" i="53"/>
  <c r="I7" i="53"/>
  <c r="J7" i="53"/>
  <c r="K7" i="53"/>
  <c r="L7" i="53"/>
  <c r="M7" i="53"/>
  <c r="N7" i="53"/>
  <c r="O7" i="53"/>
  <c r="P7" i="53"/>
  <c r="Q7" i="53"/>
  <c r="R7" i="53"/>
  <c r="S7" i="53"/>
  <c r="T7" i="53"/>
  <c r="U7" i="53"/>
  <c r="V7" i="53"/>
  <c r="W7" i="53"/>
  <c r="X7" i="53"/>
  <c r="Y7" i="53"/>
  <c r="Z7" i="53"/>
  <c r="AA7" i="53"/>
  <c r="AB7" i="53"/>
  <c r="AC7" i="53"/>
  <c r="AD7" i="53"/>
  <c r="AE7" i="53"/>
  <c r="AF7" i="53"/>
  <c r="AG7" i="53"/>
  <c r="AH7" i="53"/>
  <c r="AI7" i="53"/>
  <c r="AJ7" i="53"/>
  <c r="AK7" i="53"/>
  <c r="AL7" i="53"/>
  <c r="AM7" i="53"/>
  <c r="AN7" i="53"/>
  <c r="AO7" i="53"/>
  <c r="AP7" i="53"/>
  <c r="AQ7" i="53"/>
  <c r="AR7" i="53"/>
  <c r="AS7" i="53"/>
  <c r="AT7" i="53"/>
  <c r="AU7" i="53"/>
  <c r="AV7" i="53"/>
  <c r="E8" i="53"/>
  <c r="F8" i="53"/>
  <c r="G8" i="53"/>
  <c r="H8" i="53"/>
  <c r="I8" i="53"/>
  <c r="J8" i="53"/>
  <c r="K8" i="53"/>
  <c r="L8" i="53"/>
  <c r="M8" i="53"/>
  <c r="N8" i="53"/>
  <c r="O8" i="53"/>
  <c r="P8" i="53"/>
  <c r="Q8" i="53"/>
  <c r="R8" i="53"/>
  <c r="S8" i="53"/>
  <c r="T8" i="53"/>
  <c r="U8" i="53"/>
  <c r="V8" i="53"/>
  <c r="W8" i="53"/>
  <c r="X8" i="53"/>
  <c r="Y8" i="53"/>
  <c r="Z8" i="53"/>
  <c r="AA8" i="53"/>
  <c r="AB8" i="53"/>
  <c r="AC8" i="53"/>
  <c r="AD8" i="53"/>
  <c r="AE8" i="53"/>
  <c r="AF8" i="53"/>
  <c r="AG8" i="53"/>
  <c r="AH8" i="53"/>
  <c r="AI8" i="53"/>
  <c r="AJ8" i="53"/>
  <c r="AK8" i="53"/>
  <c r="AL8" i="53"/>
  <c r="AM8" i="53"/>
  <c r="AN8" i="53"/>
  <c r="AO8" i="53"/>
  <c r="AP8" i="53"/>
  <c r="AQ8" i="53"/>
  <c r="AR8" i="53"/>
  <c r="AS8" i="53"/>
  <c r="AT8" i="53"/>
  <c r="AU8" i="53"/>
  <c r="AV8" i="53"/>
  <c r="E9" i="53"/>
  <c r="F9" i="53"/>
  <c r="G9" i="53"/>
  <c r="H9" i="53"/>
  <c r="I9" i="53"/>
  <c r="J9" i="53"/>
  <c r="K9" i="53"/>
  <c r="L9" i="53"/>
  <c r="M9" i="53"/>
  <c r="N9" i="53"/>
  <c r="O9" i="53"/>
  <c r="P9" i="53"/>
  <c r="Q9" i="53"/>
  <c r="R9" i="53"/>
  <c r="S9" i="53"/>
  <c r="T9" i="53"/>
  <c r="U9" i="53"/>
  <c r="V9" i="53"/>
  <c r="W9" i="53"/>
  <c r="X9" i="53"/>
  <c r="Y9" i="53"/>
  <c r="Z9" i="53"/>
  <c r="AA9" i="53"/>
  <c r="AB9" i="53"/>
  <c r="AC9" i="53"/>
  <c r="AD9" i="53"/>
  <c r="AE9" i="53"/>
  <c r="AF9" i="53"/>
  <c r="AG9" i="53"/>
  <c r="AH9" i="53"/>
  <c r="AI9" i="53"/>
  <c r="AJ9" i="53"/>
  <c r="AK9" i="53"/>
  <c r="AL9" i="53"/>
  <c r="AM9" i="53"/>
  <c r="AN9" i="53"/>
  <c r="AO9" i="53"/>
  <c r="AP9" i="53"/>
  <c r="AQ9" i="53"/>
  <c r="AR9" i="53"/>
  <c r="AS9" i="53"/>
  <c r="AT9" i="53"/>
  <c r="AU9" i="53"/>
  <c r="AV9" i="53"/>
  <c r="E10" i="53"/>
  <c r="F10" i="53"/>
  <c r="G10" i="53"/>
  <c r="H10" i="53"/>
  <c r="I10" i="53"/>
  <c r="J10" i="53"/>
  <c r="K10" i="53"/>
  <c r="L10" i="53"/>
  <c r="M10" i="53"/>
  <c r="N10" i="53"/>
  <c r="O10" i="53"/>
  <c r="P10" i="53"/>
  <c r="Q10" i="53"/>
  <c r="R10" i="53"/>
  <c r="S10" i="53"/>
  <c r="T10" i="53"/>
  <c r="U10" i="53"/>
  <c r="V10" i="53"/>
  <c r="W10" i="53"/>
  <c r="X10" i="53"/>
  <c r="Y10" i="53"/>
  <c r="Z10" i="53"/>
  <c r="AA10" i="53"/>
  <c r="AB10" i="53"/>
  <c r="AC10" i="53"/>
  <c r="AD10" i="53"/>
  <c r="AE10" i="53"/>
  <c r="AF10" i="53"/>
  <c r="AG10" i="53"/>
  <c r="AH10" i="53"/>
  <c r="AI10" i="53"/>
  <c r="AJ10" i="53"/>
  <c r="AK10" i="53"/>
  <c r="AL10" i="53"/>
  <c r="AM10" i="53"/>
  <c r="AN10" i="53"/>
  <c r="AO10" i="53"/>
  <c r="AP10" i="53"/>
  <c r="AQ10" i="53"/>
  <c r="AR10" i="53"/>
  <c r="AS10" i="53"/>
  <c r="AT10" i="53"/>
  <c r="AU10" i="53"/>
  <c r="AV10" i="53"/>
  <c r="E11" i="53"/>
  <c r="F11" i="53"/>
  <c r="G11" i="53"/>
  <c r="H11" i="53"/>
  <c r="I11" i="53"/>
  <c r="J11" i="53"/>
  <c r="K11" i="53"/>
  <c r="L11" i="53"/>
  <c r="M11" i="53"/>
  <c r="N11" i="53"/>
  <c r="O11" i="53"/>
  <c r="P11" i="53"/>
  <c r="Q11" i="53"/>
  <c r="R11" i="53"/>
  <c r="S11" i="53"/>
  <c r="T11" i="53"/>
  <c r="U11" i="53"/>
  <c r="V11" i="53"/>
  <c r="W11" i="53"/>
  <c r="X11" i="53"/>
  <c r="Y11" i="53"/>
  <c r="Z11" i="53"/>
  <c r="AA11" i="53"/>
  <c r="AB11" i="53"/>
  <c r="AC11" i="53"/>
  <c r="AD11" i="53"/>
  <c r="AE11" i="53"/>
  <c r="AF11" i="53"/>
  <c r="AG11" i="53"/>
  <c r="AH11" i="53"/>
  <c r="AI11" i="53"/>
  <c r="AJ11" i="53"/>
  <c r="AK11" i="53"/>
  <c r="AL11" i="53"/>
  <c r="AM11" i="53"/>
  <c r="AN11" i="53"/>
  <c r="AO11" i="53"/>
  <c r="AP11" i="53"/>
  <c r="AQ11" i="53"/>
  <c r="AR11" i="53"/>
  <c r="AS11" i="53"/>
  <c r="AT11" i="53"/>
  <c r="AU11" i="53"/>
  <c r="AV11" i="53"/>
  <c r="E12" i="53"/>
  <c r="F12" i="53"/>
  <c r="G12" i="53"/>
  <c r="H12" i="53"/>
  <c r="I12" i="53"/>
  <c r="J12" i="53"/>
  <c r="K12" i="53"/>
  <c r="L12" i="53"/>
  <c r="M12" i="53"/>
  <c r="N12" i="53"/>
  <c r="O12" i="53"/>
  <c r="P12" i="53"/>
  <c r="Q12" i="53"/>
  <c r="R12" i="53"/>
  <c r="S12" i="53"/>
  <c r="T12" i="53"/>
  <c r="U12" i="53"/>
  <c r="V12" i="53"/>
  <c r="W12" i="53"/>
  <c r="X12" i="53"/>
  <c r="Y12" i="53"/>
  <c r="Z12" i="53"/>
  <c r="AA12" i="53"/>
  <c r="AB12" i="53"/>
  <c r="AC12" i="53"/>
  <c r="AD12" i="53"/>
  <c r="AE12" i="53"/>
  <c r="AF12" i="53"/>
  <c r="AG12" i="53"/>
  <c r="AH12" i="53"/>
  <c r="AI12" i="53"/>
  <c r="AJ12" i="53"/>
  <c r="AK12" i="53"/>
  <c r="AL12" i="53"/>
  <c r="AM12" i="53"/>
  <c r="AN12" i="53"/>
  <c r="AO12" i="53"/>
  <c r="AP12" i="53"/>
  <c r="AQ12" i="53"/>
  <c r="AR12" i="53"/>
  <c r="AS12" i="53"/>
  <c r="AT12" i="53"/>
  <c r="AU12" i="53"/>
  <c r="AV12" i="53"/>
  <c r="E13" i="53"/>
  <c r="F13" i="53"/>
  <c r="G13" i="53"/>
  <c r="H13" i="53"/>
  <c r="I13" i="53"/>
  <c r="J13" i="53"/>
  <c r="K13" i="53"/>
  <c r="L13" i="53"/>
  <c r="M13" i="53"/>
  <c r="N13" i="53"/>
  <c r="O13" i="53"/>
  <c r="P13" i="53"/>
  <c r="Q13" i="53"/>
  <c r="R13" i="53"/>
  <c r="S13" i="53"/>
  <c r="T13" i="53"/>
  <c r="U13" i="53"/>
  <c r="V13" i="53"/>
  <c r="W13" i="53"/>
  <c r="X13" i="53"/>
  <c r="Y13" i="53"/>
  <c r="Z13" i="53"/>
  <c r="AA13" i="53"/>
  <c r="AB13" i="53"/>
  <c r="AC13" i="53"/>
  <c r="AD13" i="53"/>
  <c r="AE13" i="53"/>
  <c r="AF13" i="53"/>
  <c r="AG13" i="53"/>
  <c r="AH13" i="53"/>
  <c r="AI13" i="53"/>
  <c r="AJ13" i="53"/>
  <c r="AK13" i="53"/>
  <c r="AL13" i="53"/>
  <c r="AM13" i="53"/>
  <c r="AN13" i="53"/>
  <c r="AO13" i="53"/>
  <c r="AP13" i="53"/>
  <c r="AQ13" i="53"/>
  <c r="AR13" i="53"/>
  <c r="AS13" i="53"/>
  <c r="AT13" i="53"/>
  <c r="AU13" i="53"/>
  <c r="AV13" i="53"/>
  <c r="E14" i="53"/>
  <c r="F14" i="53"/>
  <c r="G14" i="53"/>
  <c r="H14" i="53"/>
  <c r="I14" i="53"/>
  <c r="J14" i="53"/>
  <c r="K14" i="53"/>
  <c r="L14" i="53"/>
  <c r="M14" i="53"/>
  <c r="N14" i="53"/>
  <c r="O14" i="53"/>
  <c r="P14" i="53"/>
  <c r="Q14" i="53"/>
  <c r="R14" i="53"/>
  <c r="S14" i="53"/>
  <c r="T14" i="53"/>
  <c r="U14" i="53"/>
  <c r="V14" i="53"/>
  <c r="W14" i="53"/>
  <c r="X14" i="53"/>
  <c r="Y14" i="53"/>
  <c r="Z14" i="53"/>
  <c r="AA14" i="53"/>
  <c r="AB14" i="53"/>
  <c r="AC14" i="53"/>
  <c r="AD14" i="53"/>
  <c r="AE14" i="53"/>
  <c r="AF14" i="53"/>
  <c r="AG14" i="53"/>
  <c r="AH14" i="53"/>
  <c r="AI14" i="53"/>
  <c r="AJ14" i="53"/>
  <c r="AK14" i="53"/>
  <c r="AL14" i="53"/>
  <c r="AM14" i="53"/>
  <c r="AN14" i="53"/>
  <c r="AO14" i="53"/>
  <c r="AP14" i="53"/>
  <c r="AQ14" i="53"/>
  <c r="AR14" i="53"/>
  <c r="AS14" i="53"/>
  <c r="AT14" i="53"/>
  <c r="AU14" i="53"/>
  <c r="AV14" i="53"/>
  <c r="E15" i="53"/>
  <c r="F15" i="53"/>
  <c r="G15" i="53"/>
  <c r="H15" i="53"/>
  <c r="I15" i="53"/>
  <c r="J15" i="53"/>
  <c r="K15" i="53"/>
  <c r="L15" i="53"/>
  <c r="M15" i="53"/>
  <c r="N15" i="53"/>
  <c r="O15" i="53"/>
  <c r="P15" i="53"/>
  <c r="Q15" i="53"/>
  <c r="R15" i="53"/>
  <c r="S15" i="53"/>
  <c r="T15" i="53"/>
  <c r="U15" i="53"/>
  <c r="V15" i="53"/>
  <c r="W15" i="53"/>
  <c r="X15" i="53"/>
  <c r="Y15" i="53"/>
  <c r="Z15" i="53"/>
  <c r="AA15" i="53"/>
  <c r="AB15" i="53"/>
  <c r="AC15" i="53"/>
  <c r="AD15" i="53"/>
  <c r="AE15" i="53"/>
  <c r="AF15" i="53"/>
  <c r="AG15" i="53"/>
  <c r="AH15" i="53"/>
  <c r="AI15" i="53"/>
  <c r="AJ15" i="53"/>
  <c r="AK15" i="53"/>
  <c r="AL15" i="53"/>
  <c r="AM15" i="53"/>
  <c r="AN15" i="53"/>
  <c r="AO15" i="53"/>
  <c r="AP15" i="53"/>
  <c r="AQ15" i="53"/>
  <c r="AR15" i="53"/>
  <c r="AS15" i="53"/>
  <c r="AT15" i="53"/>
  <c r="AU15" i="53"/>
  <c r="AV15" i="53"/>
  <c r="E16" i="53"/>
  <c r="F16" i="53"/>
  <c r="G16" i="53"/>
  <c r="H16" i="53"/>
  <c r="I16" i="53"/>
  <c r="J16" i="53"/>
  <c r="K16" i="53"/>
  <c r="L16" i="53"/>
  <c r="M16" i="53"/>
  <c r="N16" i="53"/>
  <c r="O16" i="53"/>
  <c r="P16" i="53"/>
  <c r="Q16" i="53"/>
  <c r="R16" i="53"/>
  <c r="S16" i="53"/>
  <c r="T16" i="53"/>
  <c r="U16" i="53"/>
  <c r="V16" i="53"/>
  <c r="W16" i="53"/>
  <c r="X16" i="53"/>
  <c r="Y16" i="53"/>
  <c r="Z16" i="53"/>
  <c r="AA16" i="53"/>
  <c r="AB16" i="53"/>
  <c r="AC16" i="53"/>
  <c r="AD16" i="53"/>
  <c r="AE16" i="53"/>
  <c r="AF16" i="53"/>
  <c r="AG16" i="53"/>
  <c r="AH16" i="53"/>
  <c r="AI16" i="53"/>
  <c r="AJ16" i="53"/>
  <c r="AK16" i="53"/>
  <c r="AL16" i="53"/>
  <c r="AM16" i="53"/>
  <c r="AN16" i="53"/>
  <c r="AO16" i="53"/>
  <c r="AP16" i="53"/>
  <c r="AQ16" i="53"/>
  <c r="AR16" i="53"/>
  <c r="AS16" i="53"/>
  <c r="AT16" i="53"/>
  <c r="AU16" i="53"/>
  <c r="AV16" i="53"/>
  <c r="E17" i="53"/>
  <c r="F17" i="53"/>
  <c r="G17" i="53"/>
  <c r="H17" i="53"/>
  <c r="I17" i="53"/>
  <c r="J17" i="53"/>
  <c r="K17" i="53"/>
  <c r="L17" i="53"/>
  <c r="M17" i="53"/>
  <c r="N17" i="53"/>
  <c r="O17" i="53"/>
  <c r="P17" i="53"/>
  <c r="Q17" i="53"/>
  <c r="R17" i="53"/>
  <c r="S17" i="53"/>
  <c r="T17" i="53"/>
  <c r="U17" i="53"/>
  <c r="V17" i="53"/>
  <c r="W17" i="53"/>
  <c r="X17" i="53"/>
  <c r="Y17" i="53"/>
  <c r="Z17" i="53"/>
  <c r="AA17" i="53"/>
  <c r="AB17" i="53"/>
  <c r="AC17" i="53"/>
  <c r="AD17" i="53"/>
  <c r="AE17" i="53"/>
  <c r="AF17" i="53"/>
  <c r="AG17" i="53"/>
  <c r="AH17" i="53"/>
  <c r="AI17" i="53"/>
  <c r="AJ17" i="53"/>
  <c r="AK17" i="53"/>
  <c r="AL17" i="53"/>
  <c r="AM17" i="53"/>
  <c r="AN17" i="53"/>
  <c r="AO17" i="53"/>
  <c r="AP17" i="53"/>
  <c r="AQ17" i="53"/>
  <c r="AR17" i="53"/>
  <c r="AS17" i="53"/>
  <c r="AT17" i="53"/>
  <c r="AU17" i="53"/>
  <c r="AV17" i="53"/>
  <c r="E18" i="53"/>
  <c r="F18" i="53"/>
  <c r="G18" i="53"/>
  <c r="H18" i="53"/>
  <c r="I18" i="53"/>
  <c r="J18" i="53"/>
  <c r="K18" i="53"/>
  <c r="L18" i="53"/>
  <c r="M18" i="53"/>
  <c r="N18" i="53"/>
  <c r="O18" i="53"/>
  <c r="P18" i="53"/>
  <c r="Q18" i="53"/>
  <c r="R18" i="53"/>
  <c r="S18" i="53"/>
  <c r="T18" i="53"/>
  <c r="U18" i="53"/>
  <c r="V18" i="53"/>
  <c r="W18" i="53"/>
  <c r="X18" i="53"/>
  <c r="Y18" i="53"/>
  <c r="Z18" i="53"/>
  <c r="AA18" i="53"/>
  <c r="AB18" i="53"/>
  <c r="AC18" i="53"/>
  <c r="AD18" i="53"/>
  <c r="AE18" i="53"/>
  <c r="AF18" i="53"/>
  <c r="AG18" i="53"/>
  <c r="AH18" i="53"/>
  <c r="AI18" i="53"/>
  <c r="AJ18" i="53"/>
  <c r="AK18" i="53"/>
  <c r="AL18" i="53"/>
  <c r="AM18" i="53"/>
  <c r="AN18" i="53"/>
  <c r="AO18" i="53"/>
  <c r="AP18" i="53"/>
  <c r="AQ18" i="53"/>
  <c r="AR18" i="53"/>
  <c r="AS18" i="53"/>
  <c r="AT18" i="53"/>
  <c r="AU18" i="53"/>
  <c r="AV18" i="53"/>
  <c r="E19" i="53"/>
  <c r="F19" i="53"/>
  <c r="G19" i="53"/>
  <c r="H19" i="53"/>
  <c r="I19" i="53"/>
  <c r="J19" i="53"/>
  <c r="K19" i="53"/>
  <c r="L19" i="53"/>
  <c r="M19" i="53"/>
  <c r="N19" i="53"/>
  <c r="O19" i="53"/>
  <c r="P19" i="53"/>
  <c r="Q19" i="53"/>
  <c r="R19" i="53"/>
  <c r="S19" i="53"/>
  <c r="T19" i="53"/>
  <c r="U19" i="53"/>
  <c r="V19" i="53"/>
  <c r="W19" i="53"/>
  <c r="X19" i="53"/>
  <c r="Y19" i="53"/>
  <c r="Z19" i="53"/>
  <c r="AA19" i="53"/>
  <c r="AB19" i="53"/>
  <c r="AC19" i="53"/>
  <c r="AD19" i="53"/>
  <c r="AE19" i="53"/>
  <c r="AF19" i="53"/>
  <c r="AG19" i="53"/>
  <c r="AH19" i="53"/>
  <c r="AI19" i="53"/>
  <c r="AJ19" i="53"/>
  <c r="AK19" i="53"/>
  <c r="AL19" i="53"/>
  <c r="AM19" i="53"/>
  <c r="AN19" i="53"/>
  <c r="AO19" i="53"/>
  <c r="AP19" i="53"/>
  <c r="AQ19" i="53"/>
  <c r="AR19" i="53"/>
  <c r="AS19" i="53"/>
  <c r="AT19" i="53"/>
  <c r="AU19" i="53"/>
  <c r="AV19" i="53"/>
  <c r="E20" i="53"/>
  <c r="F20" i="53"/>
  <c r="G20" i="53"/>
  <c r="H20" i="53"/>
  <c r="I20" i="53"/>
  <c r="J20" i="53"/>
  <c r="K20" i="53"/>
  <c r="L20" i="53"/>
  <c r="M20" i="53"/>
  <c r="N20" i="53"/>
  <c r="O20" i="53"/>
  <c r="P20" i="53"/>
  <c r="Q20" i="53"/>
  <c r="R20" i="53"/>
  <c r="S20" i="53"/>
  <c r="T20" i="53"/>
  <c r="U20" i="53"/>
  <c r="V20" i="53"/>
  <c r="W20" i="53"/>
  <c r="X20" i="53"/>
  <c r="Y20" i="53"/>
  <c r="Z20" i="53"/>
  <c r="AA20" i="53"/>
  <c r="AB20" i="53"/>
  <c r="AC20" i="53"/>
  <c r="AD20" i="53"/>
  <c r="AE20" i="53"/>
  <c r="AF20" i="53"/>
  <c r="AG20" i="53"/>
  <c r="AH20" i="53"/>
  <c r="AI20" i="53"/>
  <c r="AJ20" i="53"/>
  <c r="AK20" i="53"/>
  <c r="AL20" i="53"/>
  <c r="AM20" i="53"/>
  <c r="AN20" i="53"/>
  <c r="AO20" i="53"/>
  <c r="AP20" i="53"/>
  <c r="AQ20" i="53"/>
  <c r="AR20" i="53"/>
  <c r="AS20" i="53"/>
  <c r="AT20" i="53"/>
  <c r="AU20" i="53"/>
  <c r="AV20" i="53"/>
  <c r="E21" i="53"/>
  <c r="F21" i="53"/>
  <c r="G21" i="53"/>
  <c r="H21" i="53"/>
  <c r="I21" i="53"/>
  <c r="J21" i="53"/>
  <c r="K21" i="53"/>
  <c r="L21" i="53"/>
  <c r="M21" i="53"/>
  <c r="N21" i="53"/>
  <c r="O21" i="53"/>
  <c r="P21" i="53"/>
  <c r="Q21" i="53"/>
  <c r="R21" i="53"/>
  <c r="S21" i="53"/>
  <c r="T21" i="53"/>
  <c r="U21" i="53"/>
  <c r="V21" i="53"/>
  <c r="W21" i="53"/>
  <c r="X21" i="53"/>
  <c r="Y21" i="53"/>
  <c r="Z21" i="53"/>
  <c r="AA21" i="53"/>
  <c r="AB21" i="53"/>
  <c r="AC21" i="53"/>
  <c r="AD21" i="53"/>
  <c r="AE21" i="53"/>
  <c r="AF21" i="53"/>
  <c r="AG21" i="53"/>
  <c r="AH21" i="53"/>
  <c r="AI21" i="53"/>
  <c r="AJ21" i="53"/>
  <c r="AK21" i="53"/>
  <c r="AL21" i="53"/>
  <c r="AM21" i="53"/>
  <c r="AN21" i="53"/>
  <c r="AO21" i="53"/>
  <c r="AP21" i="53"/>
  <c r="AQ21" i="53"/>
  <c r="AR21" i="53"/>
  <c r="AS21" i="53"/>
  <c r="AT21" i="53"/>
  <c r="AU21" i="53"/>
  <c r="AV21" i="53"/>
  <c r="E22" i="53"/>
  <c r="F22" i="53"/>
  <c r="G22" i="53"/>
  <c r="H22" i="53"/>
  <c r="I22" i="53"/>
  <c r="J22" i="53"/>
  <c r="K22" i="53"/>
  <c r="L22" i="53"/>
  <c r="M22" i="53"/>
  <c r="N22" i="53"/>
  <c r="O22" i="53"/>
  <c r="P22" i="53"/>
  <c r="Q22" i="53"/>
  <c r="R22" i="53"/>
  <c r="S22" i="53"/>
  <c r="T22" i="53"/>
  <c r="U22" i="53"/>
  <c r="V22" i="53"/>
  <c r="W22" i="53"/>
  <c r="X22" i="53"/>
  <c r="Y22" i="53"/>
  <c r="Z22" i="53"/>
  <c r="AA22" i="53"/>
  <c r="AB22" i="53"/>
  <c r="AC22" i="53"/>
  <c r="AD22" i="53"/>
  <c r="AE22" i="53"/>
  <c r="AF22" i="53"/>
  <c r="AG22" i="53"/>
  <c r="AH22" i="53"/>
  <c r="AI22" i="53"/>
  <c r="AJ22" i="53"/>
  <c r="AK22" i="53"/>
  <c r="AL22" i="53"/>
  <c r="AM22" i="53"/>
  <c r="AN22" i="53"/>
  <c r="AO22" i="53"/>
  <c r="AP22" i="53"/>
  <c r="AQ22" i="53"/>
  <c r="AR22" i="53"/>
  <c r="AS22" i="53"/>
  <c r="AT22" i="53"/>
  <c r="AU22" i="53"/>
  <c r="AV22" i="53"/>
  <c r="E23" i="53"/>
  <c r="F23" i="53"/>
  <c r="G23" i="53"/>
  <c r="H23" i="53"/>
  <c r="I23" i="53"/>
  <c r="J23" i="53"/>
  <c r="K23" i="53"/>
  <c r="L23" i="53"/>
  <c r="M23" i="53"/>
  <c r="N23" i="53"/>
  <c r="O23" i="53"/>
  <c r="P23" i="53"/>
  <c r="Q23" i="53"/>
  <c r="R23" i="53"/>
  <c r="S23" i="53"/>
  <c r="T23" i="53"/>
  <c r="U23" i="53"/>
  <c r="V23" i="53"/>
  <c r="W23" i="53"/>
  <c r="X23" i="53"/>
  <c r="Y23" i="53"/>
  <c r="Z23" i="53"/>
  <c r="AA23" i="53"/>
  <c r="AB23" i="53"/>
  <c r="AC23" i="53"/>
  <c r="AD23" i="53"/>
  <c r="AE23" i="53"/>
  <c r="AF23" i="53"/>
  <c r="AG23" i="53"/>
  <c r="AH23" i="53"/>
  <c r="AI23" i="53"/>
  <c r="AJ23" i="53"/>
  <c r="AK23" i="53"/>
  <c r="AL23" i="53"/>
  <c r="AM23" i="53"/>
  <c r="AN23" i="53"/>
  <c r="AO23" i="53"/>
  <c r="AP23" i="53"/>
  <c r="AQ23" i="53"/>
  <c r="AR23" i="53"/>
  <c r="AS23" i="53"/>
  <c r="AT23" i="53"/>
  <c r="AU23" i="53"/>
  <c r="AV23" i="53"/>
  <c r="E24" i="53"/>
  <c r="F24" i="53"/>
  <c r="G24" i="53"/>
  <c r="H24" i="53"/>
  <c r="I24" i="53"/>
  <c r="J24" i="53"/>
  <c r="K24" i="53"/>
  <c r="L24" i="53"/>
  <c r="M24" i="53"/>
  <c r="N24" i="53"/>
  <c r="O24" i="53"/>
  <c r="P24" i="53"/>
  <c r="Q24" i="53"/>
  <c r="R24" i="53"/>
  <c r="S24" i="53"/>
  <c r="T24" i="53"/>
  <c r="U24" i="53"/>
  <c r="V24" i="53"/>
  <c r="W24" i="53"/>
  <c r="X24" i="53"/>
  <c r="Y24" i="53"/>
  <c r="Z24" i="53"/>
  <c r="AA24" i="53"/>
  <c r="AB24" i="53"/>
  <c r="AC24" i="53"/>
  <c r="AD24" i="53"/>
  <c r="AE24" i="53"/>
  <c r="AF24" i="53"/>
  <c r="AG24" i="53"/>
  <c r="AH24" i="53"/>
  <c r="AI24" i="53"/>
  <c r="AJ24" i="53"/>
  <c r="AK24" i="53"/>
  <c r="AL24" i="53"/>
  <c r="AM24" i="53"/>
  <c r="AN24" i="53"/>
  <c r="AO24" i="53"/>
  <c r="AP24" i="53"/>
  <c r="AQ24" i="53"/>
  <c r="AR24" i="53"/>
  <c r="AS24" i="53"/>
  <c r="AT24" i="53"/>
  <c r="AU24" i="53"/>
  <c r="AV24" i="53"/>
  <c r="E25" i="53"/>
  <c r="F25" i="53"/>
  <c r="G25" i="53"/>
  <c r="H25" i="53"/>
  <c r="I25" i="53"/>
  <c r="J25" i="53"/>
  <c r="K25" i="53"/>
  <c r="L25" i="53"/>
  <c r="M25" i="53"/>
  <c r="N25" i="53"/>
  <c r="O25" i="53"/>
  <c r="P25" i="53"/>
  <c r="Q25" i="53"/>
  <c r="R25" i="53"/>
  <c r="S25" i="53"/>
  <c r="T25" i="53"/>
  <c r="U25" i="53"/>
  <c r="V25" i="53"/>
  <c r="W25" i="53"/>
  <c r="X25" i="53"/>
  <c r="Y25" i="53"/>
  <c r="Z25" i="53"/>
  <c r="AA25" i="53"/>
  <c r="AB25" i="53"/>
  <c r="AC25" i="53"/>
  <c r="AD25" i="53"/>
  <c r="AE25" i="53"/>
  <c r="AF25" i="53"/>
  <c r="AG25" i="53"/>
  <c r="AH25" i="53"/>
  <c r="AI25" i="53"/>
  <c r="AJ25" i="53"/>
  <c r="AK25" i="53"/>
  <c r="AL25" i="53"/>
  <c r="AM25" i="53"/>
  <c r="AN25" i="53"/>
  <c r="AO25" i="53"/>
  <c r="AP25" i="53"/>
  <c r="AQ25" i="53"/>
  <c r="AR25" i="53"/>
  <c r="AS25" i="53"/>
  <c r="AT25" i="53"/>
  <c r="AU25" i="53"/>
  <c r="AV25" i="53"/>
  <c r="E26" i="53"/>
  <c r="F26" i="53"/>
  <c r="G26" i="53"/>
  <c r="H26" i="53"/>
  <c r="I26" i="53"/>
  <c r="J26" i="53"/>
  <c r="K26" i="53"/>
  <c r="L26" i="53"/>
  <c r="M26" i="53"/>
  <c r="N26" i="53"/>
  <c r="O26" i="53"/>
  <c r="P26" i="53"/>
  <c r="Q26" i="53"/>
  <c r="R26" i="53"/>
  <c r="S26" i="53"/>
  <c r="T26" i="53"/>
  <c r="U26" i="53"/>
  <c r="V26" i="53"/>
  <c r="W26" i="53"/>
  <c r="X26" i="53"/>
  <c r="Y26" i="53"/>
  <c r="Z26" i="53"/>
  <c r="AA26" i="53"/>
  <c r="AB26" i="53"/>
  <c r="AC26" i="53"/>
  <c r="AD26" i="53"/>
  <c r="AE26" i="53"/>
  <c r="AF26" i="53"/>
  <c r="AG26" i="53"/>
  <c r="AH26" i="53"/>
  <c r="AI26" i="53"/>
  <c r="AJ26" i="53"/>
  <c r="AK26" i="53"/>
  <c r="AL26" i="53"/>
  <c r="AM26" i="53"/>
  <c r="AN26" i="53"/>
  <c r="AO26" i="53"/>
  <c r="AP26" i="53"/>
  <c r="AQ26" i="53"/>
  <c r="AR26" i="53"/>
  <c r="AS26" i="53"/>
  <c r="AT26" i="53"/>
  <c r="AU26" i="53"/>
  <c r="AV26" i="53"/>
  <c r="E27" i="53"/>
  <c r="F27" i="53"/>
  <c r="G27" i="53"/>
  <c r="H27" i="53"/>
  <c r="I27" i="53"/>
  <c r="J27" i="53"/>
  <c r="K27" i="53"/>
  <c r="L27" i="53"/>
  <c r="M27" i="53"/>
  <c r="N27" i="53"/>
  <c r="O27" i="53"/>
  <c r="P27" i="53"/>
  <c r="Q27" i="53"/>
  <c r="R27" i="53"/>
  <c r="S27" i="53"/>
  <c r="T27" i="53"/>
  <c r="U27" i="53"/>
  <c r="V27" i="53"/>
  <c r="W27" i="53"/>
  <c r="X27" i="53"/>
  <c r="Y27" i="53"/>
  <c r="Z27" i="53"/>
  <c r="AA27" i="53"/>
  <c r="AB27" i="53"/>
  <c r="AC27" i="53"/>
  <c r="AD27" i="53"/>
  <c r="AE27" i="53"/>
  <c r="AF27" i="53"/>
  <c r="AG27" i="53"/>
  <c r="AH27" i="53"/>
  <c r="AI27" i="53"/>
  <c r="AJ27" i="53"/>
  <c r="AK27" i="53"/>
  <c r="AL27" i="53"/>
  <c r="AM27" i="53"/>
  <c r="AN27" i="53"/>
  <c r="AO27" i="53"/>
  <c r="AP27" i="53"/>
  <c r="AQ27" i="53"/>
  <c r="AR27" i="53"/>
  <c r="AS27" i="53"/>
  <c r="AT27" i="53"/>
  <c r="AU27" i="53"/>
  <c r="AV27" i="53"/>
  <c r="E28" i="53"/>
  <c r="F28" i="53"/>
  <c r="G28" i="53"/>
  <c r="H28" i="53"/>
  <c r="I28" i="53"/>
  <c r="J28" i="53"/>
  <c r="K28" i="53"/>
  <c r="L28" i="53"/>
  <c r="M28" i="53"/>
  <c r="N28" i="53"/>
  <c r="O28" i="53"/>
  <c r="P28" i="53"/>
  <c r="Q28" i="53"/>
  <c r="R28" i="53"/>
  <c r="S28" i="53"/>
  <c r="T28" i="53"/>
  <c r="U28" i="53"/>
  <c r="V28" i="53"/>
  <c r="W28" i="53"/>
  <c r="X28" i="53"/>
  <c r="Y28" i="53"/>
  <c r="Z28" i="53"/>
  <c r="AA28" i="53"/>
  <c r="AB28" i="53"/>
  <c r="AC28" i="53"/>
  <c r="AD28" i="53"/>
  <c r="AE28" i="53"/>
  <c r="AF28" i="53"/>
  <c r="AG28" i="53"/>
  <c r="AH28" i="53"/>
  <c r="AI28" i="53"/>
  <c r="AJ28" i="53"/>
  <c r="AK28" i="53"/>
  <c r="AL28" i="53"/>
  <c r="AM28" i="53"/>
  <c r="AN28" i="53"/>
  <c r="AO28" i="53"/>
  <c r="AP28" i="53"/>
  <c r="AQ28" i="53"/>
  <c r="AR28" i="53"/>
  <c r="AS28" i="53"/>
  <c r="AT28" i="53"/>
  <c r="AU28" i="53"/>
  <c r="AV28" i="53"/>
  <c r="E29" i="53"/>
  <c r="F29" i="53"/>
  <c r="G29" i="53"/>
  <c r="H29" i="53"/>
  <c r="I29" i="53"/>
  <c r="J29" i="53"/>
  <c r="K29" i="53"/>
  <c r="L29" i="53"/>
  <c r="M29" i="53"/>
  <c r="N29" i="53"/>
  <c r="O29" i="53"/>
  <c r="P29" i="53"/>
  <c r="Q29" i="53"/>
  <c r="R29" i="53"/>
  <c r="S29" i="53"/>
  <c r="T29" i="53"/>
  <c r="U29" i="53"/>
  <c r="V29" i="53"/>
  <c r="W29" i="53"/>
  <c r="X29" i="53"/>
  <c r="Y29" i="53"/>
  <c r="Z29" i="53"/>
  <c r="AA29" i="53"/>
  <c r="AB29" i="53"/>
  <c r="AC29" i="53"/>
  <c r="AD29" i="53"/>
  <c r="AE29" i="53"/>
  <c r="AF29" i="53"/>
  <c r="AG29" i="53"/>
  <c r="AH29" i="53"/>
  <c r="AI29" i="53"/>
  <c r="AJ29" i="53"/>
  <c r="AK29" i="53"/>
  <c r="AL29" i="53"/>
  <c r="AM29" i="53"/>
  <c r="AN29" i="53"/>
  <c r="AO29" i="53"/>
  <c r="AP29" i="53"/>
  <c r="AQ29" i="53"/>
  <c r="AR29" i="53"/>
  <c r="AS29" i="53"/>
  <c r="AT29" i="53"/>
  <c r="AU29" i="53"/>
  <c r="AV29" i="53"/>
  <c r="E30" i="53"/>
  <c r="F30" i="53"/>
  <c r="G30" i="53"/>
  <c r="H30" i="53"/>
  <c r="I30" i="53"/>
  <c r="J30" i="53"/>
  <c r="K30" i="53"/>
  <c r="L30" i="53"/>
  <c r="M30" i="53"/>
  <c r="N30" i="53"/>
  <c r="O30" i="53"/>
  <c r="P30" i="53"/>
  <c r="Q30" i="53"/>
  <c r="R30" i="53"/>
  <c r="S30" i="53"/>
  <c r="T30" i="53"/>
  <c r="U30" i="53"/>
  <c r="V30" i="53"/>
  <c r="W30" i="53"/>
  <c r="X30" i="53"/>
  <c r="Y30" i="53"/>
  <c r="Z30" i="53"/>
  <c r="AA30" i="53"/>
  <c r="AB30" i="53"/>
  <c r="AC30" i="53"/>
  <c r="AD30" i="53"/>
  <c r="AE30" i="53"/>
  <c r="AF30" i="53"/>
  <c r="AG30" i="53"/>
  <c r="AH30" i="53"/>
  <c r="AI30" i="53"/>
  <c r="AJ30" i="53"/>
  <c r="AK30" i="53"/>
  <c r="AL30" i="53"/>
  <c r="AM30" i="53"/>
  <c r="AN30" i="53"/>
  <c r="AO30" i="53"/>
  <c r="AP30" i="53"/>
  <c r="AQ30" i="53"/>
  <c r="AR30" i="53"/>
  <c r="AS30" i="53"/>
  <c r="AT30" i="53"/>
  <c r="AU30" i="53"/>
  <c r="AV30" i="53"/>
  <c r="E31" i="53"/>
  <c r="F31" i="53"/>
  <c r="G31" i="53"/>
  <c r="H31" i="53"/>
  <c r="I31" i="53"/>
  <c r="J31" i="53"/>
  <c r="K31" i="53"/>
  <c r="L31" i="53"/>
  <c r="M31" i="53"/>
  <c r="N31" i="53"/>
  <c r="O31" i="53"/>
  <c r="P31" i="53"/>
  <c r="Q31" i="53"/>
  <c r="R31" i="53"/>
  <c r="S31" i="53"/>
  <c r="T31" i="53"/>
  <c r="U31" i="53"/>
  <c r="V31" i="53"/>
  <c r="W31" i="53"/>
  <c r="X31" i="53"/>
  <c r="Y31" i="53"/>
  <c r="Z31" i="53"/>
  <c r="AA31" i="53"/>
  <c r="AB31" i="53"/>
  <c r="AC31" i="53"/>
  <c r="AD31" i="53"/>
  <c r="AE31" i="53"/>
  <c r="AF31" i="53"/>
  <c r="AG31" i="53"/>
  <c r="AH31" i="53"/>
  <c r="AI31" i="53"/>
  <c r="AJ31" i="53"/>
  <c r="AK31" i="53"/>
  <c r="AL31" i="53"/>
  <c r="AM31" i="53"/>
  <c r="AN31" i="53"/>
  <c r="AO31" i="53"/>
  <c r="AP31" i="53"/>
  <c r="AQ31" i="53"/>
  <c r="AR31" i="53"/>
  <c r="AS31" i="53"/>
  <c r="AT31" i="53"/>
  <c r="AU31" i="53"/>
  <c r="AV31" i="53"/>
  <c r="E32" i="53"/>
  <c r="F32" i="53"/>
  <c r="G32" i="53"/>
  <c r="H32" i="53"/>
  <c r="I32" i="53"/>
  <c r="J32" i="53"/>
  <c r="K32" i="53"/>
  <c r="L32" i="53"/>
  <c r="M32" i="53"/>
  <c r="N32" i="53"/>
  <c r="O32" i="53"/>
  <c r="P32" i="53"/>
  <c r="Q32" i="53"/>
  <c r="R32" i="53"/>
  <c r="S32" i="53"/>
  <c r="T32" i="53"/>
  <c r="U32" i="53"/>
  <c r="V32" i="53"/>
  <c r="W32" i="53"/>
  <c r="X32" i="53"/>
  <c r="Y32" i="53"/>
  <c r="Z32" i="53"/>
  <c r="AA32" i="53"/>
  <c r="AB32" i="53"/>
  <c r="AC32" i="53"/>
  <c r="AD32" i="53"/>
  <c r="AE32" i="53"/>
  <c r="AF32" i="53"/>
  <c r="AG32" i="53"/>
  <c r="AH32" i="53"/>
  <c r="AI32" i="53"/>
  <c r="AJ32" i="53"/>
  <c r="AK32" i="53"/>
  <c r="AL32" i="53"/>
  <c r="AM32" i="53"/>
  <c r="AN32" i="53"/>
  <c r="AO32" i="53"/>
  <c r="AP32" i="53"/>
  <c r="AQ32" i="53"/>
  <c r="AR32" i="53"/>
  <c r="AS32" i="53"/>
  <c r="AT32" i="53"/>
  <c r="AU32" i="53"/>
  <c r="AV32" i="53"/>
  <c r="E33" i="53"/>
  <c r="F33" i="53"/>
  <c r="G33" i="53"/>
  <c r="H33" i="53"/>
  <c r="I33" i="53"/>
  <c r="J33" i="53"/>
  <c r="K33" i="53"/>
  <c r="L33" i="53"/>
  <c r="M33" i="53"/>
  <c r="N33" i="53"/>
  <c r="O33" i="53"/>
  <c r="P33" i="53"/>
  <c r="Q33" i="53"/>
  <c r="R33" i="53"/>
  <c r="S33" i="53"/>
  <c r="T33" i="53"/>
  <c r="U33" i="53"/>
  <c r="V33" i="53"/>
  <c r="W33" i="53"/>
  <c r="X33" i="53"/>
  <c r="Y33" i="53"/>
  <c r="Z33" i="53"/>
  <c r="AA33" i="53"/>
  <c r="AB33" i="53"/>
  <c r="AC33" i="53"/>
  <c r="AD33" i="53"/>
  <c r="AE33" i="53"/>
  <c r="AF33" i="53"/>
  <c r="AG33" i="53"/>
  <c r="AH33" i="53"/>
  <c r="AI33" i="53"/>
  <c r="AJ33" i="53"/>
  <c r="AK33" i="53"/>
  <c r="AL33" i="53"/>
  <c r="AM33" i="53"/>
  <c r="AN33" i="53"/>
  <c r="AO33" i="53"/>
  <c r="AP33" i="53"/>
  <c r="AQ33" i="53"/>
  <c r="AR33" i="53"/>
  <c r="AS33" i="53"/>
  <c r="AT33" i="53"/>
  <c r="AU33" i="53"/>
  <c r="AV33" i="53"/>
  <c r="E34" i="53"/>
  <c r="F34" i="53"/>
  <c r="G34" i="53"/>
  <c r="H34" i="53"/>
  <c r="I34" i="53"/>
  <c r="J34" i="53"/>
  <c r="K34" i="53"/>
  <c r="L34" i="53"/>
  <c r="M34" i="53"/>
  <c r="N34" i="53"/>
  <c r="O34" i="53"/>
  <c r="P34" i="53"/>
  <c r="Q34" i="53"/>
  <c r="R34" i="53"/>
  <c r="S34" i="53"/>
  <c r="T34" i="53"/>
  <c r="U34" i="53"/>
  <c r="V34" i="53"/>
  <c r="W34" i="53"/>
  <c r="X34" i="53"/>
  <c r="Y34" i="53"/>
  <c r="Z34" i="53"/>
  <c r="AA34" i="53"/>
  <c r="AB34" i="53"/>
  <c r="AC34" i="53"/>
  <c r="AD34" i="53"/>
  <c r="AE34" i="53"/>
  <c r="AF34" i="53"/>
  <c r="AG34" i="53"/>
  <c r="AH34" i="53"/>
  <c r="AI34" i="53"/>
  <c r="AJ34" i="53"/>
  <c r="AK34" i="53"/>
  <c r="AL34" i="53"/>
  <c r="AM34" i="53"/>
  <c r="AN34" i="53"/>
  <c r="AO34" i="53"/>
  <c r="AP34" i="53"/>
  <c r="AQ34" i="53"/>
  <c r="AR34" i="53"/>
  <c r="AS34" i="53"/>
  <c r="AT34" i="53"/>
  <c r="AU34" i="53"/>
  <c r="AV34" i="53"/>
  <c r="E35" i="53"/>
  <c r="F35" i="53"/>
  <c r="G35" i="53"/>
  <c r="H35" i="53"/>
  <c r="I35" i="53"/>
  <c r="J35" i="53"/>
  <c r="K35" i="53"/>
  <c r="L35" i="53"/>
  <c r="M35" i="53"/>
  <c r="N35" i="53"/>
  <c r="O35" i="53"/>
  <c r="P35" i="53"/>
  <c r="Q35" i="53"/>
  <c r="R35" i="53"/>
  <c r="S35" i="53"/>
  <c r="T35" i="53"/>
  <c r="U35" i="53"/>
  <c r="V35" i="53"/>
  <c r="W35" i="53"/>
  <c r="X35" i="53"/>
  <c r="Y35" i="53"/>
  <c r="Z35" i="53"/>
  <c r="AA35" i="53"/>
  <c r="AB35" i="53"/>
  <c r="AC35" i="53"/>
  <c r="AD35" i="53"/>
  <c r="AE35" i="53"/>
  <c r="AF35" i="53"/>
  <c r="AG35" i="53"/>
  <c r="AH35" i="53"/>
  <c r="AI35" i="53"/>
  <c r="AJ35" i="53"/>
  <c r="AK35" i="53"/>
  <c r="AL35" i="53"/>
  <c r="AM35" i="53"/>
  <c r="AN35" i="53"/>
  <c r="AO35" i="53"/>
  <c r="AP35" i="53"/>
  <c r="AQ35" i="53"/>
  <c r="AR35" i="53"/>
  <c r="AS35" i="53"/>
  <c r="AT35" i="53"/>
  <c r="AU35" i="53"/>
  <c r="AV35" i="53"/>
  <c r="E36" i="53"/>
  <c r="F36" i="53"/>
  <c r="G36" i="53"/>
  <c r="H36" i="53"/>
  <c r="I36" i="53"/>
  <c r="J36" i="53"/>
  <c r="K36" i="53"/>
  <c r="L36" i="53"/>
  <c r="M36" i="53"/>
  <c r="N36" i="53"/>
  <c r="O36" i="53"/>
  <c r="P36" i="53"/>
  <c r="Q36" i="53"/>
  <c r="R36" i="53"/>
  <c r="S36" i="53"/>
  <c r="T36" i="53"/>
  <c r="U36" i="53"/>
  <c r="V36" i="53"/>
  <c r="W36" i="53"/>
  <c r="X36" i="53"/>
  <c r="Y36" i="53"/>
  <c r="Z36" i="53"/>
  <c r="AA36" i="53"/>
  <c r="AB36" i="53"/>
  <c r="AC36" i="53"/>
  <c r="AD36" i="53"/>
  <c r="AE36" i="53"/>
  <c r="AF36" i="53"/>
  <c r="AG36" i="53"/>
  <c r="AH36" i="53"/>
  <c r="AI36" i="53"/>
  <c r="AJ36" i="53"/>
  <c r="AK36" i="53"/>
  <c r="AL36" i="53"/>
  <c r="AM36" i="53"/>
  <c r="AN36" i="53"/>
  <c r="AO36" i="53"/>
  <c r="AP36" i="53"/>
  <c r="AQ36" i="53"/>
  <c r="AR36" i="53"/>
  <c r="AS36" i="53"/>
  <c r="AT36" i="53"/>
  <c r="AU36" i="53"/>
  <c r="AV36" i="53"/>
  <c r="D6" i="53"/>
  <c r="D7" i="53"/>
  <c r="D8" i="53"/>
  <c r="D9" i="53"/>
  <c r="D10" i="53"/>
  <c r="D11" i="53"/>
  <c r="D12" i="53"/>
  <c r="D13" i="53"/>
  <c r="D14" i="53"/>
  <c r="D15" i="53"/>
  <c r="D16" i="53"/>
  <c r="D17" i="53"/>
  <c r="D18" i="53"/>
  <c r="D19" i="53"/>
  <c r="D20" i="53"/>
  <c r="D21" i="53"/>
  <c r="D22" i="53"/>
  <c r="D23" i="53"/>
  <c r="D24" i="53"/>
  <c r="D25" i="53"/>
  <c r="D26" i="53"/>
  <c r="D27" i="53"/>
  <c r="D28" i="53"/>
  <c r="D29" i="53"/>
  <c r="D30" i="53"/>
  <c r="D31" i="53"/>
  <c r="D32" i="53"/>
  <c r="D33" i="53"/>
  <c r="D34" i="53"/>
  <c r="D35" i="53"/>
  <c r="D36" i="53"/>
  <c r="D5" i="53"/>
  <c r="AL63" i="50"/>
  <c r="AL62" i="50"/>
  <c r="S57" i="50"/>
  <c r="O57" i="50"/>
  <c r="N57" i="50"/>
  <c r="J57" i="50"/>
  <c r="I57" i="50"/>
  <c r="D57" i="50"/>
  <c r="AJ56" i="50"/>
  <c r="AK56" i="50" s="1"/>
  <c r="AM56" i="50" s="1"/>
  <c r="AR56" i="50" s="1"/>
  <c r="AI56" i="50"/>
  <c r="AN56" i="50" s="1"/>
  <c r="AO56" i="50" s="1"/>
  <c r="AP56" i="50" s="1"/>
  <c r="AE56" i="50"/>
  <c r="AF56" i="50" s="1"/>
  <c r="AD56" i="50"/>
  <c r="Z56" i="50"/>
  <c r="AA56" i="50" s="1"/>
  <c r="Y56" i="50"/>
  <c r="S54" i="50"/>
  <c r="N54" i="50"/>
  <c r="I54" i="50"/>
  <c r="D54" i="50"/>
  <c r="T47" i="50"/>
  <c r="Q47" i="50"/>
  <c r="P47" i="50"/>
  <c r="O47" i="50"/>
  <c r="G47" i="50"/>
  <c r="F47" i="50"/>
  <c r="D47" i="50"/>
  <c r="AB43" i="50"/>
  <c r="AG43" i="50" s="1"/>
  <c r="H40" i="50"/>
  <c r="AV38" i="50"/>
  <c r="AQ38" i="50"/>
  <c r="AL38" i="50"/>
  <c r="AG38" i="50"/>
  <c r="AB38" i="50"/>
  <c r="T38" i="50"/>
  <c r="P38" i="50"/>
  <c r="O38" i="50"/>
  <c r="J38" i="50"/>
  <c r="K38" i="50" s="1"/>
  <c r="D38" i="50"/>
  <c r="E38" i="50" s="1"/>
  <c r="S37" i="50"/>
  <c r="D37" i="50"/>
  <c r="AV36" i="50"/>
  <c r="AQ36" i="50"/>
  <c r="AL36" i="50"/>
  <c r="AG36" i="50"/>
  <c r="AB36" i="50"/>
  <c r="T36" i="50"/>
  <c r="U36" i="50" s="1"/>
  <c r="V36" i="50" s="1"/>
  <c r="O36" i="50"/>
  <c r="P36" i="50" s="1"/>
  <c r="J36" i="50"/>
  <c r="F36" i="50"/>
  <c r="G36" i="50" s="1"/>
  <c r="E36" i="50"/>
  <c r="H36" i="50" s="1"/>
  <c r="U35" i="50"/>
  <c r="T35" i="50"/>
  <c r="O35" i="50"/>
  <c r="K35" i="50"/>
  <c r="L35" i="50" s="1"/>
  <c r="J35" i="50"/>
  <c r="E35" i="50"/>
  <c r="F35" i="50" s="1"/>
  <c r="AU34" i="50"/>
  <c r="AT34" i="50"/>
  <c r="AS34" i="50"/>
  <c r="AR34" i="50"/>
  <c r="AP34" i="50"/>
  <c r="AO34" i="50"/>
  <c r="AN34" i="50"/>
  <c r="AM34" i="50"/>
  <c r="AJ34" i="50"/>
  <c r="AI34" i="50"/>
  <c r="AH34" i="50"/>
  <c r="AF34" i="50"/>
  <c r="AE34" i="50"/>
  <c r="AD34" i="50"/>
  <c r="AC34" i="50"/>
  <c r="AA34" i="50"/>
  <c r="Z34" i="50"/>
  <c r="Y34" i="50"/>
  <c r="X34" i="50"/>
  <c r="V34" i="50"/>
  <c r="U34" i="50"/>
  <c r="T34" i="50"/>
  <c r="O34" i="50"/>
  <c r="J34" i="50"/>
  <c r="K34" i="50" s="1"/>
  <c r="K57" i="50" s="1"/>
  <c r="F34" i="50"/>
  <c r="E34" i="50"/>
  <c r="T33" i="50"/>
  <c r="U33" i="50" s="1"/>
  <c r="V33" i="50" s="1"/>
  <c r="W33" i="50" s="1"/>
  <c r="P33" i="50"/>
  <c r="Q33" i="50" s="1"/>
  <c r="O33" i="50"/>
  <c r="M33" i="50"/>
  <c r="L33" i="50"/>
  <c r="K33" i="50"/>
  <c r="J33" i="50"/>
  <c r="E33" i="50"/>
  <c r="AV32" i="50"/>
  <c r="AQ32" i="50"/>
  <c r="AL32" i="50"/>
  <c r="AG32" i="50"/>
  <c r="AB32" i="50"/>
  <c r="T32" i="50"/>
  <c r="U32" i="50" s="1"/>
  <c r="V32" i="50" s="1"/>
  <c r="O32" i="50"/>
  <c r="P32" i="50" s="1"/>
  <c r="K32" i="50"/>
  <c r="L32" i="50" s="1"/>
  <c r="J32" i="50"/>
  <c r="F32" i="50"/>
  <c r="G32" i="50" s="1"/>
  <c r="E32" i="50"/>
  <c r="AV31" i="50"/>
  <c r="AQ31" i="50"/>
  <c r="AL31" i="50"/>
  <c r="AG31" i="50"/>
  <c r="AB31" i="50"/>
  <c r="U31" i="50"/>
  <c r="V31" i="50" s="1"/>
  <c r="W31" i="50" s="1"/>
  <c r="T31" i="50"/>
  <c r="P31" i="50"/>
  <c r="O31" i="50"/>
  <c r="J31" i="50"/>
  <c r="K31" i="50" s="1"/>
  <c r="L31" i="50" s="1"/>
  <c r="I31" i="50"/>
  <c r="G31" i="50"/>
  <c r="H31" i="50" s="1"/>
  <c r="AV30" i="50"/>
  <c r="AQ30" i="50"/>
  <c r="AL30" i="50"/>
  <c r="AG30" i="50"/>
  <c r="AB30" i="50"/>
  <c r="U30" i="50"/>
  <c r="N30" i="50"/>
  <c r="M30" i="50"/>
  <c r="J30" i="50"/>
  <c r="L30" i="50" s="1"/>
  <c r="H30" i="50"/>
  <c r="G30" i="50"/>
  <c r="F30" i="50"/>
  <c r="T29" i="50"/>
  <c r="U29" i="50" s="1"/>
  <c r="U37" i="50" s="1"/>
  <c r="O29" i="50"/>
  <c r="K29" i="50"/>
  <c r="J29" i="50"/>
  <c r="E29" i="50"/>
  <c r="F29" i="50" s="1"/>
  <c r="O27" i="50"/>
  <c r="T26" i="50"/>
  <c r="Q26" i="50"/>
  <c r="O26" i="50"/>
  <c r="P26" i="50" s="1"/>
  <c r="J26" i="50"/>
  <c r="F26" i="50"/>
  <c r="G26" i="50" s="1"/>
  <c r="E26" i="50"/>
  <c r="U25" i="50"/>
  <c r="T25" i="50"/>
  <c r="Q25" i="50"/>
  <c r="P25" i="50"/>
  <c r="O25" i="50"/>
  <c r="J25" i="50"/>
  <c r="E25" i="50"/>
  <c r="F25" i="50" s="1"/>
  <c r="T24" i="50"/>
  <c r="T27" i="50" s="1"/>
  <c r="S24" i="50"/>
  <c r="S27" i="50" s="1"/>
  <c r="O24" i="50"/>
  <c r="P24" i="50" s="1"/>
  <c r="Q24" i="50" s="1"/>
  <c r="N24" i="50"/>
  <c r="L24" i="50"/>
  <c r="K24" i="50"/>
  <c r="J24" i="50"/>
  <c r="J27" i="50" s="1"/>
  <c r="I24" i="50"/>
  <c r="E24" i="50"/>
  <c r="F24" i="50" s="1"/>
  <c r="G24" i="50" s="1"/>
  <c r="D24" i="50"/>
  <c r="D22" i="50"/>
  <c r="U21" i="50"/>
  <c r="V21" i="50" s="1"/>
  <c r="T21" i="50"/>
  <c r="S21" i="50"/>
  <c r="N21" i="50"/>
  <c r="I21" i="50"/>
  <c r="H21" i="50"/>
  <c r="F21" i="50"/>
  <c r="G21" i="50" s="1"/>
  <c r="E21" i="50"/>
  <c r="T20" i="50"/>
  <c r="P20" i="50"/>
  <c r="Q20" i="50" s="1"/>
  <c r="O20" i="50"/>
  <c r="J20" i="50"/>
  <c r="H20" i="50"/>
  <c r="G20" i="50"/>
  <c r="F20" i="50"/>
  <c r="T19" i="50"/>
  <c r="Q19" i="50"/>
  <c r="O19" i="50"/>
  <c r="P19" i="50" s="1"/>
  <c r="J19" i="50"/>
  <c r="F19" i="50"/>
  <c r="G19" i="50" s="1"/>
  <c r="E19" i="50"/>
  <c r="U18" i="50"/>
  <c r="V18" i="50" s="1"/>
  <c r="T18" i="50"/>
  <c r="P18" i="50"/>
  <c r="O18" i="50"/>
  <c r="J18" i="50"/>
  <c r="E18" i="50"/>
  <c r="F18" i="50" s="1"/>
  <c r="G18" i="50" s="1"/>
  <c r="T17" i="50"/>
  <c r="S17" i="50"/>
  <c r="S22" i="50" s="1"/>
  <c r="O17" i="50"/>
  <c r="J17" i="50"/>
  <c r="H17" i="50"/>
  <c r="E17" i="50"/>
  <c r="F17" i="50" s="1"/>
  <c r="G17" i="50" s="1"/>
  <c r="T16" i="50"/>
  <c r="O16" i="50"/>
  <c r="J16" i="50"/>
  <c r="K16" i="50" s="1"/>
  <c r="E16" i="50"/>
  <c r="T15" i="50"/>
  <c r="U15" i="50" s="1"/>
  <c r="V15" i="50" s="1"/>
  <c r="P15" i="50"/>
  <c r="Q15" i="50" s="1"/>
  <c r="O15" i="50"/>
  <c r="R15" i="50" s="1"/>
  <c r="K15" i="50"/>
  <c r="J15" i="50"/>
  <c r="E15" i="50"/>
  <c r="AV13" i="50"/>
  <c r="AQ13" i="50"/>
  <c r="AL13" i="50"/>
  <c r="AG13" i="50"/>
  <c r="AB13" i="50"/>
  <c r="U13" i="50"/>
  <c r="T13" i="50"/>
  <c r="N13" i="50"/>
  <c r="I13" i="50"/>
  <c r="F13" i="50"/>
  <c r="G13" i="50" s="1"/>
  <c r="E13" i="50"/>
  <c r="T12" i="50"/>
  <c r="U12" i="50" s="1"/>
  <c r="P12" i="50"/>
  <c r="O12" i="50"/>
  <c r="K12" i="50"/>
  <c r="J12" i="50"/>
  <c r="E12" i="50"/>
  <c r="AV11" i="50"/>
  <c r="AQ11" i="50"/>
  <c r="AL11" i="50"/>
  <c r="AG11" i="50"/>
  <c r="AB11" i="50"/>
  <c r="T11" i="50"/>
  <c r="U11" i="50" s="1"/>
  <c r="V11" i="50" s="1"/>
  <c r="Q11" i="50"/>
  <c r="O11" i="50"/>
  <c r="P11" i="50" s="1"/>
  <c r="R11" i="50" s="1"/>
  <c r="K11" i="50"/>
  <c r="L11" i="50" s="1"/>
  <c r="J11" i="50"/>
  <c r="E11" i="50"/>
  <c r="F11" i="50" s="1"/>
  <c r="G11" i="50" s="1"/>
  <c r="U10" i="50"/>
  <c r="U54" i="50" s="1"/>
  <c r="T10" i="50"/>
  <c r="O10" i="50"/>
  <c r="O54" i="50" s="1"/>
  <c r="K10" i="50"/>
  <c r="J10" i="50"/>
  <c r="J54" i="50" s="1"/>
  <c r="E10" i="50"/>
  <c r="F10" i="50" s="1"/>
  <c r="U9" i="50"/>
  <c r="T9" i="50"/>
  <c r="T54" i="50" s="1"/>
  <c r="O9" i="50"/>
  <c r="J9" i="50"/>
  <c r="G9" i="50"/>
  <c r="F9" i="50"/>
  <c r="E9" i="50"/>
  <c r="E54" i="50" s="1"/>
  <c r="T8" i="50"/>
  <c r="U8" i="50" s="1"/>
  <c r="O8" i="50"/>
  <c r="L8" i="50"/>
  <c r="J8" i="50"/>
  <c r="K8" i="50" s="1"/>
  <c r="M8" i="50" s="1"/>
  <c r="F8" i="50"/>
  <c r="G8" i="50" s="1"/>
  <c r="E8" i="50"/>
  <c r="H8" i="50" s="1"/>
  <c r="T7" i="50"/>
  <c r="O7" i="50"/>
  <c r="J7" i="50"/>
  <c r="E7" i="50"/>
  <c r="L6" i="50"/>
  <c r="W66" i="49"/>
  <c r="AB66" i="49" s="1"/>
  <c r="AG66" i="49" s="1"/>
  <c r="AL66" i="49" s="1"/>
  <c r="AQ66" i="49" s="1"/>
  <c r="AV66" i="49" s="1"/>
  <c r="T63" i="49"/>
  <c r="Q63" i="49"/>
  <c r="P63" i="49"/>
  <c r="O63" i="49"/>
  <c r="G63" i="49"/>
  <c r="F63" i="49"/>
  <c r="D63" i="49"/>
  <c r="AF61" i="49"/>
  <c r="AU60" i="49"/>
  <c r="AR60" i="49" s="1"/>
  <c r="AT60" i="49"/>
  <c r="AS60" i="49"/>
  <c r="AP60" i="49"/>
  <c r="AO60" i="49"/>
  <c r="AN60" i="49"/>
  <c r="AM60" i="49"/>
  <c r="AK60" i="49"/>
  <c r="AJ60" i="49"/>
  <c r="AI60" i="49"/>
  <c r="AH60" i="49"/>
  <c r="AF60" i="49"/>
  <c r="AE60" i="49"/>
  <c r="AD60" i="49"/>
  <c r="AC60" i="49"/>
  <c r="AA60" i="49"/>
  <c r="Z60" i="49"/>
  <c r="Y60" i="49"/>
  <c r="X60" i="49"/>
  <c r="AD59" i="49"/>
  <c r="T56" i="49"/>
  <c r="S56" i="49"/>
  <c r="O56" i="49"/>
  <c r="N56" i="49"/>
  <c r="J56" i="49"/>
  <c r="I56" i="49"/>
  <c r="V55" i="49"/>
  <c r="U55" i="49"/>
  <c r="T55" i="49"/>
  <c r="Y55" i="49" s="1"/>
  <c r="S55" i="49"/>
  <c r="X55" i="49" s="1"/>
  <c r="Q55" i="49"/>
  <c r="P55" i="49"/>
  <c r="O55" i="49"/>
  <c r="N55" i="49"/>
  <c r="L55" i="49"/>
  <c r="K55" i="49"/>
  <c r="J55" i="49"/>
  <c r="I55" i="49"/>
  <c r="G55" i="49"/>
  <c r="F55" i="49"/>
  <c r="E55" i="49"/>
  <c r="D55" i="49"/>
  <c r="X54" i="49"/>
  <c r="V54" i="49"/>
  <c r="U54" i="49"/>
  <c r="T54" i="49"/>
  <c r="Y54" i="49" s="1"/>
  <c r="S54" i="49"/>
  <c r="Q54" i="49"/>
  <c r="P54" i="49"/>
  <c r="O54" i="49"/>
  <c r="N54" i="49"/>
  <c r="L54" i="49"/>
  <c r="K54" i="49"/>
  <c r="J54" i="49"/>
  <c r="I54" i="49"/>
  <c r="G54" i="49"/>
  <c r="F54" i="49"/>
  <c r="E54" i="49"/>
  <c r="D54" i="49"/>
  <c r="F52" i="49"/>
  <c r="E52" i="49"/>
  <c r="X51" i="49"/>
  <c r="AC51" i="49" s="1"/>
  <c r="AH51" i="49" s="1"/>
  <c r="AM51" i="49" s="1"/>
  <c r="AR51" i="49" s="1"/>
  <c r="V51" i="49"/>
  <c r="AA51" i="49" s="1"/>
  <c r="AF51" i="49" s="1"/>
  <c r="AK51" i="49" s="1"/>
  <c r="AP51" i="49" s="1"/>
  <c r="AU51" i="49" s="1"/>
  <c r="U51" i="49"/>
  <c r="Z51" i="49" s="1"/>
  <c r="T51" i="49"/>
  <c r="S51" i="49"/>
  <c r="Q51" i="49"/>
  <c r="P51" i="49"/>
  <c r="O51" i="49"/>
  <c r="N51" i="49"/>
  <c r="L51" i="49"/>
  <c r="K51" i="49"/>
  <c r="J51" i="49"/>
  <c r="I51" i="49"/>
  <c r="F51" i="49"/>
  <c r="E51" i="49"/>
  <c r="D51" i="49"/>
  <c r="AJ50" i="49"/>
  <c r="AI50" i="49"/>
  <c r="P50" i="49"/>
  <c r="O50" i="49"/>
  <c r="V49" i="49"/>
  <c r="AA49" i="49" s="1"/>
  <c r="AF49" i="49" s="1"/>
  <c r="AK49" i="49" s="1"/>
  <c r="AP49" i="49" s="1"/>
  <c r="AU49" i="49" s="1"/>
  <c r="U49" i="49"/>
  <c r="Z49" i="49" s="1"/>
  <c r="AE49" i="49" s="1"/>
  <c r="AJ49" i="49" s="1"/>
  <c r="AO49" i="49" s="1"/>
  <c r="AT49" i="49" s="1"/>
  <c r="T49" i="49"/>
  <c r="Y49" i="49" s="1"/>
  <c r="AD49" i="49" s="1"/>
  <c r="AI49" i="49" s="1"/>
  <c r="AN49" i="49" s="1"/>
  <c r="AS49" i="49" s="1"/>
  <c r="S49" i="49"/>
  <c r="Q49" i="49"/>
  <c r="P49" i="49"/>
  <c r="O49" i="49"/>
  <c r="N49" i="49"/>
  <c r="X49" i="49" s="1"/>
  <c r="AC49" i="49" s="1"/>
  <c r="AH49" i="49" s="1"/>
  <c r="AM49" i="49" s="1"/>
  <c r="AR49" i="49" s="1"/>
  <c r="L49" i="49"/>
  <c r="K49" i="49"/>
  <c r="J49" i="49"/>
  <c r="I49" i="49"/>
  <c r="F49" i="49"/>
  <c r="E49" i="49"/>
  <c r="D49" i="49"/>
  <c r="AU46" i="49"/>
  <c r="AU50" i="49" s="1"/>
  <c r="AT46" i="49"/>
  <c r="AS46" i="49"/>
  <c r="AR46" i="49"/>
  <c r="AR52" i="49" s="1"/>
  <c r="AP46" i="49"/>
  <c r="AP52" i="49" s="1"/>
  <c r="AO46" i="49"/>
  <c r="AN46" i="49"/>
  <c r="AM46" i="49"/>
  <c r="AK46" i="49"/>
  <c r="AJ46" i="49"/>
  <c r="AI46" i="49"/>
  <c r="AH46" i="49"/>
  <c r="AF46" i="49"/>
  <c r="AF50" i="49" s="1"/>
  <c r="AE46" i="49"/>
  <c r="AE50" i="49" s="1"/>
  <c r="AD46" i="49"/>
  <c r="AD50" i="49" s="1"/>
  <c r="AC46" i="49"/>
  <c r="AC50" i="49" s="1"/>
  <c r="AA46" i="49"/>
  <c r="AA50" i="49" s="1"/>
  <c r="Z46" i="49"/>
  <c r="Z50" i="49" s="1"/>
  <c r="Y46" i="49"/>
  <c r="Y50" i="49" s="1"/>
  <c r="X46" i="49"/>
  <c r="X52" i="49" s="1"/>
  <c r="V46" i="49"/>
  <c r="V52" i="49" s="1"/>
  <c r="U46" i="49"/>
  <c r="U52" i="49" s="1"/>
  <c r="T46" i="49"/>
  <c r="T52" i="49" s="1"/>
  <c r="S46" i="49"/>
  <c r="S52" i="49" s="1"/>
  <c r="Q46" i="49"/>
  <c r="Q52" i="49" s="1"/>
  <c r="P46" i="49"/>
  <c r="O46" i="49"/>
  <c r="N46" i="49"/>
  <c r="N50" i="49" s="1"/>
  <c r="L46" i="49"/>
  <c r="L50" i="49" s="1"/>
  <c r="K46" i="49"/>
  <c r="K50" i="49" s="1"/>
  <c r="J46" i="49"/>
  <c r="J50" i="49" s="1"/>
  <c r="I46" i="49"/>
  <c r="I50" i="49" s="1"/>
  <c r="G46" i="49"/>
  <c r="F46" i="49"/>
  <c r="F50" i="49" s="1"/>
  <c r="E46" i="49"/>
  <c r="E50" i="49" s="1"/>
  <c r="D46" i="49"/>
  <c r="D52" i="49" s="1"/>
  <c r="U41" i="49"/>
  <c r="T41" i="49"/>
  <c r="E41" i="49"/>
  <c r="D41" i="49"/>
  <c r="X40" i="49"/>
  <c r="Y40" i="49" s="1"/>
  <c r="Z40" i="49" s="1"/>
  <c r="AA40" i="49" s="1"/>
  <c r="W40" i="49"/>
  <c r="R40" i="49"/>
  <c r="M40" i="49"/>
  <c r="H40" i="49"/>
  <c r="X39" i="49"/>
  <c r="Y39" i="49" s="1"/>
  <c r="Z39" i="49" s="1"/>
  <c r="AA39" i="49" s="1"/>
  <c r="W39" i="49"/>
  <c r="R39" i="49"/>
  <c r="M39" i="49"/>
  <c r="H39" i="49"/>
  <c r="W38" i="49"/>
  <c r="R38" i="49"/>
  <c r="M38" i="49"/>
  <c r="H38" i="49"/>
  <c r="V37" i="49"/>
  <c r="W37" i="49" s="1"/>
  <c r="W41" i="49" s="1"/>
  <c r="U37" i="49"/>
  <c r="T37" i="49"/>
  <c r="S37" i="49"/>
  <c r="S41" i="49" s="1"/>
  <c r="Q37" i="49"/>
  <c r="P37" i="49"/>
  <c r="P41" i="49" s="1"/>
  <c r="O37" i="49"/>
  <c r="O41" i="49" s="1"/>
  <c r="N37" i="49"/>
  <c r="N41" i="49" s="1"/>
  <c r="L37" i="49"/>
  <c r="L41" i="49" s="1"/>
  <c r="K37" i="49"/>
  <c r="K41" i="49" s="1"/>
  <c r="J37" i="49"/>
  <c r="J41" i="49" s="1"/>
  <c r="I37" i="49"/>
  <c r="I41" i="49" s="1"/>
  <c r="H37" i="49"/>
  <c r="G37" i="49"/>
  <c r="G41" i="49" s="1"/>
  <c r="G62" i="49" s="1"/>
  <c r="F37" i="49"/>
  <c r="F41" i="49" s="1"/>
  <c r="E37" i="49"/>
  <c r="D37" i="49"/>
  <c r="F35" i="49"/>
  <c r="AA34" i="49"/>
  <c r="X34" i="49"/>
  <c r="Y34" i="49" s="1"/>
  <c r="Z34" i="49" s="1"/>
  <c r="W34" i="49"/>
  <c r="R34" i="49"/>
  <c r="M34" i="49"/>
  <c r="H34" i="49"/>
  <c r="Z33" i="49"/>
  <c r="AA33" i="49" s="1"/>
  <c r="Y33" i="49"/>
  <c r="X33" i="49"/>
  <c r="W33" i="49"/>
  <c r="R33" i="49"/>
  <c r="M33" i="49"/>
  <c r="H33" i="49"/>
  <c r="X32" i="49"/>
  <c r="Y32" i="49" s="1"/>
  <c r="Z32" i="49" s="1"/>
  <c r="AA32" i="49" s="1"/>
  <c r="W32" i="49"/>
  <c r="R32" i="49"/>
  <c r="M32" i="49"/>
  <c r="H32" i="49"/>
  <c r="X31" i="49"/>
  <c r="Y31" i="49" s="1"/>
  <c r="Z31" i="49" s="1"/>
  <c r="AA31" i="49" s="1"/>
  <c r="W31" i="49"/>
  <c r="R31" i="49"/>
  <c r="M31" i="49"/>
  <c r="H31" i="49"/>
  <c r="Q30" i="49"/>
  <c r="Q35" i="49" s="1"/>
  <c r="P30" i="49"/>
  <c r="P35" i="49" s="1"/>
  <c r="O30" i="49"/>
  <c r="O35" i="49" s="1"/>
  <c r="M30" i="49"/>
  <c r="M35" i="49" s="1"/>
  <c r="L30" i="49"/>
  <c r="L35" i="49" s="1"/>
  <c r="K30" i="49"/>
  <c r="K35" i="49" s="1"/>
  <c r="G30" i="49"/>
  <c r="G35" i="49" s="1"/>
  <c r="F30" i="49"/>
  <c r="D30" i="49"/>
  <c r="D35" i="49" s="1"/>
  <c r="AV29" i="49"/>
  <c r="AQ29" i="49"/>
  <c r="AL29" i="49"/>
  <c r="AG29" i="49"/>
  <c r="AB29" i="49"/>
  <c r="W29" i="49"/>
  <c r="R29" i="49"/>
  <c r="M29" i="49"/>
  <c r="H29" i="49"/>
  <c r="W28" i="49"/>
  <c r="V28" i="49"/>
  <c r="U28" i="49"/>
  <c r="S28" i="49"/>
  <c r="R28" i="49"/>
  <c r="N28" i="49"/>
  <c r="M28" i="49"/>
  <c r="L28" i="49"/>
  <c r="K28" i="49"/>
  <c r="J28" i="49"/>
  <c r="I28" i="49"/>
  <c r="I62" i="49" s="1"/>
  <c r="H28" i="49"/>
  <c r="E28" i="49"/>
  <c r="X27" i="49"/>
  <c r="X19" i="50" s="1"/>
  <c r="W27" i="49"/>
  <c r="R27" i="49"/>
  <c r="M27" i="49"/>
  <c r="H27" i="49"/>
  <c r="Y26" i="49"/>
  <c r="Z26" i="49" s="1"/>
  <c r="AA26" i="49" s="1"/>
  <c r="X26" i="49"/>
  <c r="W26" i="49"/>
  <c r="R26" i="49"/>
  <c r="M26" i="49"/>
  <c r="H26" i="49"/>
  <c r="T25" i="49"/>
  <c r="T30" i="49" s="1"/>
  <c r="T35" i="49" s="1"/>
  <c r="R25" i="49"/>
  <c r="M25" i="49"/>
  <c r="H25" i="49"/>
  <c r="X24" i="49"/>
  <c r="Y24" i="49" s="1"/>
  <c r="Z24" i="49" s="1"/>
  <c r="AA24" i="49" s="1"/>
  <c r="W24" i="49"/>
  <c r="R24" i="49"/>
  <c r="M24" i="49"/>
  <c r="H24" i="49"/>
  <c r="X23" i="49"/>
  <c r="W23" i="49"/>
  <c r="R23" i="49"/>
  <c r="M23" i="49"/>
  <c r="H23" i="49"/>
  <c r="W22" i="49"/>
  <c r="R22" i="49"/>
  <c r="M22" i="49"/>
  <c r="H22" i="49"/>
  <c r="X19" i="49"/>
  <c r="Y19" i="49" s="1"/>
  <c r="Z19" i="49" s="1"/>
  <c r="AA19" i="49" s="1"/>
  <c r="W19" i="49"/>
  <c r="R19" i="49"/>
  <c r="M19" i="49"/>
  <c r="H19" i="49"/>
  <c r="X18" i="49"/>
  <c r="Y18" i="49" s="1"/>
  <c r="Z18" i="49" s="1"/>
  <c r="AA18" i="49" s="1"/>
  <c r="W18" i="49"/>
  <c r="R18" i="49"/>
  <c r="M18" i="49"/>
  <c r="H18" i="49"/>
  <c r="W17" i="49"/>
  <c r="R17" i="49"/>
  <c r="M17" i="49"/>
  <c r="H17" i="49"/>
  <c r="W16" i="49"/>
  <c r="R16" i="49"/>
  <c r="M16" i="49"/>
  <c r="H16" i="49"/>
  <c r="H55" i="49" s="1"/>
  <c r="Y15" i="49"/>
  <c r="Z15" i="49" s="1"/>
  <c r="AA15" i="49" s="1"/>
  <c r="X15" i="49"/>
  <c r="W15" i="49"/>
  <c r="R15" i="49"/>
  <c r="M15" i="49"/>
  <c r="H15" i="49"/>
  <c r="W14" i="49"/>
  <c r="R14" i="49"/>
  <c r="M14" i="49"/>
  <c r="H14" i="49"/>
  <c r="Y13" i="49"/>
  <c r="X13" i="49"/>
  <c r="W13" i="49"/>
  <c r="R13" i="49"/>
  <c r="M13" i="49"/>
  <c r="H13" i="49"/>
  <c r="W12" i="49"/>
  <c r="R12" i="49"/>
  <c r="M12" i="49"/>
  <c r="H12" i="49"/>
  <c r="X10" i="49"/>
  <c r="X17" i="50" s="1"/>
  <c r="W10" i="49"/>
  <c r="R10" i="49"/>
  <c r="M10" i="49"/>
  <c r="H10" i="49"/>
  <c r="W9" i="49"/>
  <c r="R9" i="49"/>
  <c r="M9" i="49"/>
  <c r="H9" i="49"/>
  <c r="W8" i="49"/>
  <c r="R8" i="49"/>
  <c r="M8" i="49"/>
  <c r="H8" i="49"/>
  <c r="W7" i="49"/>
  <c r="R7" i="49"/>
  <c r="M7" i="49"/>
  <c r="H7" i="49"/>
  <c r="H54" i="49" s="1"/>
  <c r="Y173" i="48"/>
  <c r="Z173" i="48" s="1"/>
  <c r="AA173" i="48" s="1"/>
  <c r="AC173" i="48" s="1"/>
  <c r="AD173" i="48" s="1"/>
  <c r="AE173" i="48" s="1"/>
  <c r="AF173" i="48" s="1"/>
  <c r="AH173" i="48" s="1"/>
  <c r="AI173" i="48" s="1"/>
  <c r="AJ173" i="48" s="1"/>
  <c r="AK173" i="48" s="1"/>
  <c r="AM173" i="48" s="1"/>
  <c r="AN173" i="48" s="1"/>
  <c r="AO173" i="48" s="1"/>
  <c r="AP173" i="48" s="1"/>
  <c r="AR173" i="48" s="1"/>
  <c r="AS173" i="48" s="1"/>
  <c r="AT173" i="48" s="1"/>
  <c r="AU173" i="48" s="1"/>
  <c r="F173" i="48"/>
  <c r="V172" i="48"/>
  <c r="V173" i="48" s="1"/>
  <c r="X173" i="48" s="1"/>
  <c r="U172" i="48"/>
  <c r="U173" i="48" s="1"/>
  <c r="T172" i="48"/>
  <c r="Q172" i="48"/>
  <c r="P172" i="48"/>
  <c r="O172" i="48"/>
  <c r="N172" i="48"/>
  <c r="N173" i="48" s="1"/>
  <c r="K172" i="48"/>
  <c r="K173" i="48" s="1"/>
  <c r="T171" i="48"/>
  <c r="Q171" i="48"/>
  <c r="F171" i="48"/>
  <c r="E171" i="48"/>
  <c r="P170" i="48"/>
  <c r="N170" i="48"/>
  <c r="L170" i="48"/>
  <c r="L173" i="48" s="1"/>
  <c r="K170" i="48"/>
  <c r="J170" i="48"/>
  <c r="J173" i="48" s="1"/>
  <c r="V168" i="48"/>
  <c r="V170" i="48" s="1"/>
  <c r="U168" i="48"/>
  <c r="U170" i="48" s="1"/>
  <c r="T168" i="48"/>
  <c r="T170" i="48" s="1"/>
  <c r="Q168" i="48"/>
  <c r="Q170" i="48" s="1"/>
  <c r="P168" i="48"/>
  <c r="O168" i="48"/>
  <c r="O170" i="48" s="1"/>
  <c r="N168" i="48"/>
  <c r="L168" i="48"/>
  <c r="K168" i="48"/>
  <c r="J168" i="48"/>
  <c r="I168" i="48"/>
  <c r="I170" i="48" s="1"/>
  <c r="I173" i="48" s="1"/>
  <c r="G168" i="48"/>
  <c r="G170" i="48" s="1"/>
  <c r="G173" i="48" s="1"/>
  <c r="F168" i="48"/>
  <c r="F170" i="48" s="1"/>
  <c r="E168" i="48"/>
  <c r="E170" i="48" s="1"/>
  <c r="E173" i="48" s="1"/>
  <c r="AR167" i="48"/>
  <c r="AM167" i="48"/>
  <c r="AH167" i="48"/>
  <c r="Y167" i="48"/>
  <c r="Z167" i="48" s="1"/>
  <c r="AA167" i="48" s="1"/>
  <c r="AC167" i="48" s="1"/>
  <c r="H167" i="48"/>
  <c r="AR166" i="48"/>
  <c r="AM166" i="48"/>
  <c r="AH166" i="48"/>
  <c r="AC166" i="48"/>
  <c r="X166" i="48"/>
  <c r="H166" i="48"/>
  <c r="X165" i="48"/>
  <c r="Y165" i="48" s="1"/>
  <c r="S165" i="48"/>
  <c r="S168" i="48" s="1"/>
  <c r="S170" i="48" s="1"/>
  <c r="S173" i="48" s="1"/>
  <c r="H165" i="48"/>
  <c r="G165" i="48"/>
  <c r="D165" i="48"/>
  <c r="AR164" i="48"/>
  <c r="AM164" i="48"/>
  <c r="AH164" i="48"/>
  <c r="AC164" i="48"/>
  <c r="X164" i="48"/>
  <c r="D164" i="48"/>
  <c r="H164" i="48" s="1"/>
  <c r="H168" i="48" s="1"/>
  <c r="AD163" i="48"/>
  <c r="AC163" i="48"/>
  <c r="K163" i="48"/>
  <c r="H163" i="48"/>
  <c r="G163" i="48"/>
  <c r="D163" i="48"/>
  <c r="D168" i="48" s="1"/>
  <c r="D170" i="48" s="1"/>
  <c r="D173" i="48" s="1"/>
  <c r="F161" i="48"/>
  <c r="E161" i="48"/>
  <c r="E158" i="48"/>
  <c r="E152" i="48" s="1"/>
  <c r="D157" i="48"/>
  <c r="D158" i="48" s="1"/>
  <c r="AD155" i="48"/>
  <c r="AC155" i="48"/>
  <c r="AA155" i="48"/>
  <c r="Z155" i="48"/>
  <c r="Y155" i="48"/>
  <c r="X155" i="48"/>
  <c r="AB155" i="48" s="1"/>
  <c r="U155" i="48"/>
  <c r="Q155" i="48"/>
  <c r="P155" i="48"/>
  <c r="O155" i="48"/>
  <c r="N155" i="48"/>
  <c r="R155" i="48" s="1"/>
  <c r="L155" i="48"/>
  <c r="L151" i="48" s="1"/>
  <c r="K155" i="48"/>
  <c r="K151" i="48" s="1"/>
  <c r="J155" i="48"/>
  <c r="I155" i="48"/>
  <c r="H155" i="48"/>
  <c r="G155" i="48"/>
  <c r="F155" i="48"/>
  <c r="E155" i="48"/>
  <c r="AV154" i="48"/>
  <c r="AQ154" i="48"/>
  <c r="AK154" i="48"/>
  <c r="AG154" i="48"/>
  <c r="AB154" i="48"/>
  <c r="V154" i="48"/>
  <c r="V155" i="48" s="1"/>
  <c r="T154" i="48"/>
  <c r="S154" i="48"/>
  <c r="W154" i="48" s="1"/>
  <c r="R154" i="48"/>
  <c r="M154" i="48"/>
  <c r="H154" i="48"/>
  <c r="F154" i="48"/>
  <c r="V153" i="48"/>
  <c r="T152" i="48"/>
  <c r="S152" i="48"/>
  <c r="Q152" i="48"/>
  <c r="P152" i="48"/>
  <c r="O152" i="48"/>
  <c r="N152" i="48"/>
  <c r="K152" i="48"/>
  <c r="J152" i="48"/>
  <c r="G152" i="48"/>
  <c r="F152" i="48"/>
  <c r="T151" i="48"/>
  <c r="S151" i="48"/>
  <c r="Q151" i="48"/>
  <c r="P151" i="48"/>
  <c r="O151" i="48"/>
  <c r="J151" i="48"/>
  <c r="G151" i="48"/>
  <c r="F151" i="48"/>
  <c r="E151" i="48"/>
  <c r="Y145" i="48"/>
  <c r="Z145" i="48" s="1"/>
  <c r="AA145" i="48" s="1"/>
  <c r="AC145" i="48" s="1"/>
  <c r="AD145" i="48" s="1"/>
  <c r="AE145" i="48" s="1"/>
  <c r="AF145" i="48" s="1"/>
  <c r="AH145" i="48" s="1"/>
  <c r="AI145" i="48" s="1"/>
  <c r="AJ145" i="48" s="1"/>
  <c r="AK145" i="48" s="1"/>
  <c r="AM145" i="48" s="1"/>
  <c r="AN145" i="48" s="1"/>
  <c r="AO145" i="48" s="1"/>
  <c r="AP145" i="48" s="1"/>
  <c r="AR145" i="48" s="1"/>
  <c r="AS145" i="48" s="1"/>
  <c r="AT145" i="48" s="1"/>
  <c r="AU145" i="48" s="1"/>
  <c r="V145" i="48"/>
  <c r="U145" i="48"/>
  <c r="T145" i="48"/>
  <c r="S145" i="48"/>
  <c r="Q145" i="48"/>
  <c r="P145" i="48"/>
  <c r="O145" i="48"/>
  <c r="N145" i="48"/>
  <c r="L145" i="48"/>
  <c r="K145" i="48"/>
  <c r="J145" i="48"/>
  <c r="I145" i="48"/>
  <c r="F145" i="48"/>
  <c r="E145" i="48"/>
  <c r="AC143" i="48"/>
  <c r="V136" i="48"/>
  <c r="U136" i="48"/>
  <c r="T136" i="48"/>
  <c r="S136" i="48"/>
  <c r="Q136" i="48"/>
  <c r="P136" i="48"/>
  <c r="O136" i="48"/>
  <c r="N136" i="48"/>
  <c r="L136" i="48"/>
  <c r="K136" i="48"/>
  <c r="J136" i="48"/>
  <c r="I136" i="48"/>
  <c r="F136" i="48"/>
  <c r="E136" i="48"/>
  <c r="D136" i="48"/>
  <c r="V135" i="48"/>
  <c r="U135" i="48"/>
  <c r="T135" i="48"/>
  <c r="S135" i="48"/>
  <c r="Q135" i="48"/>
  <c r="P135" i="48"/>
  <c r="O135" i="48"/>
  <c r="N135" i="48"/>
  <c r="L135" i="48"/>
  <c r="K135" i="48"/>
  <c r="J135" i="48"/>
  <c r="I135" i="48"/>
  <c r="F135" i="48"/>
  <c r="E135" i="48"/>
  <c r="D135" i="48"/>
  <c r="V134" i="48"/>
  <c r="U134" i="48"/>
  <c r="T134" i="48"/>
  <c r="S134" i="48"/>
  <c r="Q134" i="48"/>
  <c r="P134" i="48"/>
  <c r="O134" i="48"/>
  <c r="N134" i="48"/>
  <c r="L134" i="48"/>
  <c r="K134" i="48"/>
  <c r="J134" i="48"/>
  <c r="I134" i="48"/>
  <c r="F134" i="48"/>
  <c r="E134" i="48"/>
  <c r="D134" i="48"/>
  <c r="V133" i="48"/>
  <c r="U133" i="48"/>
  <c r="T133" i="48"/>
  <c r="S133" i="48"/>
  <c r="Q133" i="48"/>
  <c r="P133" i="48"/>
  <c r="O133" i="48"/>
  <c r="N133" i="48"/>
  <c r="L133" i="48"/>
  <c r="K133" i="48"/>
  <c r="J133" i="48"/>
  <c r="I133" i="48"/>
  <c r="F133" i="48"/>
  <c r="E133" i="48"/>
  <c r="D133" i="48"/>
  <c r="V131" i="48"/>
  <c r="U131" i="48"/>
  <c r="S131" i="48"/>
  <c r="P131" i="48"/>
  <c r="E131" i="48"/>
  <c r="D131" i="48"/>
  <c r="V130" i="48"/>
  <c r="U130" i="48"/>
  <c r="T130" i="48"/>
  <c r="T131" i="48" s="1"/>
  <c r="S130" i="48"/>
  <c r="Q130" i="48"/>
  <c r="Q131" i="48" s="1"/>
  <c r="P130" i="48"/>
  <c r="O130" i="48"/>
  <c r="O131" i="48" s="1"/>
  <c r="N130" i="48"/>
  <c r="N131" i="48" s="1"/>
  <c r="L130" i="48"/>
  <c r="L131" i="48" s="1"/>
  <c r="K130" i="48"/>
  <c r="K131" i="48" s="1"/>
  <c r="J130" i="48"/>
  <c r="J131" i="48" s="1"/>
  <c r="I130" i="48"/>
  <c r="I131" i="48" s="1"/>
  <c r="F130" i="48"/>
  <c r="F131" i="48" s="1"/>
  <c r="E130" i="48"/>
  <c r="D130" i="48"/>
  <c r="X129" i="48"/>
  <c r="W129" i="48"/>
  <c r="R129" i="48"/>
  <c r="M129" i="48"/>
  <c r="AV128" i="48"/>
  <c r="AQ128" i="48"/>
  <c r="AL128" i="48"/>
  <c r="AG128" i="48"/>
  <c r="AB128" i="48"/>
  <c r="W128" i="48"/>
  <c r="R128" i="48"/>
  <c r="M128" i="48"/>
  <c r="W127" i="48"/>
  <c r="R127" i="48"/>
  <c r="M127" i="48"/>
  <c r="AV126" i="48"/>
  <c r="AQ126" i="48"/>
  <c r="AL126" i="48"/>
  <c r="AG126" i="48"/>
  <c r="AB126" i="48"/>
  <c r="W126" i="48"/>
  <c r="R126" i="48"/>
  <c r="R130" i="48" s="1"/>
  <c r="R131" i="48" s="1"/>
  <c r="M126" i="48"/>
  <c r="G126" i="48"/>
  <c r="G130" i="48" s="1"/>
  <c r="G131" i="48" s="1"/>
  <c r="AV125" i="48"/>
  <c r="AQ125" i="48"/>
  <c r="AL125" i="48"/>
  <c r="AG125" i="48"/>
  <c r="AB125" i="48"/>
  <c r="W125" i="48"/>
  <c r="W130" i="48" s="1"/>
  <c r="R125" i="48"/>
  <c r="M125" i="48"/>
  <c r="M130" i="48" s="1"/>
  <c r="M131" i="48" s="1"/>
  <c r="AB124" i="48"/>
  <c r="W124" i="48"/>
  <c r="V124" i="48"/>
  <c r="U124" i="48"/>
  <c r="T124" i="48"/>
  <c r="S124" i="48"/>
  <c r="R124" i="48"/>
  <c r="Q124" i="48"/>
  <c r="P124" i="48"/>
  <c r="O124" i="48"/>
  <c r="N124" i="48"/>
  <c r="L124" i="48"/>
  <c r="K124" i="48"/>
  <c r="J124" i="48"/>
  <c r="I124" i="48"/>
  <c r="AF123" i="48"/>
  <c r="AK123" i="48" s="1"/>
  <c r="AC123" i="48"/>
  <c r="AA123" i="48"/>
  <c r="Z123" i="48"/>
  <c r="Y123" i="48"/>
  <c r="AD123" i="48" s="1"/>
  <c r="X123" i="48"/>
  <c r="AB123" i="48" s="1"/>
  <c r="W123" i="48"/>
  <c r="R123" i="48"/>
  <c r="M123" i="48"/>
  <c r="M124" i="48" s="1"/>
  <c r="H123" i="48"/>
  <c r="O121" i="48"/>
  <c r="L121" i="48"/>
  <c r="J121" i="48"/>
  <c r="G121" i="48"/>
  <c r="L120" i="48"/>
  <c r="J120" i="48"/>
  <c r="I120" i="48"/>
  <c r="I121" i="48" s="1"/>
  <c r="G120" i="48"/>
  <c r="Y119" i="48"/>
  <c r="X119" i="48"/>
  <c r="W119" i="48"/>
  <c r="R119" i="48"/>
  <c r="M119" i="48"/>
  <c r="H119" i="48"/>
  <c r="V118" i="48"/>
  <c r="V120" i="48" s="1"/>
  <c r="V121" i="48" s="1"/>
  <c r="U118" i="48"/>
  <c r="U120" i="48" s="1"/>
  <c r="U121" i="48" s="1"/>
  <c r="T118" i="48"/>
  <c r="T120" i="48" s="1"/>
  <c r="T121" i="48" s="1"/>
  <c r="S118" i="48"/>
  <c r="S120" i="48" s="1"/>
  <c r="S121" i="48" s="1"/>
  <c r="Q118" i="48"/>
  <c r="Q120" i="48" s="1"/>
  <c r="Q121" i="48" s="1"/>
  <c r="P118" i="48"/>
  <c r="P120" i="48" s="1"/>
  <c r="P121" i="48" s="1"/>
  <c r="O118" i="48"/>
  <c r="O120" i="48" s="1"/>
  <c r="N118" i="48"/>
  <c r="N120" i="48" s="1"/>
  <c r="N121" i="48" s="1"/>
  <c r="L118" i="48"/>
  <c r="K118" i="48"/>
  <c r="K120" i="48" s="1"/>
  <c r="K121" i="48" s="1"/>
  <c r="J118" i="48"/>
  <c r="I118" i="48"/>
  <c r="G118" i="48"/>
  <c r="F118" i="48"/>
  <c r="F120" i="48" s="1"/>
  <c r="F121" i="48" s="1"/>
  <c r="E118" i="48"/>
  <c r="E120" i="48" s="1"/>
  <c r="E121" i="48" s="1"/>
  <c r="D118" i="48"/>
  <c r="D120" i="48" s="1"/>
  <c r="D121" i="48" s="1"/>
  <c r="V117" i="48"/>
  <c r="X117" i="48" s="1"/>
  <c r="R117" i="48"/>
  <c r="M117" i="48"/>
  <c r="H117" i="48"/>
  <c r="AE116" i="48"/>
  <c r="AD116" i="48"/>
  <c r="Z116" i="48"/>
  <c r="Z187" i="48" s="1"/>
  <c r="Y116" i="48"/>
  <c r="Y187" i="48" s="1"/>
  <c r="V116" i="48"/>
  <c r="AA116" i="48" s="1"/>
  <c r="U116" i="48"/>
  <c r="U187" i="48" s="1"/>
  <c r="T116" i="48"/>
  <c r="S116" i="48"/>
  <c r="Q116" i="48"/>
  <c r="P116" i="48"/>
  <c r="O116" i="48"/>
  <c r="N116" i="48"/>
  <c r="L116" i="48"/>
  <c r="K116" i="48"/>
  <c r="J116" i="48"/>
  <c r="I116" i="48"/>
  <c r="G116" i="48"/>
  <c r="F116" i="48"/>
  <c r="E116" i="48"/>
  <c r="D116" i="48"/>
  <c r="Y115" i="48"/>
  <c r="W115" i="48"/>
  <c r="W116" i="48" s="1"/>
  <c r="R115" i="48"/>
  <c r="R116" i="48" s="1"/>
  <c r="M115" i="48"/>
  <c r="H115" i="48"/>
  <c r="AV114" i="48"/>
  <c r="AQ114" i="48"/>
  <c r="AL114" i="48"/>
  <c r="AG114" i="48"/>
  <c r="AB114" i="48"/>
  <c r="W114" i="48"/>
  <c r="R114" i="48"/>
  <c r="M114" i="48"/>
  <c r="H114" i="48"/>
  <c r="AM113" i="48"/>
  <c r="AH113" i="48"/>
  <c r="AH186" i="48" s="1"/>
  <c r="AC113" i="48"/>
  <c r="AC186" i="48" s="1"/>
  <c r="X113" i="48"/>
  <c r="X186" i="48" s="1"/>
  <c r="V113" i="48"/>
  <c r="U113" i="48"/>
  <c r="T113" i="48"/>
  <c r="S113" i="48"/>
  <c r="Q113" i="48"/>
  <c r="Q186" i="48" s="1"/>
  <c r="P113" i="48"/>
  <c r="O113" i="48"/>
  <c r="N113" i="48"/>
  <c r="L113" i="48"/>
  <c r="K113" i="48"/>
  <c r="J113" i="48"/>
  <c r="I113" i="48"/>
  <c r="G113" i="48"/>
  <c r="F113" i="48"/>
  <c r="E113" i="48"/>
  <c r="D113" i="48"/>
  <c r="W112" i="48"/>
  <c r="W113" i="48" s="1"/>
  <c r="R112" i="48"/>
  <c r="R113" i="48" s="1"/>
  <c r="M112" i="48"/>
  <c r="M113" i="48" s="1"/>
  <c r="H112" i="48"/>
  <c r="H113" i="48" s="1"/>
  <c r="AC111" i="48"/>
  <c r="X111" i="48"/>
  <c r="X185" i="48" s="1"/>
  <c r="V111" i="48"/>
  <c r="U111" i="48"/>
  <c r="T111" i="48"/>
  <c r="S111" i="48"/>
  <c r="Q111" i="48"/>
  <c r="Q185" i="48" s="1"/>
  <c r="P111" i="48"/>
  <c r="O111" i="48"/>
  <c r="N111" i="48"/>
  <c r="M111" i="48"/>
  <c r="L111" i="48"/>
  <c r="K111" i="48"/>
  <c r="J111" i="48"/>
  <c r="I111" i="48"/>
  <c r="H111" i="48"/>
  <c r="G111" i="48"/>
  <c r="F111" i="48"/>
  <c r="E111" i="48"/>
  <c r="D111" i="48"/>
  <c r="W110" i="48"/>
  <c r="W111" i="48" s="1"/>
  <c r="R110" i="48"/>
  <c r="M110" i="48"/>
  <c r="M118" i="48" s="1"/>
  <c r="H110" i="48"/>
  <c r="V109" i="48"/>
  <c r="U109" i="48"/>
  <c r="T109" i="48"/>
  <c r="S109" i="48"/>
  <c r="Q109" i="48"/>
  <c r="P109" i="48"/>
  <c r="O109" i="48"/>
  <c r="N109" i="48"/>
  <c r="L109" i="48"/>
  <c r="K109" i="48"/>
  <c r="J109" i="48"/>
  <c r="I109" i="48"/>
  <c r="AE108" i="48"/>
  <c r="AD108" i="48"/>
  <c r="AC108" i="48"/>
  <c r="AA108" i="48"/>
  <c r="Z108" i="48"/>
  <c r="Z115" i="48" s="1"/>
  <c r="Y108" i="48"/>
  <c r="X108" i="48"/>
  <c r="W108" i="48"/>
  <c r="R108" i="48"/>
  <c r="R111" i="48" s="1"/>
  <c r="M108" i="48"/>
  <c r="H108" i="48"/>
  <c r="V105" i="48"/>
  <c r="V106" i="48" s="1"/>
  <c r="U105" i="48"/>
  <c r="U106" i="48" s="1"/>
  <c r="G105" i="48"/>
  <c r="G106" i="48" s="1"/>
  <c r="F105" i="48"/>
  <c r="F106" i="48" s="1"/>
  <c r="E105" i="48"/>
  <c r="E106" i="48" s="1"/>
  <c r="AV104" i="48"/>
  <c r="AQ104" i="48"/>
  <c r="AL104" i="48"/>
  <c r="AG104" i="48"/>
  <c r="AB104" i="48"/>
  <c r="W104" i="48"/>
  <c r="R104" i="48"/>
  <c r="M104" i="48"/>
  <c r="H104" i="48"/>
  <c r="V103" i="48"/>
  <c r="U103" i="48"/>
  <c r="T103" i="48"/>
  <c r="S103" i="48"/>
  <c r="Q103" i="48"/>
  <c r="P103" i="48"/>
  <c r="O103" i="48"/>
  <c r="N103" i="48"/>
  <c r="L103" i="48"/>
  <c r="K103" i="48"/>
  <c r="J103" i="48"/>
  <c r="I103" i="48"/>
  <c r="G103" i="48"/>
  <c r="F103" i="48"/>
  <c r="E103" i="48"/>
  <c r="D103" i="48"/>
  <c r="X102" i="48"/>
  <c r="V102" i="48"/>
  <c r="W102" i="48" s="1"/>
  <c r="R102" i="48"/>
  <c r="M102" i="48"/>
  <c r="H102" i="48"/>
  <c r="V101" i="48"/>
  <c r="I101" i="48"/>
  <c r="G101" i="48"/>
  <c r="F101" i="48"/>
  <c r="W100" i="48"/>
  <c r="R100" i="48"/>
  <c r="M100" i="48"/>
  <c r="H100" i="48"/>
  <c r="W99" i="48"/>
  <c r="R99" i="48"/>
  <c r="M99" i="48"/>
  <c r="H99" i="48"/>
  <c r="T98" i="48"/>
  <c r="O98" i="48"/>
  <c r="N98" i="48"/>
  <c r="D98" i="48"/>
  <c r="W97" i="48"/>
  <c r="R97" i="48"/>
  <c r="M97" i="48"/>
  <c r="H97" i="48"/>
  <c r="AA96" i="48"/>
  <c r="AA181" i="48" s="1"/>
  <c r="Z96" i="48"/>
  <c r="Z181" i="48" s="1"/>
  <c r="Y96" i="48"/>
  <c r="Y181" i="48" s="1"/>
  <c r="X96" i="48"/>
  <c r="W96" i="48"/>
  <c r="V96" i="48"/>
  <c r="V181" i="48" s="1"/>
  <c r="U96" i="48"/>
  <c r="U181" i="48" s="1"/>
  <c r="T96" i="48"/>
  <c r="S96" i="48"/>
  <c r="Q96" i="48"/>
  <c r="Q181" i="48" s="1"/>
  <c r="P96" i="48"/>
  <c r="O96" i="48"/>
  <c r="N96" i="48"/>
  <c r="L96" i="48"/>
  <c r="K96" i="48"/>
  <c r="J96" i="48"/>
  <c r="I96" i="48"/>
  <c r="H96" i="48"/>
  <c r="G96" i="48"/>
  <c r="F96" i="48"/>
  <c r="E96" i="48"/>
  <c r="D96" i="48"/>
  <c r="W95" i="48"/>
  <c r="R95" i="48"/>
  <c r="R96" i="48" s="1"/>
  <c r="M95" i="48"/>
  <c r="M96" i="48" s="1"/>
  <c r="H95" i="48"/>
  <c r="U94" i="48"/>
  <c r="T94" i="48"/>
  <c r="S94" i="48"/>
  <c r="Q94" i="48"/>
  <c r="G94" i="48"/>
  <c r="E94" i="48"/>
  <c r="D94" i="48"/>
  <c r="W93" i="48"/>
  <c r="W103" i="48" s="1"/>
  <c r="R93" i="48"/>
  <c r="R103" i="48" s="1"/>
  <c r="M93" i="48"/>
  <c r="H93" i="48"/>
  <c r="H103" i="48" s="1"/>
  <c r="V92" i="48"/>
  <c r="V98" i="48" s="1"/>
  <c r="U92" i="48"/>
  <c r="U101" i="48" s="1"/>
  <c r="T92" i="48"/>
  <c r="T105" i="48" s="1"/>
  <c r="T106" i="48" s="1"/>
  <c r="S92" i="48"/>
  <c r="S105" i="48" s="1"/>
  <c r="Q92" i="48"/>
  <c r="Q105" i="48" s="1"/>
  <c r="Q106" i="48" s="1"/>
  <c r="P92" i="48"/>
  <c r="P94" i="48" s="1"/>
  <c r="O92" i="48"/>
  <c r="O94" i="48" s="1"/>
  <c r="N92" i="48"/>
  <c r="N94" i="48" s="1"/>
  <c r="L92" i="48"/>
  <c r="K92" i="48"/>
  <c r="J92" i="48"/>
  <c r="J98" i="48" s="1"/>
  <c r="I92" i="48"/>
  <c r="I98" i="48" s="1"/>
  <c r="G92" i="48"/>
  <c r="G98" i="48" s="1"/>
  <c r="F92" i="48"/>
  <c r="F98" i="48" s="1"/>
  <c r="E92" i="48"/>
  <c r="E101" i="48" s="1"/>
  <c r="D92" i="48"/>
  <c r="D105" i="48" s="1"/>
  <c r="AU91" i="48"/>
  <c r="AT91" i="48"/>
  <c r="AS91" i="48"/>
  <c r="AR91" i="48"/>
  <c r="AP91" i="48"/>
  <c r="AO91" i="48"/>
  <c r="AN91" i="48"/>
  <c r="AM91" i="48"/>
  <c r="AK91" i="48"/>
  <c r="AJ91" i="48"/>
  <c r="AI91" i="48"/>
  <c r="AH91" i="48"/>
  <c r="AF91" i="48"/>
  <c r="AE91" i="48"/>
  <c r="AD91" i="48"/>
  <c r="AC91" i="48"/>
  <c r="AA91" i="48"/>
  <c r="Z91" i="48"/>
  <c r="Y91" i="48"/>
  <c r="X91" i="48"/>
  <c r="V91" i="48"/>
  <c r="U91" i="48"/>
  <c r="T91" i="48"/>
  <c r="S91" i="48"/>
  <c r="Q91" i="48"/>
  <c r="P91" i="48"/>
  <c r="O91" i="48"/>
  <c r="N91" i="48"/>
  <c r="J91" i="48"/>
  <c r="I91" i="48"/>
  <c r="N90" i="48"/>
  <c r="L90" i="48"/>
  <c r="K90" i="48"/>
  <c r="J90" i="48"/>
  <c r="I90" i="48"/>
  <c r="G90" i="48"/>
  <c r="F90" i="48"/>
  <c r="E90" i="48"/>
  <c r="D90" i="48"/>
  <c r="V89" i="48"/>
  <c r="U89" i="48"/>
  <c r="T89" i="48"/>
  <c r="S89" i="48"/>
  <c r="Q89" i="48"/>
  <c r="P89" i="48"/>
  <c r="O89" i="48"/>
  <c r="N89" i="48"/>
  <c r="L89" i="48"/>
  <c r="K89" i="48"/>
  <c r="J89" i="48"/>
  <c r="I89" i="48"/>
  <c r="AE88" i="48"/>
  <c r="AJ88" i="48" s="1"/>
  <c r="AD88" i="48"/>
  <c r="AI88" i="48" s="1"/>
  <c r="AC88" i="48"/>
  <c r="AH88" i="48" s="1"/>
  <c r="AB88" i="48"/>
  <c r="AA88" i="48"/>
  <c r="AF88" i="48" s="1"/>
  <c r="Z88" i="48"/>
  <c r="Y88" i="48"/>
  <c r="X88" i="48"/>
  <c r="W88" i="48"/>
  <c r="R88" i="48"/>
  <c r="M88" i="48"/>
  <c r="H88" i="48"/>
  <c r="W87" i="48"/>
  <c r="R87" i="48"/>
  <c r="M87" i="48"/>
  <c r="H87" i="48"/>
  <c r="AI86" i="48"/>
  <c r="AN86" i="48" s="1"/>
  <c r="AS86" i="48" s="1"/>
  <c r="AH86" i="48"/>
  <c r="AM86" i="48" s="1"/>
  <c r="AR86" i="48" s="1"/>
  <c r="O86" i="48"/>
  <c r="N86" i="48"/>
  <c r="G86" i="48"/>
  <c r="T85" i="48"/>
  <c r="T86" i="48" s="1"/>
  <c r="Y86" i="48" s="1"/>
  <c r="AD86" i="48" s="1"/>
  <c r="S85" i="48"/>
  <c r="S86" i="48" s="1"/>
  <c r="X86" i="48" s="1"/>
  <c r="AC86" i="48" s="1"/>
  <c r="N85" i="48"/>
  <c r="L85" i="48"/>
  <c r="L86" i="48" s="1"/>
  <c r="K85" i="48"/>
  <c r="K86" i="48" s="1"/>
  <c r="J85" i="48"/>
  <c r="J86" i="48" s="1"/>
  <c r="I85" i="48"/>
  <c r="I86" i="48" s="1"/>
  <c r="G85" i="48"/>
  <c r="F85" i="48"/>
  <c r="F86" i="48" s="1"/>
  <c r="E85" i="48"/>
  <c r="E86" i="48" s="1"/>
  <c r="D85" i="48"/>
  <c r="D86" i="48" s="1"/>
  <c r="AV84" i="48"/>
  <c r="AV91" i="48" s="1"/>
  <c r="AQ84" i="48"/>
  <c r="AQ91" i="48" s="1"/>
  <c r="AL84" i="48"/>
  <c r="AG84" i="48"/>
  <c r="AB84" i="48"/>
  <c r="W84" i="48"/>
  <c r="W91" i="48" s="1"/>
  <c r="R84" i="48"/>
  <c r="R91" i="48" s="1"/>
  <c r="K84" i="48"/>
  <c r="K91" i="48" s="1"/>
  <c r="J84" i="48"/>
  <c r="I84" i="48"/>
  <c r="M84" i="48" s="1"/>
  <c r="M91" i="48" s="1"/>
  <c r="G84" i="48"/>
  <c r="G91" i="48" s="1"/>
  <c r="F84" i="48"/>
  <c r="F91" i="48" s="1"/>
  <c r="E84" i="48"/>
  <c r="E91" i="48" s="1"/>
  <c r="D84" i="48"/>
  <c r="D91" i="48" s="1"/>
  <c r="T83" i="48"/>
  <c r="S83" i="48"/>
  <c r="R83" i="48"/>
  <c r="O83" i="48"/>
  <c r="O85" i="48" s="1"/>
  <c r="M83" i="48"/>
  <c r="H83" i="48"/>
  <c r="W79" i="48"/>
  <c r="V79" i="48"/>
  <c r="U79" i="48"/>
  <c r="T79" i="48"/>
  <c r="S79" i="48"/>
  <c r="Q79" i="48"/>
  <c r="P79" i="48"/>
  <c r="O79" i="48"/>
  <c r="N79" i="48"/>
  <c r="L79" i="48"/>
  <c r="K79" i="48"/>
  <c r="J79" i="48"/>
  <c r="I79" i="48"/>
  <c r="W78" i="48"/>
  <c r="R78" i="48"/>
  <c r="M78" i="48"/>
  <c r="H78" i="48"/>
  <c r="I77" i="48"/>
  <c r="N76" i="48"/>
  <c r="N77" i="48" s="1"/>
  <c r="L76" i="48"/>
  <c r="L77" i="48" s="1"/>
  <c r="K76" i="48"/>
  <c r="K77" i="48" s="1"/>
  <c r="J76" i="48"/>
  <c r="J77" i="48" s="1"/>
  <c r="I76" i="48"/>
  <c r="G76" i="48"/>
  <c r="G77" i="48" s="1"/>
  <c r="F76" i="48"/>
  <c r="F77" i="48" s="1"/>
  <c r="E76" i="48"/>
  <c r="E77" i="48" s="1"/>
  <c r="AV75" i="48"/>
  <c r="AQ75" i="48"/>
  <c r="AL75" i="48"/>
  <c r="AG75" i="48"/>
  <c r="AB75" i="48"/>
  <c r="AB91" i="48" s="1"/>
  <c r="W75" i="48"/>
  <c r="R75" i="48"/>
  <c r="L75" i="48"/>
  <c r="L91" i="48" s="1"/>
  <c r="K75" i="48"/>
  <c r="J75" i="48"/>
  <c r="I75" i="48"/>
  <c r="M75" i="48" s="1"/>
  <c r="G75" i="48"/>
  <c r="F75" i="48"/>
  <c r="E75" i="48"/>
  <c r="D75" i="48"/>
  <c r="H75" i="48" s="1"/>
  <c r="O74" i="48"/>
  <c r="M74" i="48"/>
  <c r="H74" i="48"/>
  <c r="Q72" i="48"/>
  <c r="P72" i="48"/>
  <c r="N71" i="48"/>
  <c r="V70" i="48"/>
  <c r="U70" i="48"/>
  <c r="T70" i="48"/>
  <c r="S70" i="48"/>
  <c r="Q70" i="48"/>
  <c r="P70" i="48"/>
  <c r="O70" i="48"/>
  <c r="N70" i="48"/>
  <c r="L70" i="48"/>
  <c r="K70" i="48"/>
  <c r="J70" i="48"/>
  <c r="I70" i="48"/>
  <c r="H70" i="48"/>
  <c r="G70" i="48"/>
  <c r="F70" i="48"/>
  <c r="E70" i="48"/>
  <c r="D70" i="48"/>
  <c r="Y69" i="48"/>
  <c r="Z69" i="48" s="1"/>
  <c r="X69" i="48"/>
  <c r="W69" i="48"/>
  <c r="U68" i="48"/>
  <c r="T68" i="48"/>
  <c r="S68" i="48"/>
  <c r="W67" i="48"/>
  <c r="W66" i="48"/>
  <c r="T65" i="48"/>
  <c r="Q65" i="48"/>
  <c r="P65" i="48"/>
  <c r="J65" i="48"/>
  <c r="D65" i="48"/>
  <c r="W64" i="48"/>
  <c r="Y63" i="48"/>
  <c r="Y176" i="48" s="1"/>
  <c r="X63" i="48"/>
  <c r="X176" i="48" s="1"/>
  <c r="V63" i="48"/>
  <c r="U63" i="48"/>
  <c r="T63" i="48"/>
  <c r="S63" i="48"/>
  <c r="S176" i="48" s="1"/>
  <c r="Q63" i="48"/>
  <c r="P63" i="48"/>
  <c r="O63" i="48"/>
  <c r="N63" i="48"/>
  <c r="L63" i="48"/>
  <c r="K63" i="48"/>
  <c r="J63" i="48"/>
  <c r="I63" i="48"/>
  <c r="G63" i="48"/>
  <c r="F63" i="48"/>
  <c r="E63" i="48"/>
  <c r="D63" i="48"/>
  <c r="W62" i="48"/>
  <c r="Y61" i="48"/>
  <c r="T61" i="48"/>
  <c r="J61" i="48"/>
  <c r="I61" i="48"/>
  <c r="G61" i="48"/>
  <c r="F61" i="48"/>
  <c r="W60" i="48"/>
  <c r="V59" i="48"/>
  <c r="V71" i="48" s="1"/>
  <c r="U59" i="48"/>
  <c r="U71" i="48" s="1"/>
  <c r="T59" i="48"/>
  <c r="T71" i="48" s="1"/>
  <c r="T72" i="48" s="1"/>
  <c r="S59" i="48"/>
  <c r="S61" i="48" s="1"/>
  <c r="Q59" i="48"/>
  <c r="Q71" i="48" s="1"/>
  <c r="P59" i="48"/>
  <c r="P71" i="48" s="1"/>
  <c r="O59" i="48"/>
  <c r="O71" i="48" s="1"/>
  <c r="N59" i="48"/>
  <c r="N65" i="48" s="1"/>
  <c r="L59" i="48"/>
  <c r="L71" i="48" s="1"/>
  <c r="K59" i="48"/>
  <c r="J59" i="48"/>
  <c r="J71" i="48" s="1"/>
  <c r="I59" i="48"/>
  <c r="I71" i="48" s="1"/>
  <c r="G59" i="48"/>
  <c r="G65" i="48" s="1"/>
  <c r="F59" i="48"/>
  <c r="F71" i="48" s="1"/>
  <c r="E59" i="48"/>
  <c r="E61" i="48" s="1"/>
  <c r="D59" i="48"/>
  <c r="D71" i="48" s="1"/>
  <c r="AU58" i="48"/>
  <c r="AT58" i="48"/>
  <c r="AS58" i="48"/>
  <c r="AR58" i="48"/>
  <c r="AP58" i="48"/>
  <c r="AO58" i="48"/>
  <c r="AN58" i="48"/>
  <c r="AM58" i="48"/>
  <c r="AK58" i="48"/>
  <c r="AJ58" i="48"/>
  <c r="AI58" i="48"/>
  <c r="AH58" i="48"/>
  <c r="AF58" i="48"/>
  <c r="AE58" i="48"/>
  <c r="AD58" i="48"/>
  <c r="AC58" i="48"/>
  <c r="AA58" i="48"/>
  <c r="Z58" i="48"/>
  <c r="Y58" i="48"/>
  <c r="X58" i="48"/>
  <c r="V58" i="48"/>
  <c r="U58" i="48"/>
  <c r="T58" i="48"/>
  <c r="S58" i="48"/>
  <c r="Q58" i="48"/>
  <c r="P58" i="48"/>
  <c r="O58" i="48"/>
  <c r="N58" i="48"/>
  <c r="N57" i="48"/>
  <c r="L57" i="48"/>
  <c r="K57" i="48"/>
  <c r="J57" i="48"/>
  <c r="I57" i="48"/>
  <c r="G57" i="48"/>
  <c r="F57" i="48"/>
  <c r="E57" i="48"/>
  <c r="D57" i="48"/>
  <c r="V56" i="48"/>
  <c r="U56" i="48"/>
  <c r="T56" i="48"/>
  <c r="S56" i="48"/>
  <c r="Q56" i="48"/>
  <c r="P56" i="48"/>
  <c r="O56" i="48"/>
  <c r="N56" i="48"/>
  <c r="L56" i="48"/>
  <c r="K56" i="48"/>
  <c r="J56" i="48"/>
  <c r="I56" i="48"/>
  <c r="AR55" i="48"/>
  <c r="AM55" i="48"/>
  <c r="AH55" i="48"/>
  <c r="AC55" i="48"/>
  <c r="AA55" i="48"/>
  <c r="Z55" i="48"/>
  <c r="Y55" i="48"/>
  <c r="X55" i="48"/>
  <c r="W55" i="48"/>
  <c r="W54" i="48"/>
  <c r="G53" i="48"/>
  <c r="F53" i="48"/>
  <c r="E53" i="48"/>
  <c r="D53" i="48"/>
  <c r="N52" i="48"/>
  <c r="N53" i="48" s="1"/>
  <c r="L52" i="48"/>
  <c r="L53" i="48" s="1"/>
  <c r="K52" i="48"/>
  <c r="K53" i="48" s="1"/>
  <c r="J52" i="48"/>
  <c r="J53" i="48" s="1"/>
  <c r="I52" i="48"/>
  <c r="I53" i="48" s="1"/>
  <c r="G52" i="48"/>
  <c r="F52" i="48"/>
  <c r="E52" i="48"/>
  <c r="D52" i="48"/>
  <c r="AV51" i="48"/>
  <c r="AV58" i="48" s="1"/>
  <c r="AQ51" i="48"/>
  <c r="AL51" i="48"/>
  <c r="AL58" i="48" s="1"/>
  <c r="AG51" i="48"/>
  <c r="AG58" i="48" s="1"/>
  <c r="AB51" i="48"/>
  <c r="AB58" i="48" s="1"/>
  <c r="W51" i="48"/>
  <c r="W58" i="48" s="1"/>
  <c r="K51" i="48"/>
  <c r="K58" i="48" s="1"/>
  <c r="J51" i="48"/>
  <c r="J58" i="48" s="1"/>
  <c r="I51" i="48"/>
  <c r="I58" i="48" s="1"/>
  <c r="G51" i="48"/>
  <c r="G58" i="48" s="1"/>
  <c r="F51" i="48"/>
  <c r="H51" i="48" s="1"/>
  <c r="H58" i="48" s="1"/>
  <c r="E51" i="48"/>
  <c r="E58" i="48" s="1"/>
  <c r="D51" i="48"/>
  <c r="D58" i="48" s="1"/>
  <c r="S50" i="48"/>
  <c r="S52" i="48" s="1"/>
  <c r="S53" i="48" s="1"/>
  <c r="X53" i="48" s="1"/>
  <c r="AC53" i="48" s="1"/>
  <c r="AH53" i="48" s="1"/>
  <c r="AM53" i="48" s="1"/>
  <c r="AR53" i="48" s="1"/>
  <c r="O50" i="48"/>
  <c r="P50" i="48" s="1"/>
  <c r="W46" i="48"/>
  <c r="V46" i="48"/>
  <c r="U46" i="48"/>
  <c r="T46" i="48"/>
  <c r="S46" i="48"/>
  <c r="Q46" i="48"/>
  <c r="P46" i="48"/>
  <c r="O46" i="48"/>
  <c r="N46" i="48"/>
  <c r="L46" i="48"/>
  <c r="K46" i="48"/>
  <c r="J46" i="48"/>
  <c r="I46" i="48"/>
  <c r="W45" i="48"/>
  <c r="W63" i="48" s="1"/>
  <c r="R45" i="48"/>
  <c r="M45" i="48"/>
  <c r="H45" i="48"/>
  <c r="J44" i="48"/>
  <c r="N43" i="48"/>
  <c r="N44" i="48" s="1"/>
  <c r="L43" i="48"/>
  <c r="L44" i="48" s="1"/>
  <c r="K43" i="48"/>
  <c r="K44" i="48" s="1"/>
  <c r="J43" i="48"/>
  <c r="I43" i="48"/>
  <c r="I44" i="48" s="1"/>
  <c r="G43" i="48"/>
  <c r="G44" i="48" s="1"/>
  <c r="F43" i="48"/>
  <c r="F44" i="48" s="1"/>
  <c r="E43" i="48"/>
  <c r="E44" i="48" s="1"/>
  <c r="D43" i="48"/>
  <c r="AV42" i="48"/>
  <c r="AQ42" i="48"/>
  <c r="AQ58" i="48" s="1"/>
  <c r="AL42" i="48"/>
  <c r="AG42" i="48"/>
  <c r="AB42" i="48"/>
  <c r="W42" i="48"/>
  <c r="L42" i="48"/>
  <c r="L58" i="48" s="1"/>
  <c r="K42" i="48"/>
  <c r="J42" i="48"/>
  <c r="I42" i="48"/>
  <c r="G42" i="48"/>
  <c r="F42" i="48"/>
  <c r="E42" i="48"/>
  <c r="D42" i="48"/>
  <c r="H42" i="48" s="1"/>
  <c r="O41" i="48"/>
  <c r="Q37" i="48"/>
  <c r="L37" i="48"/>
  <c r="G37" i="48"/>
  <c r="X35" i="48"/>
  <c r="W35" i="48"/>
  <c r="L35" i="48"/>
  <c r="N35" i="48" s="1"/>
  <c r="R35" i="48" s="1"/>
  <c r="H35" i="48"/>
  <c r="Y31" i="48"/>
  <c r="Z31" i="48" s="1"/>
  <c r="AA31" i="48" s="1"/>
  <c r="AC31" i="48" s="1"/>
  <c r="AD31" i="48" s="1"/>
  <c r="X31" i="48"/>
  <c r="X30" i="48"/>
  <c r="Y30" i="48" s="1"/>
  <c r="Z30" i="48" s="1"/>
  <c r="AA30" i="48" s="1"/>
  <c r="AC30" i="48" s="1"/>
  <c r="AD30" i="48" s="1"/>
  <c r="V28" i="48"/>
  <c r="U28" i="48"/>
  <c r="W28" i="48" s="1"/>
  <c r="T28" i="48"/>
  <c r="S28" i="48"/>
  <c r="Q28" i="48"/>
  <c r="P28" i="48"/>
  <c r="O28" i="48"/>
  <c r="N28" i="48"/>
  <c r="R28" i="48" s="1"/>
  <c r="L28" i="48"/>
  <c r="K28" i="48"/>
  <c r="J28" i="48"/>
  <c r="I28" i="48"/>
  <c r="M28" i="48" s="1"/>
  <c r="G28" i="48"/>
  <c r="F28" i="48"/>
  <c r="E28" i="48"/>
  <c r="H28" i="48" s="1"/>
  <c r="D28" i="48"/>
  <c r="X26" i="48"/>
  <c r="T26" i="48"/>
  <c r="W26" i="48" s="1"/>
  <c r="R26" i="48"/>
  <c r="M26" i="48"/>
  <c r="G26" i="48"/>
  <c r="W24" i="48"/>
  <c r="R24" i="48"/>
  <c r="M24" i="48"/>
  <c r="G24" i="48"/>
  <c r="X22" i="48"/>
  <c r="W22" i="48"/>
  <c r="R22" i="48"/>
  <c r="M22" i="48"/>
  <c r="G22" i="48"/>
  <c r="G145" i="48" s="1"/>
  <c r="W21" i="48"/>
  <c r="R21" i="48"/>
  <c r="M21" i="48"/>
  <c r="G21" i="48"/>
  <c r="AV20" i="48"/>
  <c r="AQ20" i="48"/>
  <c r="AL20" i="48"/>
  <c r="AG20" i="48"/>
  <c r="AB20" i="48"/>
  <c r="W20" i="48"/>
  <c r="R20" i="48"/>
  <c r="M20" i="48"/>
  <c r="G20" i="48"/>
  <c r="V18" i="48"/>
  <c r="U18" i="48"/>
  <c r="T18" i="48"/>
  <c r="S18" i="48"/>
  <c r="W18" i="48" s="1"/>
  <c r="Q18" i="48"/>
  <c r="P18" i="48"/>
  <c r="O18" i="48"/>
  <c r="O19" i="48" s="1"/>
  <c r="N18" i="48"/>
  <c r="R18" i="48" s="1"/>
  <c r="L18" i="48"/>
  <c r="K18" i="48"/>
  <c r="J18" i="48"/>
  <c r="I18" i="48"/>
  <c r="M18" i="48" s="1"/>
  <c r="G18" i="48"/>
  <c r="F18" i="48"/>
  <c r="E18" i="48"/>
  <c r="D18" i="48"/>
  <c r="H18" i="48" s="1"/>
  <c r="O17" i="48"/>
  <c r="O141" i="48" s="1"/>
  <c r="L17" i="48"/>
  <c r="L141" i="48" s="1"/>
  <c r="K17" i="48"/>
  <c r="K141" i="48" s="1"/>
  <c r="Y16" i="48"/>
  <c r="Y9" i="50" s="1"/>
  <c r="Y10" i="50" s="1"/>
  <c r="X16" i="48"/>
  <c r="W16" i="48"/>
  <c r="R16" i="48"/>
  <c r="M16" i="48"/>
  <c r="G16" i="48"/>
  <c r="G136" i="48" s="1"/>
  <c r="V15" i="48"/>
  <c r="U15" i="48"/>
  <c r="T15" i="48"/>
  <c r="S15" i="48"/>
  <c r="Q15" i="48"/>
  <c r="P15" i="48"/>
  <c r="O15" i="48"/>
  <c r="N15" i="48"/>
  <c r="L15" i="48"/>
  <c r="K15" i="48"/>
  <c r="J15" i="48"/>
  <c r="I15" i="48"/>
  <c r="H15" i="48"/>
  <c r="F15" i="48"/>
  <c r="E15" i="48"/>
  <c r="D15" i="48"/>
  <c r="X14" i="48"/>
  <c r="W14" i="48"/>
  <c r="R14" i="48"/>
  <c r="M14" i="48"/>
  <c r="G14" i="48"/>
  <c r="W13" i="48"/>
  <c r="R13" i="48"/>
  <c r="M13" i="48"/>
  <c r="G13" i="48"/>
  <c r="W12" i="48"/>
  <c r="R12" i="48"/>
  <c r="M12" i="48"/>
  <c r="G12" i="48"/>
  <c r="W11" i="48"/>
  <c r="R11" i="48"/>
  <c r="M11" i="48"/>
  <c r="G11" i="48"/>
  <c r="W10" i="48"/>
  <c r="W15" i="48" s="1"/>
  <c r="R10" i="48"/>
  <c r="M10" i="48"/>
  <c r="G10" i="48"/>
  <c r="W9" i="48"/>
  <c r="R9" i="48"/>
  <c r="R15" i="48" s="1"/>
  <c r="M9" i="48"/>
  <c r="M15" i="48" s="1"/>
  <c r="G9" i="48"/>
  <c r="V8" i="48"/>
  <c r="U8" i="48"/>
  <c r="T8" i="48"/>
  <c r="S8" i="48"/>
  <c r="R8" i="48"/>
  <c r="R17" i="48" s="1"/>
  <c r="Q8" i="48"/>
  <c r="Q47" i="49" s="1"/>
  <c r="P8" i="48"/>
  <c r="P17" i="48" s="1"/>
  <c r="O8" i="48"/>
  <c r="N8" i="48"/>
  <c r="N17" i="48" s="1"/>
  <c r="L8" i="48"/>
  <c r="K8" i="48"/>
  <c r="J8" i="48"/>
  <c r="I8" i="48"/>
  <c r="H8" i="48"/>
  <c r="H17" i="48" s="1"/>
  <c r="F8" i="48"/>
  <c r="F47" i="49" s="1"/>
  <c r="F48" i="49" s="1"/>
  <c r="E8" i="48"/>
  <c r="E47" i="49" s="1"/>
  <c r="E48" i="49" s="1"/>
  <c r="D8" i="48"/>
  <c r="AC7" i="48"/>
  <c r="AA7" i="48"/>
  <c r="Z7" i="48"/>
  <c r="Y7" i="48"/>
  <c r="X7" i="48"/>
  <c r="AB7" i="48" s="1"/>
  <c r="W7" i="48"/>
  <c r="R7" i="48"/>
  <c r="M7" i="48"/>
  <c r="G7" i="48"/>
  <c r="G135" i="48" s="1"/>
  <c r="W6" i="48"/>
  <c r="R6" i="48"/>
  <c r="M6" i="48"/>
  <c r="G6" i="48"/>
  <c r="G134" i="48" s="1"/>
  <c r="W5" i="48"/>
  <c r="W8" i="48" s="1"/>
  <c r="R5" i="48"/>
  <c r="M5" i="48"/>
  <c r="M8" i="48" s="1"/>
  <c r="G5" i="48"/>
  <c r="G133" i="48" s="1"/>
  <c r="AL43" i="50" l="1"/>
  <c r="AG43" i="55"/>
  <c r="AB43" i="55"/>
  <c r="P141" i="48"/>
  <c r="P23" i="48"/>
  <c r="P19" i="48"/>
  <c r="AA69" i="48"/>
  <c r="R141" i="48"/>
  <c r="R23" i="48"/>
  <c r="R25" i="48" s="1"/>
  <c r="R27" i="48" s="1"/>
  <c r="R19" i="48"/>
  <c r="M140" i="48"/>
  <c r="M17" i="48"/>
  <c r="L72" i="48"/>
  <c r="H141" i="48"/>
  <c r="H23" i="48"/>
  <c r="H19" i="48"/>
  <c r="O142" i="48"/>
  <c r="O29" i="48"/>
  <c r="O34" i="48" s="1"/>
  <c r="W140" i="48"/>
  <c r="W17" i="48"/>
  <c r="N141" i="48"/>
  <c r="N23" i="48"/>
  <c r="N19" i="48"/>
  <c r="X9" i="50"/>
  <c r="X136" i="48"/>
  <c r="G51" i="49"/>
  <c r="G49" i="49"/>
  <c r="G15" i="48"/>
  <c r="S56" i="50"/>
  <c r="S53" i="50"/>
  <c r="S47" i="49"/>
  <c r="S140" i="48"/>
  <c r="AA98" i="48"/>
  <c r="AC185" i="48"/>
  <c r="AH111" i="48"/>
  <c r="AC110" i="48"/>
  <c r="T50" i="48"/>
  <c r="D53" i="50"/>
  <c r="D56" i="50"/>
  <c r="D47" i="49"/>
  <c r="T56" i="50"/>
  <c r="T47" i="49"/>
  <c r="Y47" i="49" s="1"/>
  <c r="T140" i="48"/>
  <c r="N72" i="48"/>
  <c r="D106" i="48"/>
  <c r="H105" i="48"/>
  <c r="X61" i="48"/>
  <c r="Y175" i="48"/>
  <c r="AD61" i="48"/>
  <c r="Q17" i="48"/>
  <c r="G8" i="48"/>
  <c r="X68" i="48"/>
  <c r="U47" i="49"/>
  <c r="U140" i="48"/>
  <c r="S17" i="48"/>
  <c r="Y68" i="48"/>
  <c r="V47" i="49"/>
  <c r="AA47" i="49" s="1"/>
  <c r="V140" i="48"/>
  <c r="D17" i="48"/>
  <c r="T17" i="48"/>
  <c r="Y135" i="48"/>
  <c r="AD55" i="48"/>
  <c r="AB55" i="48"/>
  <c r="P47" i="49"/>
  <c r="P140" i="48"/>
  <c r="O30" i="50"/>
  <c r="P30" i="50" s="1"/>
  <c r="Q30" i="50" s="1"/>
  <c r="N37" i="50"/>
  <c r="J47" i="49"/>
  <c r="J140" i="48"/>
  <c r="E17" i="48"/>
  <c r="U17" i="48"/>
  <c r="K19" i="48"/>
  <c r="K23" i="48"/>
  <c r="Z135" i="48"/>
  <c r="AE55" i="48"/>
  <c r="Q177" i="48"/>
  <c r="I53" i="50"/>
  <c r="I47" i="49"/>
  <c r="I56" i="50"/>
  <c r="I140" i="48"/>
  <c r="K47" i="49"/>
  <c r="K48" i="49" s="1"/>
  <c r="K140" i="48"/>
  <c r="F17" i="48"/>
  <c r="V17" i="48"/>
  <c r="L19" i="48"/>
  <c r="L23" i="48"/>
  <c r="L25" i="48" s="1"/>
  <c r="L27" i="48" s="1"/>
  <c r="F58" i="48"/>
  <c r="L65" i="48"/>
  <c r="L68" i="48"/>
  <c r="L61" i="48"/>
  <c r="L47" i="49"/>
  <c r="Y26" i="48"/>
  <c r="Z26" i="48" s="1"/>
  <c r="AA26" i="48" s="1"/>
  <c r="AC26" i="48" s="1"/>
  <c r="U176" i="48"/>
  <c r="Z63" i="48"/>
  <c r="Q180" i="48"/>
  <c r="W70" i="48"/>
  <c r="V176" i="48"/>
  <c r="AA63" i="48"/>
  <c r="Q140" i="48"/>
  <c r="R140" i="48"/>
  <c r="I17" i="48"/>
  <c r="O23" i="48"/>
  <c r="J72" i="48"/>
  <c r="N56" i="50"/>
  <c r="N53" i="50"/>
  <c r="N47" i="49"/>
  <c r="N48" i="49" s="1"/>
  <c r="N140" i="48"/>
  <c r="O47" i="49"/>
  <c r="O140" i="48"/>
  <c r="J17" i="48"/>
  <c r="Q52" i="48"/>
  <c r="Q53" i="48" s="1"/>
  <c r="P52" i="48"/>
  <c r="P53" i="48" s="1"/>
  <c r="K71" i="48"/>
  <c r="K65" i="48"/>
  <c r="K68" i="48"/>
  <c r="K61" i="48"/>
  <c r="AA135" i="48"/>
  <c r="S65" i="48"/>
  <c r="S71" i="48"/>
  <c r="AK88" i="48"/>
  <c r="AL88" i="48" s="1"/>
  <c r="AD187" i="48"/>
  <c r="AI116" i="48"/>
  <c r="AD115" i="48"/>
  <c r="Y168" i="48"/>
  <c r="Y170" i="48" s="1"/>
  <c r="Z165" i="48"/>
  <c r="O72" i="48"/>
  <c r="T177" i="48"/>
  <c r="V68" i="48"/>
  <c r="AF108" i="48"/>
  <c r="AA115" i="48"/>
  <c r="P41" i="48"/>
  <c r="AC135" i="48"/>
  <c r="U65" i="48"/>
  <c r="D68" i="48"/>
  <c r="AM88" i="48"/>
  <c r="AB108" i="48"/>
  <c r="O52" i="48"/>
  <c r="O53" i="48" s="1"/>
  <c r="Q137" i="48"/>
  <c r="V65" i="48"/>
  <c r="E68" i="48"/>
  <c r="AN88" i="48"/>
  <c r="V152" i="48"/>
  <c r="V151" i="48"/>
  <c r="N61" i="48"/>
  <c r="S175" i="48" s="1"/>
  <c r="F68" i="48"/>
  <c r="AO88" i="48"/>
  <c r="M94" i="48"/>
  <c r="AA101" i="48"/>
  <c r="AF55" i="48"/>
  <c r="O61" i="48"/>
  <c r="T175" i="48" s="1"/>
  <c r="E65" i="48"/>
  <c r="G68" i="48"/>
  <c r="Z68" i="48"/>
  <c r="K98" i="48"/>
  <c r="K94" i="48"/>
  <c r="K105" i="48"/>
  <c r="K106" i="48" s="1"/>
  <c r="K101" i="48"/>
  <c r="M92" i="48"/>
  <c r="M98" i="48" s="1"/>
  <c r="U72" i="48"/>
  <c r="P61" i="48"/>
  <c r="AC63" i="48"/>
  <c r="F65" i="48"/>
  <c r="Y65" i="48"/>
  <c r="I68" i="48"/>
  <c r="L98" i="48"/>
  <c r="L94" i="48"/>
  <c r="L105" i="48"/>
  <c r="L106" i="48" s="1"/>
  <c r="L101" i="48"/>
  <c r="W98" i="48"/>
  <c r="D72" i="48"/>
  <c r="V137" i="48"/>
  <c r="V72" i="48"/>
  <c r="Q61" i="48"/>
  <c r="Q175" i="48" s="1"/>
  <c r="AD63" i="48"/>
  <c r="J68" i="48"/>
  <c r="M35" i="48"/>
  <c r="W59" i="48"/>
  <c r="I65" i="48"/>
  <c r="F137" i="48"/>
  <c r="O43" i="48"/>
  <c r="O44" i="48" s="1"/>
  <c r="G71" i="48"/>
  <c r="U61" i="48"/>
  <c r="N68" i="48"/>
  <c r="S178" i="48" s="1"/>
  <c r="P76" i="48"/>
  <c r="P77" i="48" s="1"/>
  <c r="O76" i="48"/>
  <c r="O77" i="48" s="1"/>
  <c r="AG91" i="48"/>
  <c r="O57" i="48"/>
  <c r="H59" i="48"/>
  <c r="V61" i="48"/>
  <c r="Q176" i="48"/>
  <c r="O68" i="48"/>
  <c r="T178" i="48" s="1"/>
  <c r="E71" i="48"/>
  <c r="P74" i="48"/>
  <c r="AL91" i="48"/>
  <c r="S106" i="48"/>
  <c r="W105" i="48"/>
  <c r="W106" i="48" s="1"/>
  <c r="AC33" i="50"/>
  <c r="X33" i="50"/>
  <c r="I72" i="48"/>
  <c r="D61" i="48"/>
  <c r="P68" i="48"/>
  <c r="U178" i="48" s="1"/>
  <c r="F72" i="48"/>
  <c r="M101" i="48"/>
  <c r="Y35" i="48"/>
  <c r="X135" i="48"/>
  <c r="T176" i="48"/>
  <c r="O65" i="48"/>
  <c r="Q68" i="48"/>
  <c r="Q178" i="48" s="1"/>
  <c r="AB69" i="48"/>
  <c r="U183" i="48"/>
  <c r="Z101" i="48"/>
  <c r="X181" i="48"/>
  <c r="AC96" i="48"/>
  <c r="Y102" i="48"/>
  <c r="Y136" i="48"/>
  <c r="Z119" i="48"/>
  <c r="S180" i="48"/>
  <c r="M103" i="48"/>
  <c r="AM186" i="48"/>
  <c r="AE187" i="48"/>
  <c r="AJ116" i="48"/>
  <c r="T180" i="48"/>
  <c r="P98" i="48"/>
  <c r="AR113" i="48"/>
  <c r="W155" i="48"/>
  <c r="P83" i="48"/>
  <c r="U180" i="48"/>
  <c r="Q98" i="48"/>
  <c r="Q182" i="48" s="1"/>
  <c r="J101" i="48"/>
  <c r="I105" i="48"/>
  <c r="W109" i="48"/>
  <c r="AD143" i="48"/>
  <c r="AC129" i="48"/>
  <c r="F94" i="48"/>
  <c r="V94" i="48"/>
  <c r="J105" i="48"/>
  <c r="J106" i="48" s="1"/>
  <c r="AD129" i="48"/>
  <c r="AE163" i="48"/>
  <c r="AG88" i="48"/>
  <c r="S98" i="48"/>
  <c r="AG108" i="48"/>
  <c r="S185" i="48"/>
  <c r="T186" i="48"/>
  <c r="Y113" i="48"/>
  <c r="AE115" i="48"/>
  <c r="W131" i="48"/>
  <c r="R92" i="48"/>
  <c r="X94" i="48"/>
  <c r="AD96" i="48"/>
  <c r="T182" i="48"/>
  <c r="AH108" i="48"/>
  <c r="T185" i="48"/>
  <c r="U186" i="48"/>
  <c r="Z113" i="48"/>
  <c r="U83" i="48"/>
  <c r="H84" i="48"/>
  <c r="H91" i="48" s="1"/>
  <c r="I94" i="48"/>
  <c r="Y94" i="48"/>
  <c r="AE96" i="48"/>
  <c r="E98" i="48"/>
  <c r="U98" i="48"/>
  <c r="N101" i="48"/>
  <c r="AI108" i="48"/>
  <c r="U185" i="48"/>
  <c r="Q187" i="48"/>
  <c r="AI123" i="48"/>
  <c r="Y129" i="48"/>
  <c r="Z129" i="48" s="1"/>
  <c r="AA129" i="48" s="1"/>
  <c r="AB129" i="48"/>
  <c r="J94" i="48"/>
  <c r="Z94" i="48"/>
  <c r="AF96" i="48"/>
  <c r="O101" i="48"/>
  <c r="N105" i="48"/>
  <c r="H120" i="48"/>
  <c r="H121" i="48" s="1"/>
  <c r="AJ108" i="48"/>
  <c r="V185" i="48"/>
  <c r="AC15" i="49"/>
  <c r="AD15" i="49" s="1"/>
  <c r="AE15" i="49" s="1"/>
  <c r="AF15" i="49" s="1"/>
  <c r="AB15" i="49"/>
  <c r="P101" i="48"/>
  <c r="O105" i="48"/>
  <c r="O106" i="48" s="1"/>
  <c r="M120" i="48"/>
  <c r="M121" i="48" s="1"/>
  <c r="M109" i="48"/>
  <c r="H118" i="48"/>
  <c r="AC112" i="48"/>
  <c r="O90" i="48"/>
  <c r="Q101" i="48"/>
  <c r="P105" i="48"/>
  <c r="P106" i="48" s="1"/>
  <c r="R120" i="48"/>
  <c r="R121" i="48" s="1"/>
  <c r="AH123" i="48"/>
  <c r="AG123" i="48"/>
  <c r="M155" i="48"/>
  <c r="I151" i="48"/>
  <c r="I152" i="48"/>
  <c r="W92" i="48"/>
  <c r="S181" i="48"/>
  <c r="Y98" i="48"/>
  <c r="R118" i="48"/>
  <c r="Y111" i="48"/>
  <c r="Y117" i="48"/>
  <c r="Z117" i="48" s="1"/>
  <c r="AA117" i="48" s="1"/>
  <c r="AC117" i="48" s="1"/>
  <c r="AE123" i="48"/>
  <c r="H92" i="48"/>
  <c r="H98" i="48" s="1"/>
  <c r="T181" i="48"/>
  <c r="S101" i="48"/>
  <c r="X112" i="48"/>
  <c r="W118" i="48"/>
  <c r="W120" i="48" s="1"/>
  <c r="W121" i="48" s="1"/>
  <c r="Z111" i="48"/>
  <c r="AA187" i="48"/>
  <c r="AF116" i="48"/>
  <c r="D101" i="48"/>
  <c r="T101" i="48"/>
  <c r="X110" i="48"/>
  <c r="AA111" i="48"/>
  <c r="H116" i="48"/>
  <c r="AP123" i="48"/>
  <c r="AC19" i="49"/>
  <c r="AD19" i="49" s="1"/>
  <c r="AE19" i="49" s="1"/>
  <c r="AF19" i="49" s="1"/>
  <c r="AB19" i="49"/>
  <c r="R109" i="48"/>
  <c r="M116" i="48"/>
  <c r="S186" i="48"/>
  <c r="X168" i="48"/>
  <c r="X170" i="48" s="1"/>
  <c r="R26" i="50"/>
  <c r="F62" i="49"/>
  <c r="F42" i="49"/>
  <c r="V187" i="48"/>
  <c r="AC33" i="49"/>
  <c r="AD33" i="49" s="1"/>
  <c r="AE33" i="49" s="1"/>
  <c r="AF33" i="49" s="1"/>
  <c r="AB33" i="49"/>
  <c r="T42" i="49"/>
  <c r="T62" i="49"/>
  <c r="V186" i="48"/>
  <c r="S187" i="48"/>
  <c r="L152" i="48"/>
  <c r="T187" i="48"/>
  <c r="AC24" i="49"/>
  <c r="AD24" i="49" s="1"/>
  <c r="AE24" i="49" s="1"/>
  <c r="AF24" i="49" s="1"/>
  <c r="AB24" i="49"/>
  <c r="AC26" i="49"/>
  <c r="AD26" i="49" s="1"/>
  <c r="AE26" i="49" s="1"/>
  <c r="AF26" i="49" s="1"/>
  <c r="AB26" i="49"/>
  <c r="W117" i="48"/>
  <c r="N151" i="48"/>
  <c r="O173" i="48"/>
  <c r="P173" i="48"/>
  <c r="AC18" i="49"/>
  <c r="AD18" i="49" s="1"/>
  <c r="AE18" i="49" s="1"/>
  <c r="AF18" i="49" s="1"/>
  <c r="AB18" i="49"/>
  <c r="AS50" i="49"/>
  <c r="AK34" i="50"/>
  <c r="AJ61" i="49"/>
  <c r="Q173" i="48"/>
  <c r="M47" i="50"/>
  <c r="M67" i="49"/>
  <c r="AA113" i="48"/>
  <c r="X116" i="48"/>
  <c r="AL154" i="48"/>
  <c r="T173" i="48"/>
  <c r="N47" i="50"/>
  <c r="N63" i="49"/>
  <c r="N62" i="49"/>
  <c r="N30" i="49"/>
  <c r="N35" i="49" s="1"/>
  <c r="N42" i="49" s="1"/>
  <c r="AC32" i="49"/>
  <c r="AD32" i="49" s="1"/>
  <c r="AE32" i="49" s="1"/>
  <c r="AF32" i="49" s="1"/>
  <c r="AB32" i="49"/>
  <c r="E22" i="50"/>
  <c r="F7" i="50"/>
  <c r="E56" i="49"/>
  <c r="R47" i="50"/>
  <c r="R67" i="49"/>
  <c r="Z52" i="49"/>
  <c r="AE51" i="49"/>
  <c r="AJ51" i="49" s="1"/>
  <c r="AO51" i="49" s="1"/>
  <c r="AT51" i="49" s="1"/>
  <c r="AT52" i="49" s="1"/>
  <c r="U152" i="48"/>
  <c r="U151" i="48"/>
  <c r="H30" i="49"/>
  <c r="H35" i="49" s="1"/>
  <c r="AC34" i="49"/>
  <c r="AD34" i="49" s="1"/>
  <c r="AE34" i="49" s="1"/>
  <c r="AF34" i="49" s="1"/>
  <c r="AB34" i="49"/>
  <c r="R30" i="49"/>
  <c r="R35" i="49" s="1"/>
  <c r="Y27" i="49"/>
  <c r="AC31" i="49"/>
  <c r="AD31" i="49" s="1"/>
  <c r="AE31" i="49" s="1"/>
  <c r="AF31" i="49" s="1"/>
  <c r="AB31" i="49"/>
  <c r="X16" i="49"/>
  <c r="X8" i="50" s="1"/>
  <c r="Z55" i="49"/>
  <c r="S47" i="50"/>
  <c r="S63" i="49"/>
  <c r="S62" i="49"/>
  <c r="AC39" i="49"/>
  <c r="AD39" i="49" s="1"/>
  <c r="AE39" i="49" s="1"/>
  <c r="AF39" i="49" s="1"/>
  <c r="AB39" i="49"/>
  <c r="AT50" i="49"/>
  <c r="K53" i="50"/>
  <c r="G35" i="50"/>
  <c r="H35" i="50" s="1"/>
  <c r="U25" i="49"/>
  <c r="U62" i="49"/>
  <c r="U47" i="50"/>
  <c r="H41" i="49"/>
  <c r="H42" i="49" s="1"/>
  <c r="G50" i="49"/>
  <c r="U63" i="49"/>
  <c r="R19" i="50"/>
  <c r="AC57" i="50"/>
  <c r="V47" i="50"/>
  <c r="I42" i="49"/>
  <c r="G42" i="49"/>
  <c r="V63" i="49"/>
  <c r="W47" i="50"/>
  <c r="W67" i="49"/>
  <c r="W62" i="49"/>
  <c r="W63" i="49"/>
  <c r="Z13" i="49"/>
  <c r="X28" i="49"/>
  <c r="K42" i="49"/>
  <c r="M9" i="50"/>
  <c r="S30" i="49"/>
  <c r="S35" i="49" s="1"/>
  <c r="S42" i="49" s="1"/>
  <c r="L42" i="49"/>
  <c r="R9" i="50"/>
  <c r="M15" i="50"/>
  <c r="AH50" i="49"/>
  <c r="L29" i="50"/>
  <c r="X21" i="50"/>
  <c r="E62" i="49"/>
  <c r="E63" i="49"/>
  <c r="E47" i="50"/>
  <c r="E30" i="49"/>
  <c r="E35" i="49" s="1"/>
  <c r="E42" i="49" s="1"/>
  <c r="O42" i="49"/>
  <c r="O62" i="49"/>
  <c r="O52" i="49"/>
  <c r="O48" i="49"/>
  <c r="W9" i="50"/>
  <c r="O37" i="50"/>
  <c r="Y23" i="49"/>
  <c r="H47" i="50"/>
  <c r="P42" i="49"/>
  <c r="P62" i="49"/>
  <c r="P52" i="49"/>
  <c r="P48" i="49"/>
  <c r="AJ52" i="49"/>
  <c r="V9" i="50"/>
  <c r="Q38" i="50"/>
  <c r="R38" i="50"/>
  <c r="I47" i="50"/>
  <c r="I63" i="49"/>
  <c r="Q41" i="49"/>
  <c r="R37" i="49"/>
  <c r="R41" i="49" s="1"/>
  <c r="AC40" i="49"/>
  <c r="AD40" i="49" s="1"/>
  <c r="AE40" i="49" s="1"/>
  <c r="AF40" i="49" s="1"/>
  <c r="AB40" i="49"/>
  <c r="AK52" i="49"/>
  <c r="Y51" i="49"/>
  <c r="W25" i="50"/>
  <c r="W56" i="50" s="1"/>
  <c r="J47" i="50"/>
  <c r="J63" i="49"/>
  <c r="J62" i="49"/>
  <c r="AM52" i="49"/>
  <c r="F16" i="50"/>
  <c r="G16" i="50" s="1"/>
  <c r="U56" i="50"/>
  <c r="V25" i="50"/>
  <c r="V56" i="50" s="1"/>
  <c r="K47" i="50"/>
  <c r="K63" i="49"/>
  <c r="K62" i="49"/>
  <c r="I30" i="49"/>
  <c r="I35" i="49" s="1"/>
  <c r="R18" i="50"/>
  <c r="Y10" i="49"/>
  <c r="L47" i="50"/>
  <c r="L63" i="49"/>
  <c r="L62" i="49"/>
  <c r="J30" i="49"/>
  <c r="J35" i="49" s="1"/>
  <c r="J42" i="49" s="1"/>
  <c r="D62" i="49"/>
  <c r="D42" i="49"/>
  <c r="V8" i="50"/>
  <c r="W8" i="50" s="1"/>
  <c r="W13" i="50"/>
  <c r="W18" i="50"/>
  <c r="V41" i="49"/>
  <c r="V62" i="49" s="1"/>
  <c r="Q50" i="49"/>
  <c r="AK50" i="49"/>
  <c r="G52" i="49"/>
  <c r="AA52" i="49"/>
  <c r="AU52" i="49"/>
  <c r="G10" i="50"/>
  <c r="G54" i="50" s="1"/>
  <c r="F54" i="50"/>
  <c r="R20" i="50"/>
  <c r="J21" i="50"/>
  <c r="K21" i="50" s="1"/>
  <c r="L21" i="50" s="1"/>
  <c r="AG34" i="50"/>
  <c r="S39" i="50"/>
  <c r="I48" i="49"/>
  <c r="S50" i="49"/>
  <c r="AM50" i="49"/>
  <c r="I52" i="49"/>
  <c r="AC52" i="49"/>
  <c r="P8" i="50"/>
  <c r="Q8" i="50" s="1"/>
  <c r="H10" i="50"/>
  <c r="H54" i="50" s="1"/>
  <c r="L16" i="50"/>
  <c r="M16" i="50" s="1"/>
  <c r="W19" i="50"/>
  <c r="P27" i="50"/>
  <c r="V29" i="50"/>
  <c r="V30" i="50"/>
  <c r="W30" i="50" s="1"/>
  <c r="F33" i="50"/>
  <c r="G33" i="50" s="1"/>
  <c r="T37" i="50"/>
  <c r="W38" i="50"/>
  <c r="U38" i="50"/>
  <c r="V38" i="50" s="1"/>
  <c r="J48" i="49"/>
  <c r="T50" i="49"/>
  <c r="AN50" i="49"/>
  <c r="J52" i="49"/>
  <c r="V13" i="50"/>
  <c r="W15" i="50"/>
  <c r="O21" i="50"/>
  <c r="P21" i="50" s="1"/>
  <c r="Q21" i="50" s="1"/>
  <c r="H24" i="50"/>
  <c r="D27" i="50"/>
  <c r="W29" i="50"/>
  <c r="E57" i="50"/>
  <c r="M35" i="50"/>
  <c r="K36" i="50"/>
  <c r="L36" i="50" s="1"/>
  <c r="M37" i="49"/>
  <c r="M41" i="49" s="1"/>
  <c r="M42" i="49" s="1"/>
  <c r="U50" i="49"/>
  <c r="AO50" i="49"/>
  <c r="K52" i="49"/>
  <c r="AE52" i="49"/>
  <c r="L10" i="50"/>
  <c r="L54" i="50" s="1"/>
  <c r="K54" i="50"/>
  <c r="E53" i="50"/>
  <c r="F12" i="50"/>
  <c r="W21" i="50"/>
  <c r="I22" i="50"/>
  <c r="G27" i="50"/>
  <c r="G34" i="50"/>
  <c r="G57" i="50" s="1"/>
  <c r="F57" i="50"/>
  <c r="P35" i="50"/>
  <c r="Q35" i="50" s="1"/>
  <c r="Q36" i="50"/>
  <c r="R36" i="50" s="1"/>
  <c r="L48" i="49"/>
  <c r="V50" i="49"/>
  <c r="AP50" i="49"/>
  <c r="L52" i="49"/>
  <c r="AF52" i="49"/>
  <c r="K7" i="50"/>
  <c r="H9" i="50"/>
  <c r="M10" i="50"/>
  <c r="M54" i="50" s="1"/>
  <c r="J53" i="50"/>
  <c r="W16" i="50"/>
  <c r="U20" i="50"/>
  <c r="V20" i="50" s="1"/>
  <c r="M24" i="50"/>
  <c r="D50" i="49"/>
  <c r="X50" i="49"/>
  <c r="AR50" i="49"/>
  <c r="N52" i="49"/>
  <c r="AH52" i="49"/>
  <c r="P10" i="50"/>
  <c r="U16" i="50"/>
  <c r="V16" i="50" s="1"/>
  <c r="K17" i="50"/>
  <c r="L17" i="50" s="1"/>
  <c r="L34" i="50"/>
  <c r="L57" i="50" s="1"/>
  <c r="W35" i="50"/>
  <c r="K9" i="50"/>
  <c r="L9" i="50" s="1"/>
  <c r="M11" i="50"/>
  <c r="L12" i="50"/>
  <c r="K27" i="50"/>
  <c r="M32" i="50"/>
  <c r="R33" i="50"/>
  <c r="V35" i="50"/>
  <c r="W36" i="50"/>
  <c r="AS56" i="50"/>
  <c r="AT56" i="50" s="1"/>
  <c r="AU56" i="50" s="1"/>
  <c r="W10" i="50"/>
  <c r="P17" i="50"/>
  <c r="Q17" i="50" s="1"/>
  <c r="F56" i="50"/>
  <c r="G25" i="50"/>
  <c r="Q48" i="49"/>
  <c r="P7" i="50"/>
  <c r="V10" i="50"/>
  <c r="V54" i="50" s="1"/>
  <c r="H13" i="50"/>
  <c r="S55" i="50"/>
  <c r="S148" i="48" s="1"/>
  <c r="H18" i="50"/>
  <c r="R24" i="50"/>
  <c r="N27" i="50"/>
  <c r="H25" i="50"/>
  <c r="H56" i="50" s="1"/>
  <c r="M31" i="50"/>
  <c r="I37" i="50"/>
  <c r="R32" i="50"/>
  <c r="Q32" i="50"/>
  <c r="W34" i="50"/>
  <c r="W57" i="50" s="1"/>
  <c r="AQ34" i="50"/>
  <c r="S48" i="49"/>
  <c r="Z54" i="49"/>
  <c r="AC54" i="49" s="1"/>
  <c r="P53" i="50"/>
  <c r="H15" i="50"/>
  <c r="F15" i="50"/>
  <c r="G15" i="50" s="1"/>
  <c r="K18" i="50"/>
  <c r="L18" i="50" s="1"/>
  <c r="H19" i="50"/>
  <c r="Q27" i="50"/>
  <c r="K25" i="50"/>
  <c r="H26" i="50"/>
  <c r="U57" i="50"/>
  <c r="AA54" i="49"/>
  <c r="P9" i="50"/>
  <c r="Q9" i="50" s="1"/>
  <c r="Q12" i="50"/>
  <c r="Q53" i="50" s="1"/>
  <c r="M13" i="50"/>
  <c r="U17" i="50"/>
  <c r="V17" i="50" s="1"/>
  <c r="O56" i="50"/>
  <c r="V57" i="50"/>
  <c r="U48" i="49"/>
  <c r="T22" i="50"/>
  <c r="U53" i="50"/>
  <c r="V12" i="50"/>
  <c r="V53" i="50" s="1"/>
  <c r="P56" i="50"/>
  <c r="W32" i="50"/>
  <c r="AB34" i="50"/>
  <c r="X57" i="50"/>
  <c r="X58" i="50" s="1"/>
  <c r="F38" i="50"/>
  <c r="G38" i="50" s="1"/>
  <c r="V48" i="49"/>
  <c r="U7" i="50"/>
  <c r="L15" i="50"/>
  <c r="Q18" i="50"/>
  <c r="M19" i="50"/>
  <c r="U24" i="50"/>
  <c r="Q56" i="50"/>
  <c r="M26" i="50"/>
  <c r="E27" i="50"/>
  <c r="G29" i="50"/>
  <c r="F37" i="50"/>
  <c r="Q31" i="50"/>
  <c r="R31" i="50" s="1"/>
  <c r="D39" i="50"/>
  <c r="D41" i="50" s="1"/>
  <c r="J56" i="50"/>
  <c r="D48" i="49"/>
  <c r="W11" i="50"/>
  <c r="N22" i="50"/>
  <c r="K19" i="50"/>
  <c r="L19" i="50" s="1"/>
  <c r="R25" i="50"/>
  <c r="R56" i="50" s="1"/>
  <c r="K26" i="50"/>
  <c r="L26" i="50" s="1"/>
  <c r="F27" i="50"/>
  <c r="J37" i="50"/>
  <c r="M29" i="50"/>
  <c r="AV34" i="50"/>
  <c r="L38" i="50"/>
  <c r="M38" i="50" s="1"/>
  <c r="H11" i="50"/>
  <c r="J13" i="50"/>
  <c r="K13" i="50" s="1"/>
  <c r="L13" i="50" s="1"/>
  <c r="H32" i="50"/>
  <c r="E37" i="50"/>
  <c r="E39" i="50" s="1"/>
  <c r="P16" i="50"/>
  <c r="Q16" i="50" s="1"/>
  <c r="U19" i="50"/>
  <c r="V19" i="50" s="1"/>
  <c r="K20" i="50"/>
  <c r="L20" i="50" s="1"/>
  <c r="U26" i="50"/>
  <c r="V26" i="50" s="1"/>
  <c r="P34" i="50"/>
  <c r="O13" i="50"/>
  <c r="O22" i="50" s="1"/>
  <c r="I27" i="50"/>
  <c r="O53" i="50"/>
  <c r="P29" i="50"/>
  <c r="T57" i="50"/>
  <c r="T53" i="50"/>
  <c r="E56" i="50"/>
  <c r="AQ43" i="50" l="1"/>
  <c r="AL43" i="55"/>
  <c r="AD117" i="48"/>
  <c r="S182" i="48"/>
  <c r="X98" i="48"/>
  <c r="Z176" i="48"/>
  <c r="AE63" i="48"/>
  <c r="P37" i="50"/>
  <c r="P39" i="50" s="1"/>
  <c r="Q29" i="50"/>
  <c r="M105" i="48"/>
  <c r="M106" i="48" s="1"/>
  <c r="I106" i="48"/>
  <c r="V175" i="48"/>
  <c r="AA61" i="48"/>
  <c r="W17" i="50"/>
  <c r="R27" i="50"/>
  <c r="AD54" i="49"/>
  <c r="AG34" i="49"/>
  <c r="AH34" i="49"/>
  <c r="AI34" i="49" s="1"/>
  <c r="AJ34" i="49" s="1"/>
  <c r="AK34" i="49" s="1"/>
  <c r="AH33" i="49"/>
  <c r="AI33" i="49" s="1"/>
  <c r="AJ33" i="49" s="1"/>
  <c r="AK33" i="49" s="1"/>
  <c r="AG33" i="49"/>
  <c r="S183" i="48"/>
  <c r="X101" i="48"/>
  <c r="Z178" i="48"/>
  <c r="AE68" i="48"/>
  <c r="AK108" i="48"/>
  <c r="S177" i="48"/>
  <c r="X65" i="48"/>
  <c r="L137" i="48"/>
  <c r="Z183" i="48"/>
  <c r="AE101" i="48"/>
  <c r="G47" i="49"/>
  <c r="G48" i="49" s="1"/>
  <c r="G17" i="48"/>
  <c r="I55" i="50"/>
  <c r="I148" i="48" s="1"/>
  <c r="AH39" i="49"/>
  <c r="AI39" i="49" s="1"/>
  <c r="AJ39" i="49" s="1"/>
  <c r="AK39" i="49" s="1"/>
  <c r="AG39" i="49"/>
  <c r="AU123" i="48"/>
  <c r="AN108" i="48"/>
  <c r="AD181" i="48"/>
  <c r="AI96" i="48"/>
  <c r="AE117" i="48"/>
  <c r="AE129" i="48"/>
  <c r="AF163" i="48"/>
  <c r="AS88" i="48"/>
  <c r="J137" i="48"/>
  <c r="AD26" i="48"/>
  <c r="AE26" i="48" s="1"/>
  <c r="AF26" i="48" s="1"/>
  <c r="AH26" i="48" s="1"/>
  <c r="N39" i="50"/>
  <c r="AA48" i="49"/>
  <c r="AF47" i="49"/>
  <c r="Q141" i="48"/>
  <c r="Q23" i="48"/>
  <c r="Q19" i="48"/>
  <c r="M141" i="48"/>
  <c r="M23" i="48"/>
  <c r="M19" i="48"/>
  <c r="AN123" i="48"/>
  <c r="U141" i="48"/>
  <c r="U23" i="48"/>
  <c r="U19" i="48"/>
  <c r="T141" i="48"/>
  <c r="T23" i="48"/>
  <c r="T19" i="48"/>
  <c r="P13" i="50"/>
  <c r="Q13" i="50" s="1"/>
  <c r="Q10" i="50"/>
  <c r="P54" i="50"/>
  <c r="K56" i="49"/>
  <c r="L7" i="50"/>
  <c r="K22" i="50"/>
  <c r="Y17" i="50"/>
  <c r="Z10" i="49"/>
  <c r="Q183" i="48"/>
  <c r="AO108" i="48"/>
  <c r="W61" i="48"/>
  <c r="W65" i="48"/>
  <c r="W68" i="48"/>
  <c r="V178" i="48"/>
  <c r="AA68" i="48"/>
  <c r="AB26" i="48"/>
  <c r="R30" i="50"/>
  <c r="AD175" i="48"/>
  <c r="AI61" i="48"/>
  <c r="U182" i="48"/>
  <c r="Z98" i="48"/>
  <c r="X180" i="48"/>
  <c r="AC94" i="48"/>
  <c r="I137" i="48"/>
  <c r="V177" i="48"/>
  <c r="AA65" i="48"/>
  <c r="L140" i="48"/>
  <c r="Y178" i="48"/>
  <c r="AD68" i="48"/>
  <c r="T52" i="48"/>
  <c r="T53" i="48" s="1"/>
  <c r="Y53" i="48" s="1"/>
  <c r="AD53" i="48" s="1"/>
  <c r="AI53" i="48" s="1"/>
  <c r="AN53" i="48" s="1"/>
  <c r="AS53" i="48" s="1"/>
  <c r="U50" i="48"/>
  <c r="X10" i="50"/>
  <c r="R65" i="49"/>
  <c r="R142" i="48"/>
  <c r="R29" i="48"/>
  <c r="F141" i="48"/>
  <c r="F23" i="48"/>
  <c r="F19" i="48"/>
  <c r="M18" i="50"/>
  <c r="AH112" i="48"/>
  <c r="AM108" i="48"/>
  <c r="AL108" i="48"/>
  <c r="AH7" i="48"/>
  <c r="J39" i="50"/>
  <c r="W20" i="50"/>
  <c r="AJ123" i="48"/>
  <c r="G37" i="50"/>
  <c r="R16" i="50"/>
  <c r="T39" i="50"/>
  <c r="AA13" i="49"/>
  <c r="AC116" i="48"/>
  <c r="X115" i="48"/>
  <c r="AB115" i="48" s="1"/>
  <c r="AB116" i="48" s="1"/>
  <c r="X187" i="48"/>
  <c r="AH26" i="49"/>
  <c r="AI26" i="49" s="1"/>
  <c r="AJ26" i="49" s="1"/>
  <c r="AK26" i="49" s="1"/>
  <c r="AG26" i="49"/>
  <c r="R105" i="48"/>
  <c r="R106" i="48" s="1"/>
  <c r="N106" i="48"/>
  <c r="H94" i="48"/>
  <c r="Q85" i="48"/>
  <c r="Q86" i="48" s="1"/>
  <c r="P85" i="48"/>
  <c r="P86" i="48" s="1"/>
  <c r="P90" i="48"/>
  <c r="Y177" i="48"/>
  <c r="AD65" i="48"/>
  <c r="T137" i="48"/>
  <c r="O143" i="48"/>
  <c r="O25" i="48"/>
  <c r="O27" i="48" s="1"/>
  <c r="N142" i="48"/>
  <c r="N29" i="48"/>
  <c r="N34" i="48" s="1"/>
  <c r="AH32" i="49"/>
  <c r="AI32" i="49" s="1"/>
  <c r="AJ32" i="49" s="1"/>
  <c r="AK32" i="49" s="1"/>
  <c r="AG32" i="49"/>
  <c r="AG124" i="48"/>
  <c r="S137" i="48"/>
  <c r="W71" i="48"/>
  <c r="W72" i="48" s="1"/>
  <c r="S72" i="48"/>
  <c r="E40" i="50"/>
  <c r="E41" i="50" s="1"/>
  <c r="D6" i="49"/>
  <c r="AE54" i="49"/>
  <c r="R12" i="50"/>
  <c r="R53" i="50" s="1"/>
  <c r="M34" i="50"/>
  <c r="M57" i="50" s="1"/>
  <c r="G12" i="50"/>
  <c r="F53" i="50"/>
  <c r="H34" i="50"/>
  <c r="M36" i="50"/>
  <c r="R8" i="50"/>
  <c r="AA186" i="48"/>
  <c r="AF113" i="48"/>
  <c r="AA112" i="48"/>
  <c r="AA185" i="48"/>
  <c r="AF111" i="48"/>
  <c r="AA110" i="48"/>
  <c r="AA118" i="48" s="1"/>
  <c r="AA120" i="48" s="1"/>
  <c r="AA121" i="48" s="1"/>
  <c r="AB117" i="48"/>
  <c r="AE181" i="48"/>
  <c r="AJ96" i="48"/>
  <c r="R82" i="48"/>
  <c r="R98" i="48"/>
  <c r="R94" i="48"/>
  <c r="AA119" i="48"/>
  <c r="Z16" i="48"/>
  <c r="AD176" i="48"/>
  <c r="AI63" i="48"/>
  <c r="O137" i="48"/>
  <c r="K137" i="48"/>
  <c r="K72" i="48"/>
  <c r="I141" i="48"/>
  <c r="I23" i="48"/>
  <c r="I19" i="48"/>
  <c r="X175" i="48"/>
  <c r="AC61" i="48"/>
  <c r="AH185" i="48"/>
  <c r="AM111" i="48"/>
  <c r="AH110" i="48"/>
  <c r="N143" i="48"/>
  <c r="N25" i="48"/>
  <c r="N27" i="48" s="1"/>
  <c r="R64" i="49"/>
  <c r="AH24" i="49"/>
  <c r="AI24" i="49" s="1"/>
  <c r="AJ24" i="49" s="1"/>
  <c r="AK24" i="49" s="1"/>
  <c r="AG24" i="49"/>
  <c r="X118" i="48"/>
  <c r="X120" i="48" s="1"/>
  <c r="X121" i="48" s="1"/>
  <c r="AB110" i="48"/>
  <c r="Y185" i="48"/>
  <c r="Y110" i="48"/>
  <c r="AD111" i="48"/>
  <c r="AF181" i="48"/>
  <c r="AK96" i="48"/>
  <c r="Y180" i="48"/>
  <c r="AD94" i="48"/>
  <c r="V180" i="48"/>
  <c r="AA94" i="48"/>
  <c r="AC176" i="48"/>
  <c r="AH63" i="48"/>
  <c r="AF135" i="48"/>
  <c r="AK55" i="48"/>
  <c r="AF7" i="48"/>
  <c r="AB109" i="48"/>
  <c r="AJ55" i="48"/>
  <c r="AE7" i="48"/>
  <c r="AE135" i="48" s="1"/>
  <c r="R17" i="50"/>
  <c r="AM123" i="48"/>
  <c r="AL123" i="48"/>
  <c r="F39" i="50"/>
  <c r="T48" i="49"/>
  <c r="W37" i="50"/>
  <c r="X53" i="50"/>
  <c r="Y53" i="50" s="1"/>
  <c r="Z53" i="50" s="1"/>
  <c r="AA53" i="50" s="1"/>
  <c r="AC53" i="50" s="1"/>
  <c r="AD53" i="50" s="1"/>
  <c r="AE53" i="50" s="1"/>
  <c r="AF53" i="50" s="1"/>
  <c r="AH53" i="50" s="1"/>
  <c r="AI53" i="50" s="1"/>
  <c r="AJ53" i="50" s="1"/>
  <c r="AK53" i="50" s="1"/>
  <c r="AM53" i="50" s="1"/>
  <c r="AN53" i="50" s="1"/>
  <c r="AO53" i="50" s="1"/>
  <c r="AP53" i="50" s="1"/>
  <c r="AR53" i="50" s="1"/>
  <c r="AS53" i="50" s="1"/>
  <c r="AT53" i="50" s="1"/>
  <c r="AU53" i="50" s="1"/>
  <c r="P22" i="50"/>
  <c r="P56" i="49"/>
  <c r="Q7" i="50"/>
  <c r="H33" i="50"/>
  <c r="H16" i="50"/>
  <c r="AA55" i="49"/>
  <c r="X172" i="48"/>
  <c r="X28" i="48" s="1"/>
  <c r="X18" i="48"/>
  <c r="T183" i="48"/>
  <c r="Y101" i="48"/>
  <c r="Z180" i="48"/>
  <c r="AE94" i="48"/>
  <c r="H101" i="48"/>
  <c r="AA183" i="48"/>
  <c r="AF101" i="48"/>
  <c r="Z168" i="48"/>
  <c r="Z170" i="48" s="1"/>
  <c r="AA165" i="48"/>
  <c r="S141" i="48"/>
  <c r="S19" i="48"/>
  <c r="S23" i="48"/>
  <c r="H106" i="48"/>
  <c r="AA182" i="48"/>
  <c r="AF98" i="48"/>
  <c r="W141" i="48"/>
  <c r="W23" i="48"/>
  <c r="W19" i="48"/>
  <c r="AC69" i="48"/>
  <c r="U22" i="50"/>
  <c r="V7" i="50"/>
  <c r="V56" i="49" s="1"/>
  <c r="U56" i="49"/>
  <c r="W7" i="50"/>
  <c r="Q41" i="48"/>
  <c r="Y52" i="49"/>
  <c r="AD51" i="49"/>
  <c r="Y182" i="48"/>
  <c r="AD98" i="48"/>
  <c r="AR186" i="48"/>
  <c r="U175" i="48"/>
  <c r="Z61" i="48"/>
  <c r="V183" i="48"/>
  <c r="Y172" i="48"/>
  <c r="Y28" i="48" s="1"/>
  <c r="Y18" i="48"/>
  <c r="P57" i="48"/>
  <c r="AA176" i="48"/>
  <c r="AF63" i="48"/>
  <c r="AI55" i="48"/>
  <c r="AD7" i="48"/>
  <c r="AG7" i="48" s="1"/>
  <c r="V182" i="48"/>
  <c r="AG18" i="49"/>
  <c r="AH18" i="49"/>
  <c r="AI18" i="49" s="1"/>
  <c r="AJ18" i="49" s="1"/>
  <c r="AK18" i="49" s="1"/>
  <c r="N55" i="50"/>
  <c r="N148" i="48" s="1"/>
  <c r="V37" i="50"/>
  <c r="K37" i="50"/>
  <c r="U30" i="49"/>
  <c r="U35" i="49" s="1"/>
  <c r="U42" i="49" s="1"/>
  <c r="V25" i="49"/>
  <c r="AC55" i="49"/>
  <c r="F22" i="50"/>
  <c r="G7" i="50"/>
  <c r="F56" i="49"/>
  <c r="V83" i="48"/>
  <c r="U85" i="48"/>
  <c r="U86" i="48" s="1"/>
  <c r="Z86" i="48" s="1"/>
  <c r="AE86" i="48" s="1"/>
  <c r="AJ86" i="48" s="1"/>
  <c r="AO86" i="48" s="1"/>
  <c r="AT86" i="48" s="1"/>
  <c r="Z102" i="48"/>
  <c r="Y14" i="48"/>
  <c r="AD33" i="50"/>
  <c r="AD57" i="50" s="1"/>
  <c r="Y33" i="50"/>
  <c r="Y57" i="50" s="1"/>
  <c r="Y58" i="50" s="1"/>
  <c r="Z35" i="48"/>
  <c r="G137" i="48"/>
  <c r="G72" i="48"/>
  <c r="U137" i="48"/>
  <c r="AR88" i="48"/>
  <c r="AQ88" i="48"/>
  <c r="AM7" i="48"/>
  <c r="J141" i="48"/>
  <c r="J23" i="48"/>
  <c r="J19" i="48"/>
  <c r="Z47" i="49"/>
  <c r="P43" i="48"/>
  <c r="P44" i="48" s="1"/>
  <c r="P142" i="48"/>
  <c r="P29" i="48"/>
  <c r="P34" i="48" s="1"/>
  <c r="AG109" i="48"/>
  <c r="E141" i="48"/>
  <c r="E23" i="48"/>
  <c r="E19" i="48"/>
  <c r="D141" i="48"/>
  <c r="D23" i="48"/>
  <c r="D19" i="48"/>
  <c r="Q34" i="50"/>
  <c r="Q57" i="50" s="1"/>
  <c r="P57" i="50"/>
  <c r="X29" i="50"/>
  <c r="X47" i="50"/>
  <c r="X63" i="49"/>
  <c r="Y28" i="49"/>
  <c r="Y22" i="48"/>
  <c r="H27" i="50"/>
  <c r="T55" i="50"/>
  <c r="T148" i="48" s="1"/>
  <c r="L53" i="50"/>
  <c r="M12" i="50"/>
  <c r="M53" i="50" s="1"/>
  <c r="L25" i="50"/>
  <c r="K56" i="50"/>
  <c r="J22" i="50"/>
  <c r="O55" i="50" s="1"/>
  <c r="O148" i="48" s="1"/>
  <c r="Y21" i="50"/>
  <c r="Z23" i="49"/>
  <c r="L37" i="50"/>
  <c r="AL34" i="50"/>
  <c r="AF187" i="48"/>
  <c r="AK116" i="48"/>
  <c r="AF115" i="48"/>
  <c r="W82" i="48"/>
  <c r="W94" i="48"/>
  <c r="W101" i="48"/>
  <c r="Y186" i="48"/>
  <c r="AD113" i="48"/>
  <c r="Y112" i="48"/>
  <c r="R101" i="48"/>
  <c r="AG55" i="48"/>
  <c r="AI187" i="48"/>
  <c r="AN116" i="48"/>
  <c r="AI115" i="48"/>
  <c r="L32" i="48"/>
  <c r="L33" i="48"/>
  <c r="R143" i="48"/>
  <c r="N137" i="48"/>
  <c r="P143" i="48"/>
  <c r="P25" i="48"/>
  <c r="P27" i="48" s="1"/>
  <c r="AH19" i="49"/>
  <c r="AI19" i="49" s="1"/>
  <c r="AJ19" i="49" s="1"/>
  <c r="AK19" i="49" s="1"/>
  <c r="AG19" i="49"/>
  <c r="Y48" i="49"/>
  <c r="AD47" i="49"/>
  <c r="H29" i="50"/>
  <c r="H37" i="50" s="1"/>
  <c r="R34" i="50"/>
  <c r="R57" i="50" s="1"/>
  <c r="W26" i="50"/>
  <c r="AO52" i="49"/>
  <c r="AH40" i="49"/>
  <c r="AI40" i="49" s="1"/>
  <c r="AJ40" i="49" s="1"/>
  <c r="AK40" i="49" s="1"/>
  <c r="AG40" i="49"/>
  <c r="O39" i="50"/>
  <c r="M17" i="50"/>
  <c r="AH31" i="49"/>
  <c r="AI31" i="49" s="1"/>
  <c r="AJ31" i="49" s="1"/>
  <c r="AK31" i="49" s="1"/>
  <c r="AG31" i="49"/>
  <c r="Q76" i="48"/>
  <c r="Q77" i="48" s="1"/>
  <c r="Q74" i="48"/>
  <c r="H71" i="48"/>
  <c r="H72" i="48" s="1"/>
  <c r="AT88" i="48"/>
  <c r="U177" i="48"/>
  <c r="Z65" i="48"/>
  <c r="L142" i="48"/>
  <c r="L29" i="48"/>
  <c r="L34" i="48" s="1"/>
  <c r="K143" i="48"/>
  <c r="K25" i="48"/>
  <c r="K27" i="48" s="1"/>
  <c r="X178" i="48"/>
  <c r="AC68" i="48"/>
  <c r="H142" i="48"/>
  <c r="H29" i="48"/>
  <c r="H34" i="48" s="1"/>
  <c r="Q42" i="49"/>
  <c r="Q62" i="49"/>
  <c r="AJ187" i="48"/>
  <c r="AJ115" i="48"/>
  <c r="AO116" i="48"/>
  <c r="AP88" i="48"/>
  <c r="AH15" i="49"/>
  <c r="AI15" i="49" s="1"/>
  <c r="AJ15" i="49" s="1"/>
  <c r="AK15" i="49" s="1"/>
  <c r="AG15" i="49"/>
  <c r="V24" i="50"/>
  <c r="V27" i="50" s="1"/>
  <c r="U27" i="50"/>
  <c r="U39" i="50" s="1"/>
  <c r="W12" i="50"/>
  <c r="H38" i="50"/>
  <c r="I39" i="50"/>
  <c r="G56" i="50"/>
  <c r="M7" i="50"/>
  <c r="M22" i="50" s="1"/>
  <c r="R35" i="50"/>
  <c r="R21" i="50"/>
  <c r="M21" i="50"/>
  <c r="R42" i="49"/>
  <c r="M20" i="50"/>
  <c r="Y19" i="50"/>
  <c r="Z27" i="49"/>
  <c r="Z185" i="48"/>
  <c r="AE111" i="48"/>
  <c r="Z110" i="48"/>
  <c r="Y16" i="49"/>
  <c r="Y8" i="50" s="1"/>
  <c r="Z186" i="48"/>
  <c r="AE113" i="48"/>
  <c r="Z112" i="48"/>
  <c r="AB112" i="48" s="1"/>
  <c r="AB113" i="48" s="1"/>
  <c r="AE143" i="48"/>
  <c r="AC181" i="48"/>
  <c r="AH96" i="48"/>
  <c r="E72" i="48"/>
  <c r="E137" i="48"/>
  <c r="D137" i="48"/>
  <c r="P137" i="48"/>
  <c r="V141" i="48"/>
  <c r="V23" i="48"/>
  <c r="V19" i="48"/>
  <c r="K142" i="48"/>
  <c r="K29" i="48"/>
  <c r="K34" i="48" s="1"/>
  <c r="X47" i="49"/>
  <c r="H25" i="48"/>
  <c r="H27" i="48" s="1"/>
  <c r="H143" i="48"/>
  <c r="AV43" i="50" l="1"/>
  <c r="AV43" i="55" s="1"/>
  <c r="AQ43" i="55"/>
  <c r="D142" i="48"/>
  <c r="D29" i="48"/>
  <c r="D34" i="48" s="1"/>
  <c r="AE180" i="48"/>
  <c r="AJ94" i="48"/>
  <c r="I142" i="48"/>
  <c r="I29" i="48"/>
  <c r="I34" i="48" s="1"/>
  <c r="I147" i="48" s="1"/>
  <c r="AF176" i="48"/>
  <c r="AK63" i="48"/>
  <c r="I143" i="48"/>
  <c r="I25" i="48"/>
  <c r="I27" i="48" s="1"/>
  <c r="AJ181" i="48"/>
  <c r="AO96" i="48"/>
  <c r="AL109" i="48"/>
  <c r="U52" i="48"/>
  <c r="U53" i="48" s="1"/>
  <c r="Z53" i="48" s="1"/>
  <c r="AE53" i="48" s="1"/>
  <c r="AJ53" i="48" s="1"/>
  <c r="AO53" i="48" s="1"/>
  <c r="AT53" i="48" s="1"/>
  <c r="V50" i="48"/>
  <c r="L56" i="49"/>
  <c r="L22" i="50"/>
  <c r="M25" i="48"/>
  <c r="M27" i="48" s="1"/>
  <c r="M143" i="48"/>
  <c r="G141" i="48"/>
  <c r="G23" i="48"/>
  <c r="G19" i="48"/>
  <c r="AD69" i="48"/>
  <c r="AB118" i="48"/>
  <c r="AB111" i="48"/>
  <c r="W25" i="48"/>
  <c r="W27" i="48" s="1"/>
  <c r="W143" i="48"/>
  <c r="Z118" i="48"/>
  <c r="Z120" i="48" s="1"/>
  <c r="Z121" i="48" s="1"/>
  <c r="E143" i="48"/>
  <c r="E25" i="48"/>
  <c r="E27" i="48" s="1"/>
  <c r="Y183" i="48"/>
  <c r="AD101" i="48"/>
  <c r="AL124" i="48"/>
  <c r="AM24" i="49"/>
  <c r="AN24" i="49" s="1"/>
  <c r="AO24" i="49" s="1"/>
  <c r="AP24" i="49" s="1"/>
  <c r="AL24" i="49"/>
  <c r="D46" i="50"/>
  <c r="D48" i="50" s="1"/>
  <c r="D11" i="49"/>
  <c r="D20" i="49" s="1"/>
  <c r="O32" i="48"/>
  <c r="O33" i="48"/>
  <c r="AR108" i="48"/>
  <c r="AR7" i="48" s="1"/>
  <c r="AM135" i="48"/>
  <c r="AM112" i="48"/>
  <c r="AM33" i="49"/>
  <c r="AN33" i="49" s="1"/>
  <c r="AO33" i="49" s="1"/>
  <c r="AP33" i="49" s="1"/>
  <c r="AL33" i="49"/>
  <c r="X182" i="48"/>
  <c r="AC98" i="48"/>
  <c r="AE186" i="48"/>
  <c r="AE112" i="48"/>
  <c r="AJ113" i="48"/>
  <c r="AK187" i="48"/>
  <c r="AP116" i="48"/>
  <c r="AK115" i="48"/>
  <c r="V30" i="49"/>
  <c r="V35" i="49" s="1"/>
  <c r="V42" i="49" s="1"/>
  <c r="X25" i="49"/>
  <c r="W25" i="49"/>
  <c r="W30" i="49" s="1"/>
  <c r="W35" i="49" s="1"/>
  <c r="W42" i="49" s="1"/>
  <c r="AF182" i="48"/>
  <c r="AK98" i="48"/>
  <c r="AR123" i="48"/>
  <c r="AA180" i="48"/>
  <c r="AF94" i="48"/>
  <c r="F40" i="50"/>
  <c r="F41" i="50" s="1"/>
  <c r="E6" i="49"/>
  <c r="AC187" i="48"/>
  <c r="AC115" i="48"/>
  <c r="AH116" i="48"/>
  <c r="AD178" i="48"/>
  <c r="AI68" i="48"/>
  <c r="Q142" i="48"/>
  <c r="Q29" i="48"/>
  <c r="Q34" i="48" s="1"/>
  <c r="Q147" i="48" s="1"/>
  <c r="AM34" i="49"/>
  <c r="AN34" i="49" s="1"/>
  <c r="AO34" i="49" s="1"/>
  <c r="AP34" i="49" s="1"/>
  <c r="AL34" i="49"/>
  <c r="G53" i="50"/>
  <c r="H12" i="50"/>
  <c r="H53" i="50" s="1"/>
  <c r="G22" i="50"/>
  <c r="G56" i="49"/>
  <c r="AM26" i="49"/>
  <c r="AN26" i="49" s="1"/>
  <c r="AO26" i="49" s="1"/>
  <c r="AP26" i="49" s="1"/>
  <c r="AL26" i="49"/>
  <c r="AI51" i="49"/>
  <c r="AD52" i="49"/>
  <c r="AC13" i="49"/>
  <c r="AB13" i="49"/>
  <c r="Q54" i="50"/>
  <c r="R10" i="50"/>
  <c r="R54" i="50" s="1"/>
  <c r="Q143" i="48"/>
  <c r="Q25" i="48"/>
  <c r="Q27" i="48" s="1"/>
  <c r="AE183" i="48"/>
  <c r="AJ101" i="48"/>
  <c r="Z17" i="50"/>
  <c r="AA10" i="49"/>
  <c r="AC47" i="49"/>
  <c r="X48" i="49"/>
  <c r="K32" i="48"/>
  <c r="K33" i="48"/>
  <c r="Z19" i="50"/>
  <c r="AA27" i="49"/>
  <c r="AM40" i="49"/>
  <c r="AN40" i="49" s="1"/>
  <c r="AO40" i="49" s="1"/>
  <c r="AP40" i="49" s="1"/>
  <c r="AL40" i="49"/>
  <c r="AN187" i="48"/>
  <c r="AS116" i="48"/>
  <c r="AN115" i="48"/>
  <c r="K39" i="50"/>
  <c r="Z16" i="49"/>
  <c r="Z8" i="50" s="1"/>
  <c r="AF185" i="48"/>
  <c r="AK111" i="48"/>
  <c r="AF110" i="48"/>
  <c r="AF118" i="48" s="1"/>
  <c r="AD177" i="48"/>
  <c r="AI65" i="48"/>
  <c r="AA178" i="48"/>
  <c r="AF68" i="48"/>
  <c r="M37" i="50"/>
  <c r="AI181" i="48"/>
  <c r="AN96" i="48"/>
  <c r="P32" i="48"/>
  <c r="P33" i="48"/>
  <c r="P146" i="48" s="1"/>
  <c r="W65" i="49"/>
  <c r="W64" i="49" s="1"/>
  <c r="W142" i="48"/>
  <c r="W29" i="48"/>
  <c r="AS123" i="48"/>
  <c r="AH135" i="48"/>
  <c r="Z33" i="50"/>
  <c r="Z57" i="50" s="1"/>
  <c r="Z58" i="50" s="1"/>
  <c r="AE33" i="50"/>
  <c r="AE57" i="50" s="1"/>
  <c r="AA35" i="48"/>
  <c r="S143" i="48"/>
  <c r="S25" i="48"/>
  <c r="S27" i="48" s="1"/>
  <c r="AA16" i="49"/>
  <c r="AD55" i="49"/>
  <c r="AD180" i="48"/>
  <c r="AI94" i="48"/>
  <c r="AI176" i="48"/>
  <c r="AN63" i="48"/>
  <c r="R13" i="50"/>
  <c r="AK47" i="49"/>
  <c r="AF48" i="49"/>
  <c r="N147" i="48"/>
  <c r="M65" i="49"/>
  <c r="M64" i="49" s="1"/>
  <c r="M142" i="48"/>
  <c r="M29" i="48"/>
  <c r="AM15" i="49"/>
  <c r="AN15" i="49" s="1"/>
  <c r="AO15" i="49" s="1"/>
  <c r="AP15" i="49" s="1"/>
  <c r="AL15" i="49"/>
  <c r="Y29" i="50"/>
  <c r="Y47" i="50"/>
  <c r="Y63" i="49"/>
  <c r="Z28" i="49"/>
  <c r="Z22" i="48"/>
  <c r="P147" i="48"/>
  <c r="Q57" i="48"/>
  <c r="W57" i="48" s="1"/>
  <c r="S43" i="48"/>
  <c r="S44" i="48" s="1"/>
  <c r="X44" i="48" s="1"/>
  <c r="S41" i="48"/>
  <c r="S142" i="48"/>
  <c r="S29" i="48"/>
  <c r="S34" i="48" s="1"/>
  <c r="S147" i="48" s="1"/>
  <c r="AO55" i="48"/>
  <c r="AJ7" i="48"/>
  <c r="AJ135" i="48" s="1"/>
  <c r="F142" i="48"/>
  <c r="F29" i="48"/>
  <c r="F34" i="48" s="1"/>
  <c r="K147" i="48" s="1"/>
  <c r="AA177" i="48"/>
  <c r="AF65" i="48"/>
  <c r="AS108" i="48"/>
  <c r="H32" i="48"/>
  <c r="H33" i="48"/>
  <c r="H36" i="48" s="1"/>
  <c r="X83" i="48"/>
  <c r="W83" i="48"/>
  <c r="V85" i="48"/>
  <c r="V86" i="48" s="1"/>
  <c r="AA86" i="48" s="1"/>
  <c r="AF86" i="48" s="1"/>
  <c r="AK86" i="48" s="1"/>
  <c r="AP86" i="48" s="1"/>
  <c r="AU86" i="48" s="1"/>
  <c r="AN55" i="48"/>
  <c r="AI7" i="48"/>
  <c r="AL7" i="48" s="1"/>
  <c r="AL55" i="48"/>
  <c r="X183" i="48"/>
  <c r="AC101" i="48"/>
  <c r="AD135" i="48"/>
  <c r="H7" i="50"/>
  <c r="Z177" i="48"/>
  <c r="AE65" i="48"/>
  <c r="Z175" i="48"/>
  <c r="AE61" i="48"/>
  <c r="Q43" i="48"/>
  <c r="Q44" i="48" s="1"/>
  <c r="N32" i="48"/>
  <c r="R30" i="48"/>
  <c r="R32" i="48" s="1"/>
  <c r="N33" i="48"/>
  <c r="R31" i="48"/>
  <c r="R33" i="48" s="1"/>
  <c r="AF112" i="48"/>
  <c r="AF186" i="48"/>
  <c r="AK113" i="48"/>
  <c r="F143" i="48"/>
  <c r="F25" i="48"/>
  <c r="F27" i="48" s="1"/>
  <c r="T142" i="48"/>
  <c r="T29" i="48"/>
  <c r="T34" i="48" s="1"/>
  <c r="T147" i="48" s="1"/>
  <c r="X177" i="48"/>
  <c r="AC65" i="48"/>
  <c r="AA175" i="48"/>
  <c r="AF61" i="48"/>
  <c r="V142" i="48"/>
  <c r="V29" i="48"/>
  <c r="V34" i="48" s="1"/>
  <c r="V147" i="48" s="1"/>
  <c r="AU88" i="48"/>
  <c r="AV88" i="48" s="1"/>
  <c r="Z21" i="50"/>
  <c r="AA23" i="49"/>
  <c r="AA168" i="48"/>
  <c r="AA170" i="48" s="1"/>
  <c r="AC165" i="48"/>
  <c r="Q56" i="49"/>
  <c r="Q22" i="50"/>
  <c r="R7" i="50"/>
  <c r="R22" i="50" s="1"/>
  <c r="R55" i="50" s="1"/>
  <c r="R148" i="48" s="1"/>
  <c r="AK181" i="48"/>
  <c r="AP96" i="48"/>
  <c r="AF54" i="49"/>
  <c r="T143" i="48"/>
  <c r="T25" i="48"/>
  <c r="T27" i="48" s="1"/>
  <c r="AG26" i="48"/>
  <c r="AH176" i="48"/>
  <c r="AM63" i="48"/>
  <c r="K55" i="50"/>
  <c r="K148" i="48" s="1"/>
  <c r="AC178" i="48"/>
  <c r="AH68" i="48"/>
  <c r="V143" i="48"/>
  <c r="V25" i="48"/>
  <c r="AO187" i="48"/>
  <c r="AO115" i="48"/>
  <c r="AT116" i="48"/>
  <c r="AM18" i="49"/>
  <c r="AN18" i="49" s="1"/>
  <c r="AO18" i="49" s="1"/>
  <c r="AP18" i="49" s="1"/>
  <c r="AL18" i="49"/>
  <c r="X56" i="49"/>
  <c r="Z172" i="48"/>
  <c r="Z28" i="48" s="1"/>
  <c r="Z18" i="48"/>
  <c r="Z9" i="50"/>
  <c r="AB16" i="48"/>
  <c r="G39" i="50"/>
  <c r="AI26" i="48"/>
  <c r="AJ26" i="48" s="1"/>
  <c r="AK26" i="48" s="1"/>
  <c r="AM26" i="48" s="1"/>
  <c r="AP108" i="48"/>
  <c r="AQ108" i="48" s="1"/>
  <c r="D143" i="48"/>
  <c r="D25" i="48"/>
  <c r="D27" i="48" s="1"/>
  <c r="AI175" i="48"/>
  <c r="AN61" i="48"/>
  <c r="E142" i="48"/>
  <c r="E29" i="48"/>
  <c r="E34" i="48" s="1"/>
  <c r="J55" i="50"/>
  <c r="J148" i="48" s="1"/>
  <c r="Z48" i="49"/>
  <c r="AE47" i="49"/>
  <c r="AA102" i="48"/>
  <c r="Z14" i="48"/>
  <c r="P55" i="50"/>
  <c r="P148" i="48" s="1"/>
  <c r="AM185" i="48"/>
  <c r="AR111" i="48"/>
  <c r="AM110" i="48"/>
  <c r="AC119" i="48"/>
  <c r="AA16" i="48"/>
  <c r="AA9" i="50" s="1"/>
  <c r="AA10" i="50" s="1"/>
  <c r="AB119" i="48"/>
  <c r="AM32" i="49"/>
  <c r="AN32" i="49" s="1"/>
  <c r="AO32" i="49" s="1"/>
  <c r="AP32" i="49" s="1"/>
  <c r="AL32" i="49"/>
  <c r="AO123" i="48"/>
  <c r="AQ123" i="48" s="1"/>
  <c r="AT108" i="48"/>
  <c r="U142" i="48"/>
  <c r="U29" i="48"/>
  <c r="U34" i="48" s="1"/>
  <c r="U147" i="48" s="1"/>
  <c r="W24" i="50"/>
  <c r="W27" i="50" s="1"/>
  <c r="L56" i="50"/>
  <c r="L27" i="50"/>
  <c r="L39" i="50" s="1"/>
  <c r="M25" i="50"/>
  <c r="AE176" i="48"/>
  <c r="AJ63" i="48"/>
  <c r="AM31" i="49"/>
  <c r="AN31" i="49" s="1"/>
  <c r="AO31" i="49" s="1"/>
  <c r="AP31" i="49" s="1"/>
  <c r="AL31" i="49"/>
  <c r="AE185" i="48"/>
  <c r="AJ111" i="48"/>
  <c r="AE110" i="48"/>
  <c r="AE118" i="48" s="1"/>
  <c r="AD185" i="48"/>
  <c r="AI111" i="48"/>
  <c r="AD110" i="48"/>
  <c r="Z136" i="48"/>
  <c r="H57" i="50"/>
  <c r="AC180" i="48"/>
  <c r="AH94" i="48"/>
  <c r="U143" i="48"/>
  <c r="U25" i="48"/>
  <c r="U27" i="48" s="1"/>
  <c r="AM39" i="49"/>
  <c r="AN39" i="49" s="1"/>
  <c r="AO39" i="49" s="1"/>
  <c r="AP39" i="49" s="1"/>
  <c r="AL39" i="49"/>
  <c r="AE178" i="48"/>
  <c r="AJ68" i="48"/>
  <c r="Q37" i="50"/>
  <c r="Q39" i="50" s="1"/>
  <c r="Z182" i="48"/>
  <c r="AE98" i="48"/>
  <c r="AF129" i="48"/>
  <c r="AG129" i="48" s="1"/>
  <c r="AH163" i="48"/>
  <c r="AF117" i="48"/>
  <c r="AG117" i="48" s="1"/>
  <c r="AH181" i="48"/>
  <c r="AM96" i="48"/>
  <c r="AI47" i="49"/>
  <c r="AD48" i="49"/>
  <c r="AH143" i="48"/>
  <c r="AF143" i="48"/>
  <c r="J142" i="48"/>
  <c r="J29" i="48"/>
  <c r="J34" i="48" s="1"/>
  <c r="U55" i="50"/>
  <c r="U148" i="48" s="1"/>
  <c r="AF183" i="48"/>
  <c r="AK101" i="48"/>
  <c r="AI143" i="48"/>
  <c r="Q90" i="48"/>
  <c r="W90" i="48" s="1"/>
  <c r="S74" i="48"/>
  <c r="R74" i="48"/>
  <c r="AM19" i="49"/>
  <c r="AN19" i="49" s="1"/>
  <c r="AO19" i="49" s="1"/>
  <c r="AP19" i="49" s="1"/>
  <c r="AL19" i="49"/>
  <c r="AD186" i="48"/>
  <c r="AI113" i="48"/>
  <c r="AD112" i="48"/>
  <c r="AG112" i="48" s="1"/>
  <c r="AG113" i="48" s="1"/>
  <c r="J25" i="48"/>
  <c r="J27" i="48" s="1"/>
  <c r="J143" i="48"/>
  <c r="AD182" i="48"/>
  <c r="AI98" i="48"/>
  <c r="AK7" i="48"/>
  <c r="AK135" i="48" s="1"/>
  <c r="AP55" i="48"/>
  <c r="Y118" i="48"/>
  <c r="Y120" i="48" s="1"/>
  <c r="Y121" i="48" s="1"/>
  <c r="AC175" i="48"/>
  <c r="AH61" i="48"/>
  <c r="R29" i="50"/>
  <c r="R37" i="50" s="1"/>
  <c r="R39" i="50" s="1"/>
  <c r="AR135" i="48" l="1"/>
  <c r="AQ124" i="48"/>
  <c r="AQ109" i="48"/>
  <c r="AB21" i="50"/>
  <c r="AR18" i="49"/>
  <c r="AS18" i="49" s="1"/>
  <c r="AT18" i="49" s="1"/>
  <c r="AU18" i="49" s="1"/>
  <c r="AV18" i="49" s="1"/>
  <c r="AQ18" i="49"/>
  <c r="X20" i="50"/>
  <c r="Y25" i="49"/>
  <c r="AN26" i="48"/>
  <c r="AO26" i="48" s="1"/>
  <c r="AP26" i="48" s="1"/>
  <c r="AR26" i="48" s="1"/>
  <c r="AT55" i="48"/>
  <c r="AO7" i="48"/>
  <c r="AO135" i="48" s="1"/>
  <c r="AR15" i="49"/>
  <c r="AS15" i="49" s="1"/>
  <c r="AT15" i="49" s="1"/>
  <c r="AU15" i="49" s="1"/>
  <c r="AV15" i="49" s="1"/>
  <c r="AQ15" i="49"/>
  <c r="AA8" i="50"/>
  <c r="AB8" i="50" s="1"/>
  <c r="AB16" i="49"/>
  <c r="AA17" i="50"/>
  <c r="AB17" i="50" s="1"/>
  <c r="AC10" i="49"/>
  <c r="AB10" i="49"/>
  <c r="AP115" i="48"/>
  <c r="AP187" i="48"/>
  <c r="AU116" i="48"/>
  <c r="O146" i="48"/>
  <c r="AP135" i="48"/>
  <c r="AU55" i="48"/>
  <c r="AP7" i="48"/>
  <c r="T33" i="48"/>
  <c r="T146" i="48" s="1"/>
  <c r="T32" i="48"/>
  <c r="AN51" i="49"/>
  <c r="AI52" i="49"/>
  <c r="AL26" i="48"/>
  <c r="AF175" i="48"/>
  <c r="AK61" i="48"/>
  <c r="AS55" i="48"/>
  <c r="AQ55" i="48"/>
  <c r="AN7" i="48"/>
  <c r="AR26" i="49"/>
  <c r="AS26" i="49" s="1"/>
  <c r="AT26" i="49" s="1"/>
  <c r="AU26" i="49" s="1"/>
  <c r="AV26" i="49" s="1"/>
  <c r="AQ26" i="49"/>
  <c r="E46" i="50"/>
  <c r="E48" i="50" s="1"/>
  <c r="E11" i="49"/>
  <c r="E20" i="49" s="1"/>
  <c r="E144" i="48"/>
  <c r="V52" i="48"/>
  <c r="V53" i="48" s="1"/>
  <c r="AA53" i="48" s="1"/>
  <c r="AF53" i="48" s="1"/>
  <c r="AK53" i="48" s="1"/>
  <c r="AP53" i="48" s="1"/>
  <c r="AU53" i="48" s="1"/>
  <c r="X50" i="48"/>
  <c r="W50" i="48"/>
  <c r="AT187" i="48"/>
  <c r="AT115" i="48"/>
  <c r="AH129" i="48"/>
  <c r="AI163" i="48"/>
  <c r="AH117" i="48"/>
  <c r="AR32" i="49"/>
  <c r="AS32" i="49" s="1"/>
  <c r="AT32" i="49" s="1"/>
  <c r="AU32" i="49" s="1"/>
  <c r="AV32" i="49" s="1"/>
  <c r="AQ32" i="49"/>
  <c r="V6" i="50"/>
  <c r="V27" i="48"/>
  <c r="W31" i="48" s="1"/>
  <c r="AE175" i="48"/>
  <c r="AJ61" i="48"/>
  <c r="AI135" i="48"/>
  <c r="S33" i="48"/>
  <c r="S146" i="48" s="1"/>
  <c r="S32" i="48"/>
  <c r="G40" i="50"/>
  <c r="G41" i="50" s="1"/>
  <c r="G6" i="49" s="1"/>
  <c r="F6" i="49"/>
  <c r="AJ186" i="48"/>
  <c r="AO113" i="48"/>
  <c r="AJ112" i="48"/>
  <c r="D53" i="49"/>
  <c r="D43" i="49"/>
  <c r="AI180" i="48"/>
  <c r="AN94" i="48"/>
  <c r="R34" i="48"/>
  <c r="L55" i="50"/>
  <c r="L148" i="48" s="1"/>
  <c r="AJ183" i="48"/>
  <c r="AO101" i="48"/>
  <c r="AJ176" i="48"/>
  <c r="AO63" i="48"/>
  <c r="Z10" i="50"/>
  <c r="AB10" i="50" s="1"/>
  <c r="AB9" i="50"/>
  <c r="AC177" i="48"/>
  <c r="AH65" i="48"/>
  <c r="AF180" i="48"/>
  <c r="AK94" i="48"/>
  <c r="AH187" i="48"/>
  <c r="AM116" i="48"/>
  <c r="AH115" i="48"/>
  <c r="J147" i="48"/>
  <c r="O147" i="48"/>
  <c r="AA136" i="48"/>
  <c r="AH178" i="48"/>
  <c r="AM68" i="48"/>
  <c r="T41" i="48"/>
  <c r="T43" i="48"/>
  <c r="T44" i="48" s="1"/>
  <c r="Y44" i="48" s="1"/>
  <c r="S57" i="48"/>
  <c r="AF33" i="50"/>
  <c r="AF57" i="50" s="1"/>
  <c r="AA33" i="50"/>
  <c r="AC35" i="48"/>
  <c r="AB35" i="48"/>
  <c r="AN181" i="48"/>
  <c r="AS96" i="48"/>
  <c r="Q32" i="48"/>
  <c r="Q33" i="48"/>
  <c r="Q146" i="48" s="1"/>
  <c r="AR24" i="49"/>
  <c r="AS24" i="49" s="1"/>
  <c r="AT24" i="49" s="1"/>
  <c r="AU24" i="49" s="1"/>
  <c r="AV24" i="49" s="1"/>
  <c r="AQ24" i="49"/>
  <c r="AB120" i="48"/>
  <c r="AB121" i="48" s="1"/>
  <c r="E33" i="48"/>
  <c r="E32" i="48"/>
  <c r="AR31" i="49"/>
  <c r="AS31" i="49" s="1"/>
  <c r="AT31" i="49" s="1"/>
  <c r="AU31" i="49" s="1"/>
  <c r="AV31" i="49" s="1"/>
  <c r="AQ31" i="49"/>
  <c r="AD119" i="48"/>
  <c r="AC16" i="48"/>
  <c r="AE177" i="48"/>
  <c r="AJ65" i="48"/>
  <c r="Y83" i="48"/>
  <c r="X85" i="48"/>
  <c r="X87" i="48" s="1"/>
  <c r="AC44" i="48"/>
  <c r="AP47" i="49"/>
  <c r="AK48" i="49"/>
  <c r="AS187" i="48"/>
  <c r="AS115" i="48"/>
  <c r="AC182" i="48"/>
  <c r="AH98" i="48"/>
  <c r="AG33" i="50"/>
  <c r="AG57" i="50" s="1"/>
  <c r="AJ180" i="48"/>
  <c r="AO94" i="48"/>
  <c r="N146" i="48"/>
  <c r="Q55" i="50"/>
  <c r="Q148" i="48" s="1"/>
  <c r="AN113" i="48"/>
  <c r="AI186" i="48"/>
  <c r="AI112" i="48"/>
  <c r="AR34" i="49"/>
  <c r="AS34" i="49" s="1"/>
  <c r="AT34" i="49" s="1"/>
  <c r="AU34" i="49" s="1"/>
  <c r="AV34" i="49" s="1"/>
  <c r="AQ34" i="49"/>
  <c r="AO181" i="48"/>
  <c r="AT96" i="48"/>
  <c r="M32" i="48"/>
  <c r="M33" i="48"/>
  <c r="AC102" i="48"/>
  <c r="AA14" i="48"/>
  <c r="AB14" i="48" s="1"/>
  <c r="AB102" i="48"/>
  <c r="AH47" i="49"/>
  <c r="AC48" i="49"/>
  <c r="AI182" i="48"/>
  <c r="AN98" i="48"/>
  <c r="U33" i="48"/>
  <c r="U146" i="48" s="1"/>
  <c r="U32" i="48"/>
  <c r="AR185" i="48"/>
  <c r="AR110" i="48"/>
  <c r="AD165" i="48"/>
  <c r="AC168" i="48"/>
  <c r="AC170" i="48" s="1"/>
  <c r="F32" i="48"/>
  <c r="F33" i="48"/>
  <c r="K146" i="48" s="1"/>
  <c r="AS63" i="48"/>
  <c r="AE69" i="48"/>
  <c r="AJ185" i="48"/>
  <c r="AO111" i="48"/>
  <c r="AJ110" i="48"/>
  <c r="AK185" i="48"/>
  <c r="AP111" i="48"/>
  <c r="AK110" i="48"/>
  <c r="AT123" i="48"/>
  <c r="AS61" i="48"/>
  <c r="X7" i="50"/>
  <c r="AR63" i="48"/>
  <c r="AA172" i="48"/>
  <c r="AA28" i="48" s="1"/>
  <c r="AB28" i="48" s="1"/>
  <c r="AA18" i="48"/>
  <c r="AB18" i="48" s="1"/>
  <c r="H56" i="49"/>
  <c r="H22" i="50"/>
  <c r="AF178" i="48"/>
  <c r="AK68" i="48"/>
  <c r="AR40" i="49"/>
  <c r="AS40" i="49" s="1"/>
  <c r="AT40" i="49" s="1"/>
  <c r="AU40" i="49" s="1"/>
  <c r="AV40" i="49" s="1"/>
  <c r="AQ40" i="49"/>
  <c r="G142" i="48"/>
  <c r="G29" i="48"/>
  <c r="G34" i="48" s="1"/>
  <c r="L147" i="48" s="1"/>
  <c r="M30" i="48"/>
  <c r="I32" i="48"/>
  <c r="M31" i="48"/>
  <c r="M34" i="48" s="1"/>
  <c r="M147" i="48" s="1"/>
  <c r="I33" i="48"/>
  <c r="I146" i="48" s="1"/>
  <c r="T74" i="48"/>
  <c r="T76" i="48" s="1"/>
  <c r="T77" i="48" s="1"/>
  <c r="Y77" i="48" s="1"/>
  <c r="S90" i="48"/>
  <c r="AU108" i="48"/>
  <c r="AK183" i="48"/>
  <c r="AP101" i="48"/>
  <c r="AP181" i="48"/>
  <c r="AU96" i="48"/>
  <c r="J32" i="48"/>
  <c r="J33" i="48"/>
  <c r="AE182" i="48"/>
  <c r="AJ98" i="48"/>
  <c r="AJ143" i="48"/>
  <c r="Y56" i="49"/>
  <c r="AA21" i="50"/>
  <c r="AC23" i="49"/>
  <c r="AB23" i="49"/>
  <c r="AK186" i="48"/>
  <c r="AP113" i="48"/>
  <c r="AK112" i="48"/>
  <c r="Z29" i="50"/>
  <c r="Z47" i="50"/>
  <c r="Z63" i="49"/>
  <c r="AA28" i="49"/>
  <c r="AA22" i="48"/>
  <c r="AB22" i="48" s="1"/>
  <c r="AA19" i="50"/>
  <c r="AB19" i="50" s="1"/>
  <c r="AC27" i="49"/>
  <c r="AB27" i="49"/>
  <c r="AD13" i="49"/>
  <c r="AK182" i="48"/>
  <c r="AP98" i="48"/>
  <c r="AR33" i="49"/>
  <c r="AS33" i="49" s="1"/>
  <c r="AT33" i="49" s="1"/>
  <c r="AU33" i="49" s="1"/>
  <c r="AV33" i="49" s="1"/>
  <c r="AQ33" i="49"/>
  <c r="AD183" i="48"/>
  <c r="AI101" i="48"/>
  <c r="G25" i="48"/>
  <c r="G27" i="48" s="1"/>
  <c r="G143" i="48"/>
  <c r="R36" i="48"/>
  <c r="AV108" i="48"/>
  <c r="AR112" i="48"/>
  <c r="AR39" i="49"/>
  <c r="AS39" i="49" s="1"/>
  <c r="AT39" i="49" s="1"/>
  <c r="AU39" i="49" s="1"/>
  <c r="AV39" i="49" s="1"/>
  <c r="AQ39" i="49"/>
  <c r="M56" i="50"/>
  <c r="M27" i="50"/>
  <c r="M39" i="50" s="1"/>
  <c r="AH175" i="48"/>
  <c r="AM61" i="48"/>
  <c r="AN47" i="49"/>
  <c r="AI48" i="49"/>
  <c r="AD118" i="48"/>
  <c r="AG110" i="48"/>
  <c r="Z56" i="49"/>
  <c r="AF177" i="48"/>
  <c r="AK65" i="48"/>
  <c r="AE55" i="49"/>
  <c r="AI178" i="48"/>
  <c r="AN68" i="48"/>
  <c r="AJ178" i="48"/>
  <c r="AO68" i="48"/>
  <c r="AJ47" i="49"/>
  <c r="AE48" i="49"/>
  <c r="AG115" i="48"/>
  <c r="AG116" i="48" s="1"/>
  <c r="AC118" i="48"/>
  <c r="AC120" i="48" s="1"/>
  <c r="AC121" i="48" s="1"/>
  <c r="AH180" i="48"/>
  <c r="AM94" i="48"/>
  <c r="AR19" i="49"/>
  <c r="AS19" i="49" s="1"/>
  <c r="AT19" i="49" s="1"/>
  <c r="AU19" i="49" s="1"/>
  <c r="AV19" i="49" s="1"/>
  <c r="AQ19" i="49"/>
  <c r="S76" i="48"/>
  <c r="S77" i="48" s="1"/>
  <c r="X77" i="48" s="1"/>
  <c r="AM181" i="48"/>
  <c r="AR96" i="48"/>
  <c r="AH54" i="49"/>
  <c r="AI185" i="48"/>
  <c r="AN111" i="48"/>
  <c r="AI110" i="48"/>
  <c r="D33" i="48"/>
  <c r="D32" i="48"/>
  <c r="AC183" i="48"/>
  <c r="AH101" i="48"/>
  <c r="AI177" i="48"/>
  <c r="AN65" i="48"/>
  <c r="AS65" i="48" s="1"/>
  <c r="AK176" i="48"/>
  <c r="AP63" i="48"/>
  <c r="AD77" i="48" l="1"/>
  <c r="W34" i="48"/>
  <c r="W147" i="48" s="1"/>
  <c r="W33" i="48"/>
  <c r="AR61" i="48"/>
  <c r="AP186" i="48"/>
  <c r="AU113" i="48"/>
  <c r="AP112" i="48"/>
  <c r="AP183" i="48"/>
  <c r="AU101" i="48"/>
  <c r="AO180" i="48"/>
  <c r="AT94" i="48"/>
  <c r="AS181" i="48"/>
  <c r="AL115" i="48"/>
  <c r="AL116" i="48" s="1"/>
  <c r="AH118" i="48"/>
  <c r="V22" i="50"/>
  <c r="W6" i="50"/>
  <c r="W22" i="50" s="1"/>
  <c r="M146" i="48"/>
  <c r="M36" i="48"/>
  <c r="AR181" i="48"/>
  <c r="AC172" i="48"/>
  <c r="AC28" i="48" s="1"/>
  <c r="AC18" i="48"/>
  <c r="AC9" i="50"/>
  <c r="AM187" i="48"/>
  <c r="AM115" i="48"/>
  <c r="AR116" i="48"/>
  <c r="E53" i="49"/>
  <c r="E43" i="49"/>
  <c r="AS51" i="49"/>
  <c r="AS52" i="49" s="1"/>
  <c r="AN52" i="49"/>
  <c r="AU181" i="48"/>
  <c r="AK178" i="48"/>
  <c r="AP68" i="48"/>
  <c r="AS68" i="48"/>
  <c r="AP182" i="48"/>
  <c r="AU98" i="48"/>
  <c r="AP185" i="48"/>
  <c r="AP110" i="48"/>
  <c r="AU111" i="48"/>
  <c r="AE165" i="48"/>
  <c r="AD168" i="48"/>
  <c r="AD170" i="48" s="1"/>
  <c r="AT181" i="48"/>
  <c r="AT63" i="48"/>
  <c r="AE13" i="49"/>
  <c r="H39" i="50"/>
  <c r="H41" i="50" s="1"/>
  <c r="M55" i="50"/>
  <c r="M148" i="48" s="1"/>
  <c r="AH182" i="48"/>
  <c r="AM98" i="48"/>
  <c r="AC136" i="48"/>
  <c r="AA57" i="50"/>
  <c r="AA58" i="50" s="1"/>
  <c r="AB33" i="50"/>
  <c r="AB57" i="50" s="1"/>
  <c r="AT7" i="48"/>
  <c r="AT135" i="48" s="1"/>
  <c r="AD102" i="48"/>
  <c r="AC14" i="48"/>
  <c r="X52" i="48"/>
  <c r="X54" i="48" s="1"/>
  <c r="Y50" i="48"/>
  <c r="AJ177" i="48"/>
  <c r="AO65" i="48"/>
  <c r="AT65" i="48" s="1"/>
  <c r="AC21" i="50"/>
  <c r="AD23" i="49"/>
  <c r="AH55" i="49"/>
  <c r="AO185" i="48"/>
  <c r="AO110" i="48"/>
  <c r="AT111" i="48"/>
  <c r="F46" i="50"/>
  <c r="F48" i="50" s="1"/>
  <c r="F11" i="49"/>
  <c r="F20" i="49" s="1"/>
  <c r="F144" i="48"/>
  <c r="AU7" i="48"/>
  <c r="AU135" i="48" s="1"/>
  <c r="AK177" i="48"/>
  <c r="AP65" i="48"/>
  <c r="AU65" i="48" s="1"/>
  <c r="AV109" i="48"/>
  <c r="AK180" i="48"/>
  <c r="AP94" i="48"/>
  <c r="AO183" i="48"/>
  <c r="AT101" i="48"/>
  <c r="G46" i="50"/>
  <c r="G48" i="50" s="1"/>
  <c r="G11" i="49"/>
  <c r="G20" i="49" s="1"/>
  <c r="H6" i="49"/>
  <c r="G144" i="48"/>
  <c r="AI129" i="48"/>
  <c r="AJ163" i="48"/>
  <c r="AI117" i="48"/>
  <c r="AI183" i="48"/>
  <c r="AN101" i="48"/>
  <c r="AT68" i="48"/>
  <c r="Z83" i="48"/>
  <c r="Y85" i="48"/>
  <c r="Y87" i="48" s="1"/>
  <c r="U74" i="48"/>
  <c r="U76" i="48"/>
  <c r="U77" i="48" s="1"/>
  <c r="Z77" i="48" s="1"/>
  <c r="T90" i="48"/>
  <c r="AD44" i="48"/>
  <c r="AQ7" i="48"/>
  <c r="AS26" i="48"/>
  <c r="AT26" i="48" s="1"/>
  <c r="AU26" i="48" s="1"/>
  <c r="AV26" i="48"/>
  <c r="AC19" i="50"/>
  <c r="AD27" i="49"/>
  <c r="AC16" i="49"/>
  <c r="AC8" i="50" s="1"/>
  <c r="AK143" i="48"/>
  <c r="U41" i="48"/>
  <c r="U43" i="48" s="1"/>
  <c r="U44" i="48" s="1"/>
  <c r="Z44" i="48" s="1"/>
  <c r="T57" i="48"/>
  <c r="R146" i="48"/>
  <c r="AL112" i="48"/>
  <c r="AL113" i="48" s="1"/>
  <c r="AU47" i="49"/>
  <c r="AU48" i="49" s="1"/>
  <c r="AP48" i="49"/>
  <c r="AH177" i="48"/>
  <c r="AM65" i="48"/>
  <c r="AR65" i="48" s="1"/>
  <c r="W30" i="48"/>
  <c r="W32" i="48" s="1"/>
  <c r="AS135" i="48"/>
  <c r="AS7" i="48"/>
  <c r="AV55" i="48"/>
  <c r="AU187" i="48"/>
  <c r="AU115" i="48"/>
  <c r="AQ26" i="48"/>
  <c r="AF55" i="49"/>
  <c r="AI55" i="49" s="1"/>
  <c r="AC17" i="50"/>
  <c r="AD10" i="49"/>
  <c r="AM180" i="48"/>
  <c r="AR94" i="48"/>
  <c r="AF69" i="48"/>
  <c r="AG69" i="48" s="1"/>
  <c r="AG118" i="48"/>
  <c r="AG111" i="48"/>
  <c r="AD120" i="48"/>
  <c r="AD121" i="48" s="1"/>
  <c r="J146" i="48"/>
  <c r="X127" i="48"/>
  <c r="X99" i="48"/>
  <c r="X66" i="48"/>
  <c r="AV123" i="48"/>
  <c r="AH44" i="48"/>
  <c r="AR68" i="48"/>
  <c r="Y20" i="50"/>
  <c r="Z25" i="49"/>
  <c r="AN180" i="48"/>
  <c r="AS94" i="48"/>
  <c r="V32" i="48"/>
  <c r="V33" i="48"/>
  <c r="V146" i="48" s="1"/>
  <c r="AO186" i="48"/>
  <c r="AT113" i="48"/>
  <c r="AO112" i="48"/>
  <c r="AH183" i="48"/>
  <c r="AM101" i="48"/>
  <c r="AA56" i="49"/>
  <c r="G32" i="48"/>
  <c r="G33" i="48"/>
  <c r="L146" i="48" s="1"/>
  <c r="AA47" i="50"/>
  <c r="AA29" i="50"/>
  <c r="AA63" i="49"/>
  <c r="AC28" i="49"/>
  <c r="AB28" i="49"/>
  <c r="AC22" i="48"/>
  <c r="AM47" i="49"/>
  <c r="AH48" i="49"/>
  <c r="AN186" i="48"/>
  <c r="AS113" i="48"/>
  <c r="AN112" i="48"/>
  <c r="R147" i="48"/>
  <c r="AN135" i="48"/>
  <c r="AN185" i="48"/>
  <c r="AS111" i="48"/>
  <c r="AN110" i="48"/>
  <c r="AU63" i="48"/>
  <c r="AC77" i="48"/>
  <c r="AE119" i="48"/>
  <c r="AD16" i="48"/>
  <c r="AD9" i="50" s="1"/>
  <c r="AD10" i="50" s="1"/>
  <c r="AH33" i="50"/>
  <c r="AD35" i="48"/>
  <c r="AJ182" i="48"/>
  <c r="AO98" i="48"/>
  <c r="AN182" i="48"/>
  <c r="AS98" i="48"/>
  <c r="AI54" i="49"/>
  <c r="AJ54" i="49" s="1"/>
  <c r="AL110" i="48"/>
  <c r="AO47" i="49"/>
  <c r="AJ48" i="49"/>
  <c r="AS47" i="49"/>
  <c r="AS48" i="49" s="1"/>
  <c r="AN48" i="49"/>
  <c r="AJ175" i="48"/>
  <c r="AO61" i="48"/>
  <c r="AK175" i="48"/>
  <c r="AP61" i="48"/>
  <c r="AB29" i="50"/>
  <c r="G51" i="54"/>
  <c r="F51" i="54"/>
  <c r="E51" i="54"/>
  <c r="D51" i="54"/>
  <c r="L51" i="54"/>
  <c r="K51" i="54"/>
  <c r="J51" i="54"/>
  <c r="I51" i="54"/>
  <c r="Q51" i="54"/>
  <c r="P51" i="54"/>
  <c r="O51" i="54"/>
  <c r="N51" i="54"/>
  <c r="S51" i="54"/>
  <c r="T51" i="54"/>
  <c r="U51" i="54"/>
  <c r="V51" i="54"/>
  <c r="G49" i="54"/>
  <c r="F49" i="54"/>
  <c r="E49" i="54"/>
  <c r="D49" i="54"/>
  <c r="L49" i="54"/>
  <c r="K49" i="54"/>
  <c r="J49" i="54"/>
  <c r="I49" i="54"/>
  <c r="Q49" i="54"/>
  <c r="P49" i="54"/>
  <c r="O49" i="54"/>
  <c r="N49" i="54"/>
  <c r="S49" i="54"/>
  <c r="T49" i="54"/>
  <c r="U49" i="54"/>
  <c r="V49" i="54"/>
  <c r="G47" i="54"/>
  <c r="F47" i="54"/>
  <c r="E47" i="54"/>
  <c r="D47" i="54"/>
  <c r="L47" i="54"/>
  <c r="K47" i="54"/>
  <c r="J47" i="54"/>
  <c r="I47" i="54"/>
  <c r="Q47" i="54"/>
  <c r="P47" i="54"/>
  <c r="O47" i="54"/>
  <c r="N47" i="54"/>
  <c r="S47" i="54"/>
  <c r="T47" i="54"/>
  <c r="U47" i="54"/>
  <c r="V47" i="54"/>
  <c r="X47" i="54" l="1"/>
  <c r="AK54" i="49"/>
  <c r="AE44" i="48"/>
  <c r="AO182" i="48"/>
  <c r="AT98" i="48"/>
  <c r="AM55" i="49"/>
  <c r="AU186" i="48"/>
  <c r="AU112" i="48"/>
  <c r="AI33" i="50"/>
  <c r="AI57" i="50" s="1"/>
  <c r="AE35" i="48"/>
  <c r="AQ112" i="48"/>
  <c r="AQ113" i="48" s="1"/>
  <c r="AM183" i="48"/>
  <c r="AR101" i="48"/>
  <c r="AM44" i="48"/>
  <c r="AC58" i="50"/>
  <c r="AD58" i="50" s="1"/>
  <c r="AE58" i="50" s="1"/>
  <c r="AF58" i="50" s="1"/>
  <c r="AB58" i="50"/>
  <c r="AV124" i="48"/>
  <c r="AJ55" i="49"/>
  <c r="X12" i="48"/>
  <c r="AD17" i="50"/>
  <c r="AE10" i="49"/>
  <c r="AI44" i="48"/>
  <c r="AJ129" i="48"/>
  <c r="AK163" i="48"/>
  <c r="AJ117" i="48"/>
  <c r="AJ118" i="48" s="1"/>
  <c r="AD21" i="50"/>
  <c r="AE23" i="49"/>
  <c r="AD172" i="48"/>
  <c r="AD28" i="48" s="1"/>
  <c r="AD18" i="48"/>
  <c r="W55" i="50"/>
  <c r="W148" i="48" s="1"/>
  <c r="W39" i="50"/>
  <c r="AM182" i="48"/>
  <c r="AR98" i="48"/>
  <c r="AF165" i="48"/>
  <c r="AE168" i="48"/>
  <c r="AE170" i="48" s="1"/>
  <c r="V55" i="50"/>
  <c r="V148" i="48" s="1"/>
  <c r="V39" i="50"/>
  <c r="AU68" i="48"/>
  <c r="AT61" i="48"/>
  <c r="AR180" i="48"/>
  <c r="AS186" i="48"/>
  <c r="AS112" i="48"/>
  <c r="AR47" i="49"/>
  <c r="AR48" i="49" s="1"/>
  <c r="AM48" i="49"/>
  <c r="AT186" i="48"/>
  <c r="AT112" i="48"/>
  <c r="X130" i="48"/>
  <c r="X131" i="48" s="1"/>
  <c r="AU185" i="48"/>
  <c r="AU110" i="48"/>
  <c r="AE77" i="48"/>
  <c r="AR187" i="48"/>
  <c r="AR115" i="48"/>
  <c r="AL111" i="48"/>
  <c r="AI118" i="48"/>
  <c r="AK55" i="49"/>
  <c r="V74" i="48"/>
  <c r="U90" i="48"/>
  <c r="H46" i="50"/>
  <c r="H48" i="50" s="1"/>
  <c r="H11" i="49"/>
  <c r="H20" i="49" s="1"/>
  <c r="AQ115" i="48"/>
  <c r="AQ116" i="48" s="1"/>
  <c r="W146" i="48"/>
  <c r="W36" i="48"/>
  <c r="AU183" i="48"/>
  <c r="V41" i="48"/>
  <c r="V43" i="48" s="1"/>
  <c r="V44" i="48" s="1"/>
  <c r="AA44" i="48" s="1"/>
  <c r="U57" i="48"/>
  <c r="G53" i="49"/>
  <c r="G43" i="49"/>
  <c r="Y52" i="48"/>
  <c r="Y54" i="48" s="1"/>
  <c r="Z50" i="48"/>
  <c r="M40" i="50"/>
  <c r="I40" i="50"/>
  <c r="AP180" i="48"/>
  <c r="AU94" i="48"/>
  <c r="AT47" i="49"/>
  <c r="AT48" i="49" s="1"/>
  <c r="AO48" i="49"/>
  <c r="AH77" i="48"/>
  <c r="AB47" i="50"/>
  <c r="AB67" i="49"/>
  <c r="AM143" i="48"/>
  <c r="AN143" i="48" s="1"/>
  <c r="X6" i="48"/>
  <c r="AU182" i="48"/>
  <c r="AN183" i="48"/>
  <c r="AS101" i="48"/>
  <c r="AC56" i="49"/>
  <c r="AA83" i="48"/>
  <c r="Z85" i="48"/>
  <c r="Z87" i="48" s="1"/>
  <c r="F53" i="49"/>
  <c r="F43" i="49"/>
  <c r="AF13" i="49"/>
  <c r="AC10" i="50"/>
  <c r="AT180" i="48"/>
  <c r="AF119" i="48"/>
  <c r="AE16" i="48"/>
  <c r="AE9" i="50" s="1"/>
  <c r="AE10" i="50" s="1"/>
  <c r="AE120" i="48"/>
  <c r="AE121" i="48" s="1"/>
  <c r="AC47" i="50"/>
  <c r="AC63" i="49"/>
  <c r="AC29" i="50"/>
  <c r="AD28" i="49"/>
  <c r="AD22" i="48"/>
  <c r="AQ110" i="48"/>
  <c r="AH69" i="48"/>
  <c r="AT183" i="48"/>
  <c r="AE102" i="48"/>
  <c r="AD14" i="48"/>
  <c r="AH57" i="50"/>
  <c r="AD136" i="48"/>
  <c r="AS182" i="48"/>
  <c r="AS180" i="48"/>
  <c r="AU61" i="48"/>
  <c r="AS185" i="48"/>
  <c r="AS110" i="48"/>
  <c r="Z20" i="50"/>
  <c r="AA25" i="49"/>
  <c r="AV7" i="48"/>
  <c r="AD19" i="50"/>
  <c r="AE27" i="49"/>
  <c r="AD16" i="49"/>
  <c r="AD8" i="50" s="1"/>
  <c r="AT185" i="48"/>
  <c r="AT110" i="48"/>
  <c r="AI77" i="48"/>
  <c r="V56" i="54"/>
  <c r="V52" i="54"/>
  <c r="V12" i="55"/>
  <c r="V10" i="55"/>
  <c r="V9" i="55"/>
  <c r="V8" i="55"/>
  <c r="V7" i="55"/>
  <c r="V19" i="46"/>
  <c r="AL60" i="46"/>
  <c r="AL62" i="46"/>
  <c r="AL63" i="46"/>
  <c r="W53" i="46"/>
  <c r="AB53" i="46"/>
  <c r="AG53" i="46"/>
  <c r="AL53" i="46"/>
  <c r="AQ53" i="46"/>
  <c r="AV53" i="46"/>
  <c r="E54" i="46"/>
  <c r="F54" i="46"/>
  <c r="G54" i="46"/>
  <c r="H54" i="46"/>
  <c r="I54" i="46"/>
  <c r="J54" i="46"/>
  <c r="K54" i="46"/>
  <c r="L54" i="46"/>
  <c r="M54" i="46"/>
  <c r="N54" i="46"/>
  <c r="O54" i="46"/>
  <c r="P54" i="46"/>
  <c r="Q54" i="46"/>
  <c r="R54" i="46"/>
  <c r="S54" i="46"/>
  <c r="T54" i="46"/>
  <c r="U54" i="46"/>
  <c r="W54" i="46"/>
  <c r="X54" i="46"/>
  <c r="Y54" i="46"/>
  <c r="Z54" i="46"/>
  <c r="AA54" i="46"/>
  <c r="AB54" i="46"/>
  <c r="AC54" i="46"/>
  <c r="AD54" i="46"/>
  <c r="AE54" i="46"/>
  <c r="AF54" i="46"/>
  <c r="AG54" i="46"/>
  <c r="AH54" i="46"/>
  <c r="AI54" i="46"/>
  <c r="AJ54" i="46"/>
  <c r="AK54" i="46"/>
  <c r="AL54" i="46"/>
  <c r="AM54" i="46"/>
  <c r="AN54" i="46"/>
  <c r="AO54" i="46"/>
  <c r="AP54" i="46"/>
  <c r="AQ54" i="46"/>
  <c r="AR54" i="46"/>
  <c r="AS54" i="46"/>
  <c r="AT54" i="46"/>
  <c r="AU54" i="46"/>
  <c r="AV54" i="46"/>
  <c r="E55" i="46"/>
  <c r="F55" i="46"/>
  <c r="G55" i="46"/>
  <c r="H55" i="46"/>
  <c r="X56" i="46"/>
  <c r="AC56" i="46"/>
  <c r="AH56" i="46"/>
  <c r="E57" i="46"/>
  <c r="F57" i="46"/>
  <c r="G57" i="46"/>
  <c r="H57" i="46"/>
  <c r="I57" i="46"/>
  <c r="J57" i="46"/>
  <c r="K57" i="46"/>
  <c r="L57" i="46"/>
  <c r="M57" i="46"/>
  <c r="N57" i="46"/>
  <c r="O57" i="46"/>
  <c r="P57" i="46"/>
  <c r="Q57" i="46"/>
  <c r="R57" i="46"/>
  <c r="S57" i="46"/>
  <c r="T57" i="46"/>
  <c r="U57" i="46"/>
  <c r="E58" i="46"/>
  <c r="F58" i="46"/>
  <c r="G58" i="46"/>
  <c r="H58" i="46"/>
  <c r="I58" i="46"/>
  <c r="J58" i="46"/>
  <c r="K58" i="46"/>
  <c r="L58" i="46"/>
  <c r="M58" i="46"/>
  <c r="N58" i="46"/>
  <c r="O58" i="46"/>
  <c r="P58" i="46"/>
  <c r="Q58" i="46"/>
  <c r="R58" i="46"/>
  <c r="S58" i="46"/>
  <c r="T58" i="46"/>
  <c r="U58" i="46"/>
  <c r="V58" i="46"/>
  <c r="W58" i="46"/>
  <c r="AM58" i="46"/>
  <c r="AN58" i="46"/>
  <c r="AO58" i="46"/>
  <c r="AP58" i="46"/>
  <c r="AQ58" i="46"/>
  <c r="AR58" i="46"/>
  <c r="AS58" i="46"/>
  <c r="AT58" i="46"/>
  <c r="AU58" i="46"/>
  <c r="AV58" i="46"/>
  <c r="D54" i="46"/>
  <c r="D55" i="46"/>
  <c r="D57" i="46"/>
  <c r="D58" i="46"/>
  <c r="E6" i="46"/>
  <c r="F6" i="46"/>
  <c r="G6" i="46"/>
  <c r="H6" i="46"/>
  <c r="I6" i="46"/>
  <c r="J6" i="46"/>
  <c r="K6" i="46"/>
  <c r="L6" i="46"/>
  <c r="M6" i="46"/>
  <c r="N6" i="46"/>
  <c r="O6" i="46"/>
  <c r="P6" i="46"/>
  <c r="Q6" i="46"/>
  <c r="R6" i="46"/>
  <c r="S6" i="46"/>
  <c r="T6" i="46"/>
  <c r="U6" i="46"/>
  <c r="E7" i="46"/>
  <c r="F7" i="46"/>
  <c r="G7" i="46"/>
  <c r="H7" i="46"/>
  <c r="I7" i="46"/>
  <c r="J7" i="46"/>
  <c r="K7" i="46"/>
  <c r="L7" i="46"/>
  <c r="M7" i="46"/>
  <c r="N7" i="46"/>
  <c r="O7" i="46"/>
  <c r="P7" i="46"/>
  <c r="Q7" i="46"/>
  <c r="R7" i="46"/>
  <c r="S7" i="46"/>
  <c r="T7" i="46"/>
  <c r="U7" i="46"/>
  <c r="E8" i="46"/>
  <c r="F8" i="46"/>
  <c r="G8" i="46"/>
  <c r="H8" i="46"/>
  <c r="I8" i="46"/>
  <c r="J8" i="46"/>
  <c r="K8" i="46"/>
  <c r="L8" i="46"/>
  <c r="M8" i="46"/>
  <c r="N8" i="46"/>
  <c r="O8" i="46"/>
  <c r="P8" i="46"/>
  <c r="Q8" i="46"/>
  <c r="R8" i="46"/>
  <c r="S8" i="46"/>
  <c r="T8" i="46"/>
  <c r="U8" i="46"/>
  <c r="E9" i="46"/>
  <c r="F9" i="46"/>
  <c r="G9" i="46"/>
  <c r="H9" i="46"/>
  <c r="I9" i="46"/>
  <c r="J9" i="46"/>
  <c r="K9" i="46"/>
  <c r="L9" i="46"/>
  <c r="M9" i="46"/>
  <c r="N9" i="46"/>
  <c r="O9" i="46"/>
  <c r="P9" i="46"/>
  <c r="Q9" i="46"/>
  <c r="R9" i="46"/>
  <c r="S9" i="46"/>
  <c r="T9" i="46"/>
  <c r="U9" i="46"/>
  <c r="E10" i="46"/>
  <c r="F10" i="46"/>
  <c r="G10" i="46"/>
  <c r="H10" i="46"/>
  <c r="I10" i="46"/>
  <c r="J10" i="46"/>
  <c r="K10" i="46"/>
  <c r="L10" i="46"/>
  <c r="M10" i="46"/>
  <c r="N10" i="46"/>
  <c r="O10" i="46"/>
  <c r="P10" i="46"/>
  <c r="Q10" i="46"/>
  <c r="R10" i="46"/>
  <c r="S10" i="46"/>
  <c r="T10" i="46"/>
  <c r="U10" i="46"/>
  <c r="E11" i="46"/>
  <c r="F11" i="46"/>
  <c r="G11" i="46"/>
  <c r="H11" i="46"/>
  <c r="I11" i="46"/>
  <c r="J11" i="46"/>
  <c r="K11" i="46"/>
  <c r="L11" i="46"/>
  <c r="M11" i="46"/>
  <c r="N11" i="46"/>
  <c r="O11" i="46"/>
  <c r="P11" i="46"/>
  <c r="Q11" i="46"/>
  <c r="R11" i="46"/>
  <c r="S11" i="46"/>
  <c r="T11" i="46"/>
  <c r="U11" i="46"/>
  <c r="V11" i="46"/>
  <c r="X11" i="46"/>
  <c r="Y11" i="46"/>
  <c r="Z11" i="46"/>
  <c r="AA11" i="46"/>
  <c r="AC11" i="46"/>
  <c r="AD11" i="46"/>
  <c r="AE11" i="46"/>
  <c r="AF11" i="46"/>
  <c r="AH11" i="46"/>
  <c r="AI11" i="46"/>
  <c r="AJ11" i="46"/>
  <c r="AK11" i="46"/>
  <c r="AM11" i="46"/>
  <c r="AN11" i="46"/>
  <c r="AO11" i="46"/>
  <c r="AP11" i="46"/>
  <c r="AR11" i="46"/>
  <c r="AS11" i="46"/>
  <c r="AT11" i="46"/>
  <c r="AU11" i="46"/>
  <c r="E12" i="46"/>
  <c r="F12" i="46"/>
  <c r="G12" i="46"/>
  <c r="H12" i="46"/>
  <c r="I12" i="46"/>
  <c r="J12" i="46"/>
  <c r="K12" i="46"/>
  <c r="L12" i="46"/>
  <c r="M12" i="46"/>
  <c r="N12" i="46"/>
  <c r="O12" i="46"/>
  <c r="P12" i="46"/>
  <c r="Q12" i="46"/>
  <c r="R12" i="46"/>
  <c r="S12" i="46"/>
  <c r="T12" i="46"/>
  <c r="U12" i="46"/>
  <c r="E13" i="46"/>
  <c r="F13" i="46"/>
  <c r="G13" i="46"/>
  <c r="H13" i="46"/>
  <c r="I13" i="46"/>
  <c r="J13" i="46"/>
  <c r="K13" i="46"/>
  <c r="L13" i="46"/>
  <c r="M13" i="46"/>
  <c r="N13" i="46"/>
  <c r="O13" i="46"/>
  <c r="P13" i="46"/>
  <c r="Q13" i="46"/>
  <c r="R13" i="46"/>
  <c r="S13" i="46"/>
  <c r="T13" i="46"/>
  <c r="U13" i="46"/>
  <c r="V13" i="46"/>
  <c r="X13" i="46"/>
  <c r="Y13" i="46"/>
  <c r="Z13" i="46"/>
  <c r="AA13" i="46"/>
  <c r="AC13" i="46"/>
  <c r="AD13" i="46"/>
  <c r="AE13" i="46"/>
  <c r="AF13" i="46"/>
  <c r="AH13" i="46"/>
  <c r="AI13" i="46"/>
  <c r="AJ13" i="46"/>
  <c r="AK13" i="46"/>
  <c r="AM13" i="46"/>
  <c r="AN13" i="46"/>
  <c r="AO13" i="46"/>
  <c r="AP13" i="46"/>
  <c r="AR13" i="46"/>
  <c r="AS13" i="46"/>
  <c r="AT13" i="46"/>
  <c r="AU13" i="46"/>
  <c r="E14" i="46"/>
  <c r="F14" i="46"/>
  <c r="G14" i="46"/>
  <c r="H14" i="46"/>
  <c r="I14" i="46"/>
  <c r="J14" i="46"/>
  <c r="K14" i="46"/>
  <c r="L14" i="46"/>
  <c r="M14" i="46"/>
  <c r="N14" i="46"/>
  <c r="O14" i="46"/>
  <c r="P14" i="46"/>
  <c r="Q14" i="46"/>
  <c r="R14" i="46"/>
  <c r="S14" i="46"/>
  <c r="T14" i="46"/>
  <c r="U14" i="46"/>
  <c r="V14" i="46"/>
  <c r="W14" i="46"/>
  <c r="X14" i="46"/>
  <c r="Y14" i="46"/>
  <c r="Z14" i="46"/>
  <c r="AA14" i="46"/>
  <c r="AB14" i="46"/>
  <c r="AC14" i="46"/>
  <c r="AD14" i="46"/>
  <c r="AE14" i="46"/>
  <c r="AF14" i="46"/>
  <c r="AG14" i="46"/>
  <c r="AH14" i="46"/>
  <c r="AI14" i="46"/>
  <c r="AJ14" i="46"/>
  <c r="AK14" i="46"/>
  <c r="AL14" i="46"/>
  <c r="AM14" i="46"/>
  <c r="AN14" i="46"/>
  <c r="AO14" i="46"/>
  <c r="AP14" i="46"/>
  <c r="AQ14" i="46"/>
  <c r="AR14" i="46"/>
  <c r="AS14" i="46"/>
  <c r="AT14" i="46"/>
  <c r="AU14" i="46"/>
  <c r="AV14" i="46"/>
  <c r="E15" i="46"/>
  <c r="F15" i="46"/>
  <c r="G15" i="46"/>
  <c r="H15" i="46"/>
  <c r="I15" i="46"/>
  <c r="J15" i="46"/>
  <c r="K15" i="46"/>
  <c r="L15" i="46"/>
  <c r="M15" i="46"/>
  <c r="N15" i="46"/>
  <c r="O15" i="46"/>
  <c r="P15" i="46"/>
  <c r="Q15" i="46"/>
  <c r="R15" i="46"/>
  <c r="S15" i="46"/>
  <c r="T15" i="46"/>
  <c r="U15" i="46"/>
  <c r="E16" i="46"/>
  <c r="F16" i="46"/>
  <c r="G16" i="46"/>
  <c r="H16" i="46"/>
  <c r="I16" i="46"/>
  <c r="J16" i="46"/>
  <c r="K16" i="46"/>
  <c r="L16" i="46"/>
  <c r="M16" i="46"/>
  <c r="N16" i="46"/>
  <c r="O16" i="46"/>
  <c r="P16" i="46"/>
  <c r="Q16" i="46"/>
  <c r="R16" i="46"/>
  <c r="S16" i="46"/>
  <c r="T16" i="46"/>
  <c r="U16" i="46"/>
  <c r="E17" i="46"/>
  <c r="F17" i="46"/>
  <c r="G17" i="46"/>
  <c r="H17" i="46"/>
  <c r="I17" i="46"/>
  <c r="J17" i="46"/>
  <c r="K17" i="46"/>
  <c r="L17" i="46"/>
  <c r="M17" i="46"/>
  <c r="N17" i="46"/>
  <c r="O17" i="46"/>
  <c r="P17" i="46"/>
  <c r="Q17" i="46"/>
  <c r="R17" i="46"/>
  <c r="S17" i="46"/>
  <c r="T17" i="46"/>
  <c r="U17" i="46"/>
  <c r="V17" i="46"/>
  <c r="E18" i="46"/>
  <c r="F18" i="46"/>
  <c r="G18" i="46"/>
  <c r="H18" i="46"/>
  <c r="I18" i="46"/>
  <c r="J18" i="46"/>
  <c r="K18" i="46"/>
  <c r="L18" i="46"/>
  <c r="M18" i="46"/>
  <c r="N18" i="46"/>
  <c r="O18" i="46"/>
  <c r="P18" i="46"/>
  <c r="Q18" i="46"/>
  <c r="R18" i="46"/>
  <c r="S18" i="46"/>
  <c r="T18" i="46"/>
  <c r="U18" i="46"/>
  <c r="E19" i="46"/>
  <c r="F19" i="46"/>
  <c r="G19" i="46"/>
  <c r="H19" i="46"/>
  <c r="I19" i="46"/>
  <c r="J19" i="46"/>
  <c r="K19" i="46"/>
  <c r="L19" i="46"/>
  <c r="M19" i="46"/>
  <c r="N19" i="46"/>
  <c r="O19" i="46"/>
  <c r="P19" i="46"/>
  <c r="Q19" i="46"/>
  <c r="R19" i="46"/>
  <c r="S19" i="46"/>
  <c r="T19" i="46"/>
  <c r="U19" i="46"/>
  <c r="E20" i="46"/>
  <c r="F20" i="46"/>
  <c r="G20" i="46"/>
  <c r="H20" i="46"/>
  <c r="I20" i="46"/>
  <c r="J20" i="46"/>
  <c r="K20" i="46"/>
  <c r="L20" i="46"/>
  <c r="M20" i="46"/>
  <c r="N20" i="46"/>
  <c r="O20" i="46"/>
  <c r="P20" i="46"/>
  <c r="Q20" i="46"/>
  <c r="R20" i="46"/>
  <c r="S20" i="46"/>
  <c r="T20" i="46"/>
  <c r="U20" i="46"/>
  <c r="V20" i="46"/>
  <c r="E21" i="46"/>
  <c r="F21" i="46"/>
  <c r="G21" i="46"/>
  <c r="H21" i="46"/>
  <c r="I21" i="46"/>
  <c r="J21" i="46"/>
  <c r="K21" i="46"/>
  <c r="L21" i="46"/>
  <c r="M21" i="46"/>
  <c r="N21" i="46"/>
  <c r="O21" i="46"/>
  <c r="P21" i="46"/>
  <c r="Q21" i="46"/>
  <c r="R21" i="46"/>
  <c r="S21" i="46"/>
  <c r="T21" i="46"/>
  <c r="U21" i="46"/>
  <c r="V21" i="46"/>
  <c r="E23" i="46"/>
  <c r="F23" i="46"/>
  <c r="G23" i="46"/>
  <c r="H23" i="46"/>
  <c r="I23" i="46"/>
  <c r="J23" i="46"/>
  <c r="K23" i="46"/>
  <c r="L23" i="46"/>
  <c r="M23" i="46"/>
  <c r="N23" i="46"/>
  <c r="O23" i="46"/>
  <c r="P23" i="46"/>
  <c r="Q23" i="46"/>
  <c r="R23" i="46"/>
  <c r="S23" i="46"/>
  <c r="T23" i="46"/>
  <c r="U23" i="46"/>
  <c r="V23" i="46"/>
  <c r="W23" i="46"/>
  <c r="X23" i="46"/>
  <c r="Y23" i="46"/>
  <c r="Z23" i="46"/>
  <c r="AA23" i="46"/>
  <c r="AB23" i="46"/>
  <c r="AC23" i="46"/>
  <c r="AD23" i="46"/>
  <c r="AE23" i="46"/>
  <c r="AF23" i="46"/>
  <c r="AG23" i="46"/>
  <c r="AH23" i="46"/>
  <c r="AI23" i="46"/>
  <c r="AJ23" i="46"/>
  <c r="AK23" i="46"/>
  <c r="AL23" i="46"/>
  <c r="AM23" i="46"/>
  <c r="AN23" i="46"/>
  <c r="AO23" i="46"/>
  <c r="AP23" i="46"/>
  <c r="AQ23" i="46"/>
  <c r="AR23" i="46"/>
  <c r="AS23" i="46"/>
  <c r="AT23" i="46"/>
  <c r="AU23" i="46"/>
  <c r="AV23" i="46"/>
  <c r="E24" i="46"/>
  <c r="F24" i="46"/>
  <c r="G24" i="46"/>
  <c r="H24" i="46"/>
  <c r="I24" i="46"/>
  <c r="J24" i="46"/>
  <c r="K24" i="46"/>
  <c r="L24" i="46"/>
  <c r="M24" i="46"/>
  <c r="N24" i="46"/>
  <c r="O24" i="46"/>
  <c r="P24" i="46"/>
  <c r="Q24" i="46"/>
  <c r="R24" i="46"/>
  <c r="S24" i="46"/>
  <c r="T24" i="46"/>
  <c r="U24" i="46"/>
  <c r="E25" i="46"/>
  <c r="F25" i="46"/>
  <c r="G25" i="46"/>
  <c r="H25" i="46"/>
  <c r="I25" i="46"/>
  <c r="J25" i="46"/>
  <c r="K25" i="46"/>
  <c r="L25" i="46"/>
  <c r="M25" i="46"/>
  <c r="N25" i="46"/>
  <c r="O25" i="46"/>
  <c r="P25" i="46"/>
  <c r="Q25" i="46"/>
  <c r="R25" i="46"/>
  <c r="S25" i="46"/>
  <c r="T25" i="46"/>
  <c r="U25" i="46"/>
  <c r="E26" i="46"/>
  <c r="F26" i="46"/>
  <c r="G26" i="46"/>
  <c r="H26" i="46"/>
  <c r="I26" i="46"/>
  <c r="J26" i="46"/>
  <c r="K26" i="46"/>
  <c r="L26" i="46"/>
  <c r="M26" i="46"/>
  <c r="N26" i="46"/>
  <c r="O26" i="46"/>
  <c r="P26" i="46"/>
  <c r="Q26" i="46"/>
  <c r="R26" i="46"/>
  <c r="S26" i="46"/>
  <c r="T26" i="46"/>
  <c r="U26" i="46"/>
  <c r="E28" i="46"/>
  <c r="F28" i="46"/>
  <c r="G28" i="46"/>
  <c r="H28" i="46"/>
  <c r="I28" i="46"/>
  <c r="J28" i="46"/>
  <c r="K28" i="46"/>
  <c r="L28" i="46"/>
  <c r="M28" i="46"/>
  <c r="N28" i="46"/>
  <c r="O28" i="46"/>
  <c r="P28" i="46"/>
  <c r="Q28" i="46"/>
  <c r="R28" i="46"/>
  <c r="S28" i="46"/>
  <c r="T28" i="46"/>
  <c r="U28" i="46"/>
  <c r="V28" i="46"/>
  <c r="W28" i="46"/>
  <c r="X28" i="46"/>
  <c r="Y28" i="46"/>
  <c r="Z28" i="46"/>
  <c r="AA28" i="46"/>
  <c r="AB28" i="46"/>
  <c r="AC28" i="46"/>
  <c r="AD28" i="46"/>
  <c r="AE28" i="46"/>
  <c r="AF28" i="46"/>
  <c r="AG28" i="46"/>
  <c r="AH28" i="46"/>
  <c r="AI28" i="46"/>
  <c r="AJ28" i="46"/>
  <c r="AK28" i="46"/>
  <c r="AL28" i="46"/>
  <c r="AM28" i="46"/>
  <c r="AN28" i="46"/>
  <c r="AO28" i="46"/>
  <c r="AP28" i="46"/>
  <c r="AQ28" i="46"/>
  <c r="AR28" i="46"/>
  <c r="AS28" i="46"/>
  <c r="AT28" i="46"/>
  <c r="AU28" i="46"/>
  <c r="AV28" i="46"/>
  <c r="E29" i="46"/>
  <c r="F29" i="46"/>
  <c r="G29" i="46"/>
  <c r="H29" i="46"/>
  <c r="I29" i="46"/>
  <c r="J29" i="46"/>
  <c r="K29" i="46"/>
  <c r="L29" i="46"/>
  <c r="M29" i="46"/>
  <c r="N29" i="46"/>
  <c r="O29" i="46"/>
  <c r="P29" i="46"/>
  <c r="Q29" i="46"/>
  <c r="R29" i="46"/>
  <c r="S29" i="46"/>
  <c r="T29" i="46"/>
  <c r="U29" i="46"/>
  <c r="V29" i="46"/>
  <c r="E30" i="46"/>
  <c r="F30" i="46"/>
  <c r="G30" i="46"/>
  <c r="H30" i="46"/>
  <c r="I30" i="46"/>
  <c r="J30" i="46"/>
  <c r="K30" i="46"/>
  <c r="L30" i="46"/>
  <c r="M30" i="46"/>
  <c r="N30" i="46"/>
  <c r="O30" i="46"/>
  <c r="P30" i="46"/>
  <c r="Q30" i="46"/>
  <c r="R30" i="46"/>
  <c r="S30" i="46"/>
  <c r="T30" i="46"/>
  <c r="U30" i="46"/>
  <c r="V30" i="46"/>
  <c r="X30" i="46"/>
  <c r="Y30" i="46"/>
  <c r="Z30" i="46"/>
  <c r="AA30" i="46"/>
  <c r="AB30" i="46"/>
  <c r="AC30" i="46"/>
  <c r="AD30" i="46"/>
  <c r="AE30" i="46"/>
  <c r="AF30" i="46"/>
  <c r="AG30" i="46"/>
  <c r="AH30" i="46"/>
  <c r="AI30" i="46"/>
  <c r="AJ30" i="46"/>
  <c r="AK30" i="46"/>
  <c r="AL30" i="46"/>
  <c r="AM30" i="46"/>
  <c r="AN30" i="46"/>
  <c r="AO30" i="46"/>
  <c r="AP30" i="46"/>
  <c r="AQ30" i="46"/>
  <c r="AR30" i="46"/>
  <c r="AS30" i="46"/>
  <c r="AT30" i="46"/>
  <c r="AU30" i="46"/>
  <c r="AV30" i="46"/>
  <c r="E31" i="46"/>
  <c r="F31" i="46"/>
  <c r="G31" i="46"/>
  <c r="H31" i="46"/>
  <c r="I31" i="46"/>
  <c r="J31" i="46"/>
  <c r="K31" i="46"/>
  <c r="L31" i="46"/>
  <c r="M31" i="46"/>
  <c r="N31" i="46"/>
  <c r="O31" i="46"/>
  <c r="P31" i="46"/>
  <c r="Q31" i="46"/>
  <c r="R31" i="46"/>
  <c r="S31" i="46"/>
  <c r="T31" i="46"/>
  <c r="U31" i="46"/>
  <c r="V31" i="46"/>
  <c r="X31" i="46"/>
  <c r="Y31" i="46"/>
  <c r="Z31" i="46"/>
  <c r="AA31" i="46"/>
  <c r="AB31" i="46"/>
  <c r="AC31" i="46"/>
  <c r="AD31" i="46"/>
  <c r="AE31" i="46"/>
  <c r="AF31" i="46"/>
  <c r="AG31" i="46"/>
  <c r="AH31" i="46"/>
  <c r="AI31" i="46"/>
  <c r="AJ31" i="46"/>
  <c r="AK31" i="46"/>
  <c r="AL31" i="46"/>
  <c r="AM31" i="46"/>
  <c r="AN31" i="46"/>
  <c r="AO31" i="46"/>
  <c r="AP31" i="46"/>
  <c r="AQ31" i="46"/>
  <c r="AR31" i="46"/>
  <c r="AS31" i="46"/>
  <c r="AT31" i="46"/>
  <c r="AU31" i="46"/>
  <c r="AV31" i="46"/>
  <c r="E32" i="46"/>
  <c r="F32" i="46"/>
  <c r="G32" i="46"/>
  <c r="H32" i="46"/>
  <c r="I32" i="46"/>
  <c r="J32" i="46"/>
  <c r="K32" i="46"/>
  <c r="L32" i="46"/>
  <c r="M32" i="46"/>
  <c r="N32" i="46"/>
  <c r="O32" i="46"/>
  <c r="P32" i="46"/>
  <c r="Q32" i="46"/>
  <c r="R32" i="46"/>
  <c r="S32" i="46"/>
  <c r="T32" i="46"/>
  <c r="U32" i="46"/>
  <c r="V32" i="46"/>
  <c r="X32" i="46"/>
  <c r="Y32" i="46"/>
  <c r="Z32" i="46"/>
  <c r="AA32" i="46"/>
  <c r="AB32" i="46"/>
  <c r="AC32" i="46"/>
  <c r="AD32" i="46"/>
  <c r="AE32" i="46"/>
  <c r="AF32" i="46"/>
  <c r="AG32" i="46"/>
  <c r="AH32" i="46"/>
  <c r="AI32" i="46"/>
  <c r="AJ32" i="46"/>
  <c r="AK32" i="46"/>
  <c r="AL32" i="46"/>
  <c r="AM32" i="46"/>
  <c r="AN32" i="46"/>
  <c r="AO32" i="46"/>
  <c r="AP32" i="46"/>
  <c r="AQ32" i="46"/>
  <c r="AR32" i="46"/>
  <c r="AS32" i="46"/>
  <c r="AT32" i="46"/>
  <c r="AU32" i="46"/>
  <c r="AV32" i="46"/>
  <c r="E33" i="46"/>
  <c r="F33" i="46"/>
  <c r="G33" i="46"/>
  <c r="H33" i="46"/>
  <c r="I33" i="46"/>
  <c r="J33" i="46"/>
  <c r="K33" i="46"/>
  <c r="L33" i="46"/>
  <c r="M33" i="46"/>
  <c r="N33" i="46"/>
  <c r="O33" i="46"/>
  <c r="P33" i="46"/>
  <c r="Q33" i="46"/>
  <c r="R33" i="46"/>
  <c r="S33" i="46"/>
  <c r="T33" i="46"/>
  <c r="U33" i="46"/>
  <c r="E34" i="46"/>
  <c r="F34" i="46"/>
  <c r="G34" i="46"/>
  <c r="H34" i="46"/>
  <c r="I34" i="46"/>
  <c r="J34" i="46"/>
  <c r="K34" i="46"/>
  <c r="L34" i="46"/>
  <c r="M34" i="46"/>
  <c r="N34" i="46"/>
  <c r="O34" i="46"/>
  <c r="P34" i="46"/>
  <c r="Q34" i="46"/>
  <c r="R34" i="46"/>
  <c r="S34" i="46"/>
  <c r="T34" i="46"/>
  <c r="U34" i="46"/>
  <c r="V34" i="46"/>
  <c r="E35" i="46"/>
  <c r="F35" i="46"/>
  <c r="G35" i="46"/>
  <c r="H35" i="46"/>
  <c r="I35" i="46"/>
  <c r="J35" i="46"/>
  <c r="K35" i="46"/>
  <c r="L35" i="46"/>
  <c r="M35" i="46"/>
  <c r="N35" i="46"/>
  <c r="O35" i="46"/>
  <c r="P35" i="46"/>
  <c r="Q35" i="46"/>
  <c r="R35" i="46"/>
  <c r="S35" i="46"/>
  <c r="T35" i="46"/>
  <c r="U35" i="46"/>
  <c r="E36" i="46"/>
  <c r="F36" i="46"/>
  <c r="G36" i="46"/>
  <c r="H36" i="46"/>
  <c r="I36" i="46"/>
  <c r="J36" i="46"/>
  <c r="K36" i="46"/>
  <c r="L36" i="46"/>
  <c r="M36" i="46"/>
  <c r="N36" i="46"/>
  <c r="O36" i="46"/>
  <c r="P36" i="46"/>
  <c r="Q36" i="46"/>
  <c r="R36" i="46"/>
  <c r="S36" i="46"/>
  <c r="T36" i="46"/>
  <c r="U36" i="46"/>
  <c r="V36" i="46"/>
  <c r="X36" i="46"/>
  <c r="Y36" i="46"/>
  <c r="Z36" i="46"/>
  <c r="AA36" i="46"/>
  <c r="AB36" i="46"/>
  <c r="AC36" i="46"/>
  <c r="AD36" i="46"/>
  <c r="AE36" i="46"/>
  <c r="AF36" i="46"/>
  <c r="AG36" i="46"/>
  <c r="AH36" i="46"/>
  <c r="AI36" i="46"/>
  <c r="AJ36" i="46"/>
  <c r="AK36" i="46"/>
  <c r="AL36" i="46"/>
  <c r="AM36" i="46"/>
  <c r="AN36" i="46"/>
  <c r="AO36" i="46"/>
  <c r="AP36" i="46"/>
  <c r="AQ36" i="46"/>
  <c r="AR36" i="46"/>
  <c r="AS36" i="46"/>
  <c r="AT36" i="46"/>
  <c r="AU36" i="46"/>
  <c r="AV36" i="46"/>
  <c r="E37" i="46"/>
  <c r="F37" i="46"/>
  <c r="G37" i="46"/>
  <c r="H37" i="46"/>
  <c r="I37" i="46"/>
  <c r="J37" i="46"/>
  <c r="K37" i="46"/>
  <c r="L37" i="46"/>
  <c r="M37" i="46"/>
  <c r="N37" i="46"/>
  <c r="O37" i="46"/>
  <c r="P37" i="46"/>
  <c r="Q37" i="46"/>
  <c r="R37" i="46"/>
  <c r="S37" i="46"/>
  <c r="T37" i="46"/>
  <c r="U37" i="46"/>
  <c r="E38" i="46"/>
  <c r="F38" i="46"/>
  <c r="G38" i="46"/>
  <c r="H38" i="46"/>
  <c r="I38" i="46"/>
  <c r="J38" i="46"/>
  <c r="K38" i="46"/>
  <c r="L38" i="46"/>
  <c r="M38" i="46"/>
  <c r="N38" i="46"/>
  <c r="O38" i="46"/>
  <c r="P38" i="46"/>
  <c r="Q38" i="46"/>
  <c r="R38" i="46"/>
  <c r="S38" i="46"/>
  <c r="T38" i="46"/>
  <c r="U38" i="46"/>
  <c r="V38" i="46"/>
  <c r="X38" i="46"/>
  <c r="Y38" i="46"/>
  <c r="Z38" i="46"/>
  <c r="AA38" i="46"/>
  <c r="AB38" i="46"/>
  <c r="AC38" i="46"/>
  <c r="AD38" i="46"/>
  <c r="AE38" i="46"/>
  <c r="AF38" i="46"/>
  <c r="AG38" i="46"/>
  <c r="AH38" i="46"/>
  <c r="AI38" i="46"/>
  <c r="AJ38" i="46"/>
  <c r="AK38" i="46"/>
  <c r="AL38" i="46"/>
  <c r="AM38" i="46"/>
  <c r="AN38" i="46"/>
  <c r="AO38" i="46"/>
  <c r="AP38" i="46"/>
  <c r="AQ38" i="46"/>
  <c r="AR38" i="46"/>
  <c r="AS38" i="46"/>
  <c r="AT38" i="46"/>
  <c r="AU38" i="46"/>
  <c r="AV38" i="46"/>
  <c r="H40" i="46"/>
  <c r="E43" i="46"/>
  <c r="F43" i="46"/>
  <c r="G43" i="46"/>
  <c r="H43" i="46"/>
  <c r="I43" i="46"/>
  <c r="J43" i="46"/>
  <c r="K43" i="46"/>
  <c r="L43" i="46"/>
  <c r="M43" i="46"/>
  <c r="N43" i="46"/>
  <c r="O43" i="46"/>
  <c r="P43" i="46"/>
  <c r="Q43" i="46"/>
  <c r="R43" i="46"/>
  <c r="S43" i="46"/>
  <c r="T43" i="46"/>
  <c r="U43" i="46"/>
  <c r="V43" i="46"/>
  <c r="W43" i="46"/>
  <c r="X43" i="46"/>
  <c r="Y43" i="46"/>
  <c r="Z43" i="46"/>
  <c r="AA43" i="46"/>
  <c r="AB43" i="46"/>
  <c r="AC43" i="46"/>
  <c r="AD43" i="46"/>
  <c r="AE43" i="46"/>
  <c r="AF43" i="46"/>
  <c r="AG43" i="46"/>
  <c r="AH43" i="46"/>
  <c r="AI43" i="46"/>
  <c r="AJ43" i="46"/>
  <c r="AK43" i="46"/>
  <c r="AL43" i="46"/>
  <c r="AM43" i="46"/>
  <c r="AN43" i="46"/>
  <c r="AO43" i="46"/>
  <c r="AP43" i="46"/>
  <c r="AQ43" i="46"/>
  <c r="AR43" i="46"/>
  <c r="AS43" i="46"/>
  <c r="AT43" i="46"/>
  <c r="AU43" i="46"/>
  <c r="AV43" i="46"/>
  <c r="E44" i="46"/>
  <c r="F44" i="46"/>
  <c r="G44" i="46"/>
  <c r="H44" i="46"/>
  <c r="I44" i="46"/>
  <c r="J44" i="46"/>
  <c r="K44" i="46"/>
  <c r="L44" i="46"/>
  <c r="M44" i="46"/>
  <c r="N44" i="46"/>
  <c r="O44" i="46"/>
  <c r="P44" i="46"/>
  <c r="Q44" i="46"/>
  <c r="R44" i="46"/>
  <c r="S44" i="46"/>
  <c r="T44" i="46"/>
  <c r="U44" i="46"/>
  <c r="V44" i="46"/>
  <c r="X44" i="46"/>
  <c r="Y44" i="46"/>
  <c r="Z44" i="46"/>
  <c r="AA44" i="46"/>
  <c r="AC44" i="46"/>
  <c r="AD44" i="46"/>
  <c r="AE44" i="46"/>
  <c r="AF44" i="46"/>
  <c r="AH44" i="46"/>
  <c r="AI44" i="46"/>
  <c r="AJ44" i="46"/>
  <c r="AK44" i="46"/>
  <c r="AM44" i="46"/>
  <c r="AN44" i="46"/>
  <c r="AO44" i="46"/>
  <c r="AP44" i="46"/>
  <c r="AR44" i="46"/>
  <c r="AS44" i="46"/>
  <c r="AT44" i="46"/>
  <c r="AU44" i="46"/>
  <c r="E45" i="46"/>
  <c r="F45" i="46"/>
  <c r="G45" i="46"/>
  <c r="H45" i="46"/>
  <c r="I45" i="46"/>
  <c r="J45" i="46"/>
  <c r="K45" i="46"/>
  <c r="L45" i="46"/>
  <c r="M45" i="46"/>
  <c r="N45" i="46"/>
  <c r="O45" i="46"/>
  <c r="P45" i="46"/>
  <c r="Q45" i="46"/>
  <c r="R45" i="46"/>
  <c r="S45" i="46"/>
  <c r="T45" i="46"/>
  <c r="U45" i="46"/>
  <c r="V45" i="46"/>
  <c r="W45" i="46"/>
  <c r="X45" i="46"/>
  <c r="Y45" i="46"/>
  <c r="Z45" i="46"/>
  <c r="AA45" i="46"/>
  <c r="AB45" i="46"/>
  <c r="AC45" i="46"/>
  <c r="AD45" i="46"/>
  <c r="AE45" i="46"/>
  <c r="AF45" i="46"/>
  <c r="AG45" i="46"/>
  <c r="AH45" i="46"/>
  <c r="AI45" i="46"/>
  <c r="AJ45" i="46"/>
  <c r="AK45" i="46"/>
  <c r="AL45" i="46"/>
  <c r="AM45" i="46"/>
  <c r="AN45" i="46"/>
  <c r="AO45" i="46"/>
  <c r="AP45" i="46"/>
  <c r="AQ45" i="46"/>
  <c r="AR45" i="46"/>
  <c r="AS45" i="46"/>
  <c r="AT45" i="46"/>
  <c r="AU45" i="46"/>
  <c r="AV45" i="46"/>
  <c r="D7" i="46"/>
  <c r="D8" i="46"/>
  <c r="D9" i="46"/>
  <c r="D10" i="46"/>
  <c r="D11" i="46"/>
  <c r="D12" i="46"/>
  <c r="D13" i="46"/>
  <c r="D14" i="46"/>
  <c r="D15" i="46"/>
  <c r="D16" i="46"/>
  <c r="D17" i="46"/>
  <c r="D18" i="46"/>
  <c r="D19" i="46"/>
  <c r="D20" i="46"/>
  <c r="D21" i="46"/>
  <c r="D23" i="46"/>
  <c r="D24" i="46"/>
  <c r="D25" i="46"/>
  <c r="D26" i="46"/>
  <c r="D28" i="46"/>
  <c r="D29" i="46"/>
  <c r="D30" i="46"/>
  <c r="D31" i="46"/>
  <c r="D32" i="46"/>
  <c r="D33" i="46"/>
  <c r="D34" i="46"/>
  <c r="D35" i="46"/>
  <c r="D36" i="46"/>
  <c r="D37" i="46"/>
  <c r="D38" i="46"/>
  <c r="D40" i="46"/>
  <c r="D43" i="46"/>
  <c r="D44" i="46"/>
  <c r="D45" i="46"/>
  <c r="D6" i="46"/>
  <c r="E46" i="45"/>
  <c r="F46" i="45"/>
  <c r="G46" i="45"/>
  <c r="H46" i="45"/>
  <c r="I46" i="45"/>
  <c r="J46" i="45"/>
  <c r="K46" i="45"/>
  <c r="L46" i="45"/>
  <c r="M46" i="45"/>
  <c r="N46" i="45"/>
  <c r="O46" i="45"/>
  <c r="P46" i="45"/>
  <c r="Q46" i="45"/>
  <c r="R46" i="45"/>
  <c r="S46" i="45"/>
  <c r="T46" i="45"/>
  <c r="U46" i="45"/>
  <c r="V46" i="45"/>
  <c r="W46" i="45"/>
  <c r="X46" i="45"/>
  <c r="Y46" i="45"/>
  <c r="Z46" i="45"/>
  <c r="AA46" i="45"/>
  <c r="AB46" i="45"/>
  <c r="AC46" i="45"/>
  <c r="AD46" i="45"/>
  <c r="AE46" i="45"/>
  <c r="AF46" i="45"/>
  <c r="AG46" i="45"/>
  <c r="AH46" i="45"/>
  <c r="AI46" i="45"/>
  <c r="AJ46" i="45"/>
  <c r="AK46" i="45"/>
  <c r="AL46" i="45"/>
  <c r="AM46" i="45"/>
  <c r="AN46" i="45"/>
  <c r="AO46" i="45"/>
  <c r="AP46" i="45"/>
  <c r="AQ46" i="45"/>
  <c r="AR46" i="45"/>
  <c r="AS46" i="45"/>
  <c r="AT46" i="45"/>
  <c r="AU46" i="45"/>
  <c r="AV46" i="45"/>
  <c r="E47" i="45"/>
  <c r="F47" i="45"/>
  <c r="G47" i="45"/>
  <c r="H47" i="45"/>
  <c r="I47" i="45"/>
  <c r="J47" i="45"/>
  <c r="K47" i="45"/>
  <c r="L47" i="45"/>
  <c r="M47" i="45"/>
  <c r="N47" i="45"/>
  <c r="O47" i="45"/>
  <c r="P47" i="45"/>
  <c r="Q47" i="45"/>
  <c r="R47" i="45"/>
  <c r="S47" i="45"/>
  <c r="T47" i="45"/>
  <c r="U47" i="45"/>
  <c r="V47" i="45"/>
  <c r="W47" i="45"/>
  <c r="AB47" i="45"/>
  <c r="AG47" i="45"/>
  <c r="AL47" i="45"/>
  <c r="AQ47" i="45"/>
  <c r="AV47" i="45"/>
  <c r="H48" i="45"/>
  <c r="M48" i="45"/>
  <c r="R48" i="45"/>
  <c r="W48" i="45"/>
  <c r="AB48" i="45"/>
  <c r="AG48" i="45"/>
  <c r="AL48" i="45"/>
  <c r="AQ48" i="45"/>
  <c r="AV48" i="45"/>
  <c r="E49" i="45"/>
  <c r="F49" i="45"/>
  <c r="G49" i="45"/>
  <c r="H49" i="45"/>
  <c r="I49" i="45"/>
  <c r="J49" i="45"/>
  <c r="K49" i="45"/>
  <c r="L49" i="45"/>
  <c r="M49" i="45"/>
  <c r="N49" i="45"/>
  <c r="O49" i="45"/>
  <c r="P49" i="45"/>
  <c r="Q49" i="45"/>
  <c r="R49" i="45"/>
  <c r="S49" i="45"/>
  <c r="T49" i="45"/>
  <c r="U49" i="45"/>
  <c r="V49" i="45"/>
  <c r="W49" i="45"/>
  <c r="AB49" i="45"/>
  <c r="AG49" i="45"/>
  <c r="AL49" i="45"/>
  <c r="AQ49" i="45"/>
  <c r="AV49" i="45"/>
  <c r="H50" i="45"/>
  <c r="M50" i="45"/>
  <c r="R50" i="45"/>
  <c r="W50" i="45"/>
  <c r="AB50" i="45"/>
  <c r="AG50" i="45"/>
  <c r="AL50" i="45"/>
  <c r="AQ50" i="45"/>
  <c r="AV50" i="45"/>
  <c r="E51" i="45"/>
  <c r="F51" i="45"/>
  <c r="G51" i="45"/>
  <c r="H51" i="45"/>
  <c r="I51" i="45"/>
  <c r="J51" i="45"/>
  <c r="K51" i="45"/>
  <c r="L51" i="45"/>
  <c r="M51" i="45"/>
  <c r="N51" i="45"/>
  <c r="O51" i="45"/>
  <c r="P51" i="45"/>
  <c r="Q51" i="45"/>
  <c r="R51" i="45"/>
  <c r="S51" i="45"/>
  <c r="T51" i="45"/>
  <c r="U51" i="45"/>
  <c r="V51" i="45"/>
  <c r="W51" i="45"/>
  <c r="AB51" i="45"/>
  <c r="AG51" i="45"/>
  <c r="AL51" i="45"/>
  <c r="AQ51" i="45"/>
  <c r="AV51" i="45"/>
  <c r="H52" i="45"/>
  <c r="M52" i="45"/>
  <c r="R52" i="45"/>
  <c r="V52" i="45"/>
  <c r="W52" i="45"/>
  <c r="AB52" i="45"/>
  <c r="AG52" i="45"/>
  <c r="AL52" i="45"/>
  <c r="AQ52" i="45"/>
  <c r="AV52" i="45"/>
  <c r="M53" i="45"/>
  <c r="R53" i="45"/>
  <c r="W53" i="45"/>
  <c r="AB53" i="45"/>
  <c r="AG53" i="45"/>
  <c r="AL53" i="45"/>
  <c r="AQ53" i="45"/>
  <c r="AV53" i="45"/>
  <c r="E54" i="45"/>
  <c r="F54" i="45"/>
  <c r="G54" i="45"/>
  <c r="H54" i="45"/>
  <c r="I54" i="45"/>
  <c r="J54" i="45"/>
  <c r="K54" i="45"/>
  <c r="L54" i="45"/>
  <c r="M54" i="45"/>
  <c r="N54" i="45"/>
  <c r="O54" i="45"/>
  <c r="P54" i="45"/>
  <c r="Q54" i="45"/>
  <c r="R54" i="45"/>
  <c r="S54" i="45"/>
  <c r="T54" i="45"/>
  <c r="U54" i="45"/>
  <c r="V54" i="45"/>
  <c r="W54" i="45"/>
  <c r="AB54" i="45"/>
  <c r="AG54" i="45"/>
  <c r="AL54" i="45"/>
  <c r="AQ54" i="45"/>
  <c r="AV54" i="45"/>
  <c r="E55" i="45"/>
  <c r="F55" i="45"/>
  <c r="G55" i="45"/>
  <c r="H55" i="45"/>
  <c r="I55" i="45"/>
  <c r="J55" i="45"/>
  <c r="K55" i="45"/>
  <c r="L55" i="45"/>
  <c r="M55" i="45"/>
  <c r="N55" i="45"/>
  <c r="O55" i="45"/>
  <c r="P55" i="45"/>
  <c r="Q55" i="45"/>
  <c r="R55" i="45"/>
  <c r="S55" i="45"/>
  <c r="T55" i="45"/>
  <c r="U55" i="45"/>
  <c r="V55" i="45"/>
  <c r="W55" i="45"/>
  <c r="AB55" i="45"/>
  <c r="AG55" i="45"/>
  <c r="AL55" i="45"/>
  <c r="AQ55" i="45"/>
  <c r="AV55" i="45"/>
  <c r="E56" i="45"/>
  <c r="F56" i="45"/>
  <c r="G56" i="45"/>
  <c r="H56" i="45"/>
  <c r="I56" i="45"/>
  <c r="J56" i="45"/>
  <c r="K56" i="45"/>
  <c r="L56" i="45"/>
  <c r="M56" i="45"/>
  <c r="N56" i="45"/>
  <c r="O56" i="45"/>
  <c r="P56" i="45"/>
  <c r="Q56" i="45"/>
  <c r="R56" i="45"/>
  <c r="S56" i="45"/>
  <c r="T56" i="45"/>
  <c r="U56" i="45"/>
  <c r="W56" i="45"/>
  <c r="AB56" i="45"/>
  <c r="AG56" i="45"/>
  <c r="AL56" i="45"/>
  <c r="AQ56" i="45"/>
  <c r="AV56" i="45"/>
  <c r="E57" i="45"/>
  <c r="F57" i="45"/>
  <c r="G57" i="45"/>
  <c r="H57" i="45"/>
  <c r="I57" i="45"/>
  <c r="J57" i="45"/>
  <c r="K57" i="45"/>
  <c r="L57" i="45"/>
  <c r="M57" i="45"/>
  <c r="N57" i="45"/>
  <c r="O57" i="45"/>
  <c r="P57" i="45"/>
  <c r="Q57" i="45"/>
  <c r="R57" i="45"/>
  <c r="S57" i="45"/>
  <c r="T57" i="45"/>
  <c r="U57" i="45"/>
  <c r="V57" i="45"/>
  <c r="W57" i="45"/>
  <c r="X57" i="45"/>
  <c r="Y57" i="45"/>
  <c r="Z57" i="45"/>
  <c r="AA57" i="45"/>
  <c r="AB57" i="45"/>
  <c r="AC57" i="45"/>
  <c r="AD57" i="45"/>
  <c r="AE57" i="45"/>
  <c r="AF57" i="45"/>
  <c r="AG57" i="45"/>
  <c r="AH57" i="45"/>
  <c r="AI57" i="45"/>
  <c r="AJ57" i="45"/>
  <c r="AK57" i="45"/>
  <c r="AL57" i="45"/>
  <c r="AM57" i="45"/>
  <c r="AN57" i="45"/>
  <c r="AO57" i="45"/>
  <c r="AP57" i="45"/>
  <c r="AQ57" i="45"/>
  <c r="AR57" i="45"/>
  <c r="AS57" i="45"/>
  <c r="AT57" i="45"/>
  <c r="AU57" i="45"/>
  <c r="AV57" i="45"/>
  <c r="E58" i="45"/>
  <c r="F58" i="45"/>
  <c r="G58" i="45"/>
  <c r="H58" i="45"/>
  <c r="I58" i="45"/>
  <c r="J58" i="45"/>
  <c r="K58" i="45"/>
  <c r="L58" i="45"/>
  <c r="M58" i="45"/>
  <c r="N58" i="45"/>
  <c r="O58" i="45"/>
  <c r="P58" i="45"/>
  <c r="Q58" i="45"/>
  <c r="R58" i="45"/>
  <c r="S58" i="45"/>
  <c r="T58" i="45"/>
  <c r="U58" i="45"/>
  <c r="V58" i="45"/>
  <c r="W58" i="45"/>
  <c r="X58" i="45"/>
  <c r="Y58" i="45"/>
  <c r="Z58" i="45"/>
  <c r="AA58" i="45"/>
  <c r="AB58" i="45"/>
  <c r="AC58" i="45"/>
  <c r="AD58" i="45"/>
  <c r="AE58" i="45"/>
  <c r="AF58" i="45"/>
  <c r="AG58" i="45"/>
  <c r="AH58" i="45"/>
  <c r="AI58" i="45"/>
  <c r="AJ58" i="45"/>
  <c r="AK58" i="45"/>
  <c r="AL58" i="45"/>
  <c r="AM58" i="45"/>
  <c r="AN58" i="45"/>
  <c r="AO58" i="45"/>
  <c r="AP58" i="45"/>
  <c r="AQ58" i="45"/>
  <c r="AR58" i="45"/>
  <c r="AS58" i="45"/>
  <c r="AT58" i="45"/>
  <c r="AU58" i="45"/>
  <c r="AV58" i="45"/>
  <c r="E59" i="45"/>
  <c r="F59" i="45"/>
  <c r="G59" i="45"/>
  <c r="H59" i="45"/>
  <c r="I59" i="45"/>
  <c r="J59" i="45"/>
  <c r="K59" i="45"/>
  <c r="L59" i="45"/>
  <c r="M59" i="45"/>
  <c r="N59" i="45"/>
  <c r="O59" i="45"/>
  <c r="P59" i="45"/>
  <c r="Q59" i="45"/>
  <c r="R59" i="45"/>
  <c r="S59" i="45"/>
  <c r="T59" i="45"/>
  <c r="U59" i="45"/>
  <c r="V59" i="45"/>
  <c r="W59" i="45"/>
  <c r="X59" i="45"/>
  <c r="Y59" i="45"/>
  <c r="Z59" i="45"/>
  <c r="AA59" i="45"/>
  <c r="AB59" i="45"/>
  <c r="AC59" i="45"/>
  <c r="AD59" i="45"/>
  <c r="AE59" i="45"/>
  <c r="AF59" i="45"/>
  <c r="AG59" i="45"/>
  <c r="AH59" i="45"/>
  <c r="AI59" i="45"/>
  <c r="AJ59" i="45"/>
  <c r="AK59" i="45"/>
  <c r="AL59" i="45"/>
  <c r="AM59" i="45"/>
  <c r="AN59" i="45"/>
  <c r="AO59" i="45"/>
  <c r="AP59" i="45"/>
  <c r="AQ59" i="45"/>
  <c r="AR59" i="45"/>
  <c r="AS59" i="45"/>
  <c r="AT59" i="45"/>
  <c r="AU59" i="45"/>
  <c r="AV59" i="45"/>
  <c r="E60" i="45"/>
  <c r="F60" i="45"/>
  <c r="G60" i="45"/>
  <c r="H60" i="45"/>
  <c r="I60" i="45"/>
  <c r="J60" i="45"/>
  <c r="K60" i="45"/>
  <c r="L60" i="45"/>
  <c r="M60" i="45"/>
  <c r="N60" i="45"/>
  <c r="O60" i="45"/>
  <c r="P60" i="45"/>
  <c r="Q60" i="45"/>
  <c r="R60" i="45"/>
  <c r="S60" i="45"/>
  <c r="T60" i="45"/>
  <c r="U60" i="45"/>
  <c r="V60" i="45"/>
  <c r="W60" i="45"/>
  <c r="X60" i="45"/>
  <c r="Y60" i="45"/>
  <c r="Z60" i="45"/>
  <c r="AA60" i="45"/>
  <c r="AB60" i="45"/>
  <c r="AC60" i="45"/>
  <c r="AD60" i="45"/>
  <c r="AE60" i="45"/>
  <c r="AF60" i="45"/>
  <c r="AG60" i="45"/>
  <c r="AH60" i="45"/>
  <c r="AI60" i="45"/>
  <c r="AJ60" i="45"/>
  <c r="AK60" i="45"/>
  <c r="AL60" i="45"/>
  <c r="AM60" i="45"/>
  <c r="AN60" i="45"/>
  <c r="AO60" i="45"/>
  <c r="AP60" i="45"/>
  <c r="AQ60" i="45"/>
  <c r="AR60" i="45"/>
  <c r="AS60" i="45"/>
  <c r="AT60" i="45"/>
  <c r="AU60" i="45"/>
  <c r="AV60" i="45"/>
  <c r="E61" i="45"/>
  <c r="F61" i="45"/>
  <c r="G61" i="45"/>
  <c r="H61" i="45"/>
  <c r="I61" i="45"/>
  <c r="J61" i="45"/>
  <c r="K61" i="45"/>
  <c r="L61" i="45"/>
  <c r="M61" i="45"/>
  <c r="N61" i="45"/>
  <c r="O61" i="45"/>
  <c r="P61" i="45"/>
  <c r="Q61" i="45"/>
  <c r="R61" i="45"/>
  <c r="S61" i="45"/>
  <c r="T61" i="45"/>
  <c r="U61" i="45"/>
  <c r="V61" i="45"/>
  <c r="W61" i="45"/>
  <c r="X61" i="45"/>
  <c r="Y61" i="45"/>
  <c r="Z61" i="45"/>
  <c r="AA61" i="45"/>
  <c r="AB61" i="45"/>
  <c r="AC61" i="45"/>
  <c r="AD61" i="45"/>
  <c r="AE61" i="45"/>
  <c r="AG61" i="45"/>
  <c r="AH61" i="45"/>
  <c r="AI61" i="45"/>
  <c r="AK61" i="45"/>
  <c r="AL61" i="45"/>
  <c r="AM61" i="45"/>
  <c r="AN61" i="45"/>
  <c r="AO61" i="45"/>
  <c r="AP61" i="45"/>
  <c r="AQ61" i="45"/>
  <c r="AR61" i="45"/>
  <c r="AS61" i="45"/>
  <c r="AT61" i="45"/>
  <c r="AU61" i="45"/>
  <c r="AV61" i="45"/>
  <c r="E62" i="45"/>
  <c r="F62" i="45"/>
  <c r="G62" i="45"/>
  <c r="H62" i="45"/>
  <c r="I62" i="45"/>
  <c r="J62" i="45"/>
  <c r="K62" i="45"/>
  <c r="L62" i="45"/>
  <c r="M62" i="45"/>
  <c r="N62" i="45"/>
  <c r="O62" i="45"/>
  <c r="P62" i="45"/>
  <c r="Q62" i="45"/>
  <c r="R62" i="45"/>
  <c r="S62" i="45"/>
  <c r="T62" i="45"/>
  <c r="U62" i="45"/>
  <c r="AB62" i="45"/>
  <c r="AG62" i="45"/>
  <c r="AL62" i="45"/>
  <c r="AQ62" i="45"/>
  <c r="AV62" i="45"/>
  <c r="E63" i="45"/>
  <c r="F63" i="45"/>
  <c r="G63" i="45"/>
  <c r="H63" i="45"/>
  <c r="I63" i="45"/>
  <c r="J63" i="45"/>
  <c r="K63" i="45"/>
  <c r="L63" i="45"/>
  <c r="M63" i="45"/>
  <c r="N63" i="45"/>
  <c r="O63" i="45"/>
  <c r="P63" i="45"/>
  <c r="Q63" i="45"/>
  <c r="R63" i="45"/>
  <c r="S63" i="45"/>
  <c r="T63" i="45"/>
  <c r="U63" i="45"/>
  <c r="AB63" i="45"/>
  <c r="AG63" i="45"/>
  <c r="AL63" i="45"/>
  <c r="AQ63" i="45"/>
  <c r="AV63" i="45"/>
  <c r="E64" i="45"/>
  <c r="F64" i="45"/>
  <c r="G64" i="45"/>
  <c r="H64" i="45"/>
  <c r="I64" i="45"/>
  <c r="J64" i="45"/>
  <c r="K64" i="45"/>
  <c r="L64" i="45"/>
  <c r="N64" i="45"/>
  <c r="O64" i="45"/>
  <c r="P64" i="45"/>
  <c r="Q64" i="45"/>
  <c r="S64" i="45"/>
  <c r="T64" i="45"/>
  <c r="U64" i="45"/>
  <c r="V64" i="45"/>
  <c r="X64" i="45"/>
  <c r="Y64" i="45"/>
  <c r="Z64" i="45"/>
  <c r="AA64" i="45"/>
  <c r="AC64" i="45"/>
  <c r="AD64" i="45"/>
  <c r="AE64" i="45"/>
  <c r="AF64" i="45"/>
  <c r="AH64" i="45"/>
  <c r="AI64" i="45"/>
  <c r="AJ64" i="45"/>
  <c r="AK64" i="45"/>
  <c r="AM64" i="45"/>
  <c r="AN64" i="45"/>
  <c r="AO64" i="45"/>
  <c r="AP64" i="45"/>
  <c r="AR64" i="45"/>
  <c r="AS64" i="45"/>
  <c r="AT64" i="45"/>
  <c r="AU64" i="45"/>
  <c r="E65" i="45"/>
  <c r="F65" i="45"/>
  <c r="G65" i="45"/>
  <c r="H65" i="45"/>
  <c r="I65" i="45"/>
  <c r="J65" i="45"/>
  <c r="K65" i="45"/>
  <c r="L65" i="45"/>
  <c r="N65" i="45"/>
  <c r="O65" i="45"/>
  <c r="P65" i="45"/>
  <c r="Q65" i="45"/>
  <c r="S65" i="45"/>
  <c r="T65" i="45"/>
  <c r="U65" i="45"/>
  <c r="V65" i="45"/>
  <c r="X65" i="45"/>
  <c r="Y65" i="45"/>
  <c r="Z65" i="45"/>
  <c r="AA65" i="45"/>
  <c r="AC65" i="45"/>
  <c r="AD65" i="45"/>
  <c r="AE65" i="45"/>
  <c r="AF65" i="45"/>
  <c r="AH65" i="45"/>
  <c r="AI65" i="45"/>
  <c r="AJ65" i="45"/>
  <c r="AK65" i="45"/>
  <c r="AM65" i="45"/>
  <c r="AN65" i="45"/>
  <c r="AO65" i="45"/>
  <c r="AP65" i="45"/>
  <c r="AR65" i="45"/>
  <c r="AS65" i="45"/>
  <c r="AT65" i="45"/>
  <c r="AU65" i="45"/>
  <c r="E66" i="45"/>
  <c r="F66" i="45"/>
  <c r="G66" i="45"/>
  <c r="H66" i="45"/>
  <c r="I66" i="45"/>
  <c r="J66" i="45"/>
  <c r="K66" i="45"/>
  <c r="L66" i="45"/>
  <c r="M66" i="45"/>
  <c r="N66" i="45"/>
  <c r="O66" i="45"/>
  <c r="P66" i="45"/>
  <c r="Q66" i="45"/>
  <c r="R66" i="45"/>
  <c r="S66" i="45"/>
  <c r="T66" i="45"/>
  <c r="U66" i="45"/>
  <c r="V66" i="45"/>
  <c r="W66" i="45"/>
  <c r="X66" i="45"/>
  <c r="Y66" i="45"/>
  <c r="Z66" i="45"/>
  <c r="AA66" i="45"/>
  <c r="AB66" i="45"/>
  <c r="AC66" i="45"/>
  <c r="AD66" i="45"/>
  <c r="AE66" i="45"/>
  <c r="AF66" i="45"/>
  <c r="AG66" i="45"/>
  <c r="AH66" i="45"/>
  <c r="AI66" i="45"/>
  <c r="AJ66" i="45"/>
  <c r="AK66" i="45"/>
  <c r="AL66" i="45"/>
  <c r="AM66" i="45"/>
  <c r="AN66" i="45"/>
  <c r="AO66" i="45"/>
  <c r="AP66" i="45"/>
  <c r="AQ66" i="45"/>
  <c r="AR66" i="45"/>
  <c r="AS66" i="45"/>
  <c r="AT66" i="45"/>
  <c r="AU66" i="45"/>
  <c r="AV66" i="45"/>
  <c r="E67" i="45"/>
  <c r="F67" i="45"/>
  <c r="G67" i="45"/>
  <c r="H67" i="45"/>
  <c r="I67" i="45"/>
  <c r="J67" i="45"/>
  <c r="K67" i="45"/>
  <c r="L67" i="45"/>
  <c r="M67" i="45"/>
  <c r="N67" i="45"/>
  <c r="O67" i="45"/>
  <c r="P67" i="45"/>
  <c r="Q67" i="45"/>
  <c r="R67" i="45"/>
  <c r="S67" i="45"/>
  <c r="T67" i="45"/>
  <c r="U67" i="45"/>
  <c r="V67" i="45"/>
  <c r="X67" i="45"/>
  <c r="Y67" i="45"/>
  <c r="Z67" i="45"/>
  <c r="AA67" i="45"/>
  <c r="AC67" i="45"/>
  <c r="AD67" i="45"/>
  <c r="AE67" i="45"/>
  <c r="AF67" i="45"/>
  <c r="AH67" i="45"/>
  <c r="AI67" i="45"/>
  <c r="AJ67" i="45"/>
  <c r="AK67" i="45"/>
  <c r="AM67" i="45"/>
  <c r="AN67" i="45"/>
  <c r="AO67" i="45"/>
  <c r="AP67" i="45"/>
  <c r="AR67" i="45"/>
  <c r="AS67" i="45"/>
  <c r="AT67" i="45"/>
  <c r="AU67" i="45"/>
  <c r="D47" i="45"/>
  <c r="D49" i="45"/>
  <c r="D51" i="45"/>
  <c r="D54" i="45"/>
  <c r="D55" i="45"/>
  <c r="D56" i="45"/>
  <c r="D57" i="45"/>
  <c r="D58" i="45"/>
  <c r="D59" i="45"/>
  <c r="D60" i="45"/>
  <c r="D61" i="45"/>
  <c r="D62" i="45"/>
  <c r="D63" i="45"/>
  <c r="D64" i="45"/>
  <c r="D65" i="45"/>
  <c r="D66" i="45"/>
  <c r="D67" i="45"/>
  <c r="D46" i="45"/>
  <c r="E37" i="45"/>
  <c r="F37" i="45"/>
  <c r="G37" i="45"/>
  <c r="H37" i="45"/>
  <c r="I37" i="45"/>
  <c r="J37" i="45"/>
  <c r="K37" i="45"/>
  <c r="L37" i="45"/>
  <c r="M37" i="45"/>
  <c r="N37" i="45"/>
  <c r="O37" i="45"/>
  <c r="P37" i="45"/>
  <c r="Q37" i="45"/>
  <c r="R37" i="45"/>
  <c r="S37" i="45"/>
  <c r="T37" i="45"/>
  <c r="U37" i="45"/>
  <c r="E38" i="45"/>
  <c r="F38" i="45"/>
  <c r="G38" i="45"/>
  <c r="H38" i="45"/>
  <c r="I38" i="45"/>
  <c r="J38" i="45"/>
  <c r="K38" i="45"/>
  <c r="L38" i="45"/>
  <c r="M38" i="45"/>
  <c r="N38" i="45"/>
  <c r="O38" i="45"/>
  <c r="P38" i="45"/>
  <c r="Q38" i="45"/>
  <c r="R38" i="45"/>
  <c r="S38" i="45"/>
  <c r="T38" i="45"/>
  <c r="U38" i="45"/>
  <c r="E39" i="45"/>
  <c r="F39" i="45"/>
  <c r="G39" i="45"/>
  <c r="H39" i="45"/>
  <c r="I39" i="45"/>
  <c r="J39" i="45"/>
  <c r="K39" i="45"/>
  <c r="L39" i="45"/>
  <c r="M39" i="45"/>
  <c r="N39" i="45"/>
  <c r="O39" i="45"/>
  <c r="P39" i="45"/>
  <c r="Q39" i="45"/>
  <c r="R39" i="45"/>
  <c r="S39" i="45"/>
  <c r="T39" i="45"/>
  <c r="U39" i="45"/>
  <c r="V39" i="45"/>
  <c r="E40" i="45"/>
  <c r="F40" i="45"/>
  <c r="G40" i="45"/>
  <c r="H40" i="45"/>
  <c r="I40" i="45"/>
  <c r="J40" i="45"/>
  <c r="K40" i="45"/>
  <c r="L40" i="45"/>
  <c r="M40" i="45"/>
  <c r="N40" i="45"/>
  <c r="O40" i="45"/>
  <c r="P40" i="45"/>
  <c r="Q40" i="45"/>
  <c r="R40" i="45"/>
  <c r="S40" i="45"/>
  <c r="T40" i="45"/>
  <c r="U40" i="45"/>
  <c r="V40" i="45"/>
  <c r="E41" i="45"/>
  <c r="F41" i="45"/>
  <c r="G41" i="45"/>
  <c r="H41" i="45"/>
  <c r="I41" i="45"/>
  <c r="J41" i="45"/>
  <c r="K41" i="45"/>
  <c r="L41" i="45"/>
  <c r="M41" i="45"/>
  <c r="N41" i="45"/>
  <c r="O41" i="45"/>
  <c r="P41" i="45"/>
  <c r="Q41" i="45"/>
  <c r="R41" i="45"/>
  <c r="S41" i="45"/>
  <c r="T41" i="45"/>
  <c r="U41" i="45"/>
  <c r="E42" i="45"/>
  <c r="F42" i="45"/>
  <c r="G42" i="45"/>
  <c r="H42" i="45"/>
  <c r="I42" i="45"/>
  <c r="J42" i="45"/>
  <c r="K42" i="45"/>
  <c r="L42" i="45"/>
  <c r="M42" i="45"/>
  <c r="N42" i="45"/>
  <c r="O42" i="45"/>
  <c r="P42" i="45"/>
  <c r="Q42" i="45"/>
  <c r="R42" i="45"/>
  <c r="S42" i="45"/>
  <c r="T42" i="45"/>
  <c r="U42" i="45"/>
  <c r="D38" i="45"/>
  <c r="D39" i="45"/>
  <c r="D40" i="45"/>
  <c r="D41" i="45"/>
  <c r="D42" i="45"/>
  <c r="D37" i="45"/>
  <c r="E22" i="45"/>
  <c r="F22" i="45"/>
  <c r="G22" i="45"/>
  <c r="H22" i="45"/>
  <c r="I22" i="45"/>
  <c r="J22" i="45"/>
  <c r="K22" i="45"/>
  <c r="L22" i="45"/>
  <c r="M22" i="45"/>
  <c r="N22" i="45"/>
  <c r="O22" i="45"/>
  <c r="P22" i="45"/>
  <c r="Q22" i="45"/>
  <c r="R22" i="45"/>
  <c r="S22" i="45"/>
  <c r="T22" i="45"/>
  <c r="U22" i="45"/>
  <c r="E23" i="45"/>
  <c r="F23" i="45"/>
  <c r="G23" i="45"/>
  <c r="H23" i="45"/>
  <c r="I23" i="45"/>
  <c r="J23" i="45"/>
  <c r="K23" i="45"/>
  <c r="L23" i="45"/>
  <c r="M23" i="45"/>
  <c r="N23" i="45"/>
  <c r="O23" i="45"/>
  <c r="P23" i="45"/>
  <c r="Q23" i="45"/>
  <c r="R23" i="45"/>
  <c r="S23" i="45"/>
  <c r="T23" i="45"/>
  <c r="U23" i="45"/>
  <c r="V23" i="45"/>
  <c r="E24" i="45"/>
  <c r="F24" i="45"/>
  <c r="G24" i="45"/>
  <c r="H24" i="45"/>
  <c r="I24" i="45"/>
  <c r="J24" i="45"/>
  <c r="K24" i="45"/>
  <c r="L24" i="45"/>
  <c r="M24" i="45"/>
  <c r="N24" i="45"/>
  <c r="O24" i="45"/>
  <c r="P24" i="45"/>
  <c r="Q24" i="45"/>
  <c r="R24" i="45"/>
  <c r="S24" i="45"/>
  <c r="T24" i="45"/>
  <c r="U24" i="45"/>
  <c r="V24" i="45"/>
  <c r="E25" i="45"/>
  <c r="F25" i="45"/>
  <c r="G25" i="45"/>
  <c r="H25" i="45"/>
  <c r="I25" i="45"/>
  <c r="J25" i="45"/>
  <c r="K25" i="45"/>
  <c r="L25" i="45"/>
  <c r="M25" i="45"/>
  <c r="N25" i="45"/>
  <c r="O25" i="45"/>
  <c r="P25" i="45"/>
  <c r="Q25" i="45"/>
  <c r="R25" i="45"/>
  <c r="S25" i="45"/>
  <c r="T25" i="45"/>
  <c r="U25" i="45"/>
  <c r="V25" i="45"/>
  <c r="W25" i="45"/>
  <c r="X25" i="45"/>
  <c r="Y25" i="45"/>
  <c r="Z25" i="45"/>
  <c r="AA25" i="45"/>
  <c r="AB25" i="45"/>
  <c r="AC25" i="45"/>
  <c r="AD25" i="45"/>
  <c r="AE25" i="45"/>
  <c r="AF25" i="45"/>
  <c r="AG25" i="45"/>
  <c r="AH25" i="45"/>
  <c r="AI25" i="45"/>
  <c r="AJ25" i="45"/>
  <c r="AK25" i="45"/>
  <c r="AL25" i="45"/>
  <c r="AM25" i="45"/>
  <c r="AN25" i="45"/>
  <c r="AO25" i="45"/>
  <c r="AP25" i="45"/>
  <c r="AQ25" i="45"/>
  <c r="AR25" i="45"/>
  <c r="AS25" i="45"/>
  <c r="AT25" i="45"/>
  <c r="AU25" i="45"/>
  <c r="AV25" i="45"/>
  <c r="E26" i="45"/>
  <c r="F26" i="45"/>
  <c r="G26" i="45"/>
  <c r="H26" i="45"/>
  <c r="I26" i="45"/>
  <c r="J26" i="45"/>
  <c r="K26" i="45"/>
  <c r="L26" i="45"/>
  <c r="M26" i="45"/>
  <c r="N26" i="45"/>
  <c r="O26" i="45"/>
  <c r="P26" i="45"/>
  <c r="Q26" i="45"/>
  <c r="R26" i="45"/>
  <c r="S26" i="45"/>
  <c r="T26" i="45"/>
  <c r="U26" i="45"/>
  <c r="V26" i="45"/>
  <c r="E27" i="45"/>
  <c r="F27" i="45"/>
  <c r="G27" i="45"/>
  <c r="H27" i="45"/>
  <c r="I27" i="45"/>
  <c r="J27" i="45"/>
  <c r="K27" i="45"/>
  <c r="L27" i="45"/>
  <c r="M27" i="45"/>
  <c r="N27" i="45"/>
  <c r="O27" i="45"/>
  <c r="P27" i="45"/>
  <c r="Q27" i="45"/>
  <c r="R27" i="45"/>
  <c r="S27" i="45"/>
  <c r="T27" i="45"/>
  <c r="U27" i="45"/>
  <c r="V27" i="45"/>
  <c r="E28" i="45"/>
  <c r="F28" i="45"/>
  <c r="G28" i="45"/>
  <c r="H28" i="45"/>
  <c r="I28" i="45"/>
  <c r="J28" i="45"/>
  <c r="K28" i="45"/>
  <c r="L28" i="45"/>
  <c r="M28" i="45"/>
  <c r="N28" i="45"/>
  <c r="O28" i="45"/>
  <c r="P28" i="45"/>
  <c r="Q28" i="45"/>
  <c r="R28" i="45"/>
  <c r="S28" i="45"/>
  <c r="T28" i="45"/>
  <c r="U28" i="45"/>
  <c r="V28" i="45"/>
  <c r="E29" i="45"/>
  <c r="F29" i="45"/>
  <c r="G29" i="45"/>
  <c r="H29" i="45"/>
  <c r="I29" i="45"/>
  <c r="J29" i="45"/>
  <c r="K29" i="45"/>
  <c r="L29" i="45"/>
  <c r="M29" i="45"/>
  <c r="N29" i="45"/>
  <c r="O29" i="45"/>
  <c r="P29" i="45"/>
  <c r="Q29" i="45"/>
  <c r="R29" i="45"/>
  <c r="S29" i="45"/>
  <c r="T29" i="45"/>
  <c r="U29" i="45"/>
  <c r="V29" i="45"/>
  <c r="W29" i="45"/>
  <c r="X29" i="45"/>
  <c r="Y29" i="45"/>
  <c r="Z29" i="45"/>
  <c r="AA29" i="45"/>
  <c r="AB29" i="45"/>
  <c r="AC29" i="45"/>
  <c r="AD29" i="45"/>
  <c r="AE29" i="45"/>
  <c r="AF29" i="45"/>
  <c r="AG29" i="45"/>
  <c r="AH29" i="45"/>
  <c r="AI29" i="45"/>
  <c r="AJ29" i="45"/>
  <c r="AK29" i="45"/>
  <c r="AL29" i="45"/>
  <c r="AM29" i="45"/>
  <c r="AN29" i="45"/>
  <c r="AO29" i="45"/>
  <c r="AP29" i="45"/>
  <c r="AQ29" i="45"/>
  <c r="AR29" i="45"/>
  <c r="AS29" i="45"/>
  <c r="AT29" i="45"/>
  <c r="AU29" i="45"/>
  <c r="AV29" i="45"/>
  <c r="E30" i="45"/>
  <c r="F30" i="45"/>
  <c r="G30" i="45"/>
  <c r="H30" i="45"/>
  <c r="I30" i="45"/>
  <c r="J30" i="45"/>
  <c r="K30" i="45"/>
  <c r="L30" i="45"/>
  <c r="M30" i="45"/>
  <c r="N30" i="45"/>
  <c r="O30" i="45"/>
  <c r="P30" i="45"/>
  <c r="Q30" i="45"/>
  <c r="R30" i="45"/>
  <c r="S30" i="45"/>
  <c r="T30" i="45"/>
  <c r="U30" i="45"/>
  <c r="E31" i="45"/>
  <c r="F31" i="45"/>
  <c r="G31" i="45"/>
  <c r="H31" i="45"/>
  <c r="I31" i="45"/>
  <c r="J31" i="45"/>
  <c r="K31" i="45"/>
  <c r="L31" i="45"/>
  <c r="M31" i="45"/>
  <c r="N31" i="45"/>
  <c r="O31" i="45"/>
  <c r="P31" i="45"/>
  <c r="Q31" i="45"/>
  <c r="R31" i="45"/>
  <c r="S31" i="45"/>
  <c r="T31" i="45"/>
  <c r="U31" i="45"/>
  <c r="V31" i="45"/>
  <c r="E32" i="45"/>
  <c r="F32" i="45"/>
  <c r="G32" i="45"/>
  <c r="H32" i="45"/>
  <c r="I32" i="45"/>
  <c r="J32" i="45"/>
  <c r="K32" i="45"/>
  <c r="L32" i="45"/>
  <c r="M32" i="45"/>
  <c r="N32" i="45"/>
  <c r="O32" i="45"/>
  <c r="P32" i="45"/>
  <c r="Q32" i="45"/>
  <c r="R32" i="45"/>
  <c r="S32" i="45"/>
  <c r="T32" i="45"/>
  <c r="U32" i="45"/>
  <c r="V32" i="45"/>
  <c r="E33" i="45"/>
  <c r="F33" i="45"/>
  <c r="G33" i="45"/>
  <c r="H33" i="45"/>
  <c r="I33" i="45"/>
  <c r="J33" i="45"/>
  <c r="K33" i="45"/>
  <c r="L33" i="45"/>
  <c r="M33" i="45"/>
  <c r="N33" i="45"/>
  <c r="O33" i="45"/>
  <c r="P33" i="45"/>
  <c r="Q33" i="45"/>
  <c r="R33" i="45"/>
  <c r="S33" i="45"/>
  <c r="T33" i="45"/>
  <c r="U33" i="45"/>
  <c r="V33" i="45"/>
  <c r="E34" i="45"/>
  <c r="F34" i="45"/>
  <c r="G34" i="45"/>
  <c r="H34" i="45"/>
  <c r="I34" i="45"/>
  <c r="J34" i="45"/>
  <c r="K34" i="45"/>
  <c r="L34" i="45"/>
  <c r="M34" i="45"/>
  <c r="N34" i="45"/>
  <c r="O34" i="45"/>
  <c r="P34" i="45"/>
  <c r="Q34" i="45"/>
  <c r="R34" i="45"/>
  <c r="S34" i="45"/>
  <c r="T34" i="45"/>
  <c r="U34" i="45"/>
  <c r="V34" i="45"/>
  <c r="E35" i="45"/>
  <c r="F35" i="45"/>
  <c r="G35" i="45"/>
  <c r="H35" i="45"/>
  <c r="I35" i="45"/>
  <c r="J35" i="45"/>
  <c r="K35" i="45"/>
  <c r="L35" i="45"/>
  <c r="M35" i="45"/>
  <c r="N35" i="45"/>
  <c r="O35" i="45"/>
  <c r="P35" i="45"/>
  <c r="Q35" i="45"/>
  <c r="R35" i="45"/>
  <c r="S35" i="45"/>
  <c r="T35" i="45"/>
  <c r="U35" i="45"/>
  <c r="D23" i="45"/>
  <c r="D24" i="45"/>
  <c r="D25" i="45"/>
  <c r="D26" i="45"/>
  <c r="D27" i="45"/>
  <c r="D28" i="45"/>
  <c r="D29" i="45"/>
  <c r="D30" i="45"/>
  <c r="D31" i="45"/>
  <c r="D32" i="45"/>
  <c r="D33" i="45"/>
  <c r="D34" i="45"/>
  <c r="D35" i="45"/>
  <c r="D22" i="45"/>
  <c r="E7" i="45"/>
  <c r="F7" i="45"/>
  <c r="G7" i="45"/>
  <c r="H7" i="45"/>
  <c r="I7" i="45"/>
  <c r="J7" i="45"/>
  <c r="K7" i="45"/>
  <c r="L7" i="45"/>
  <c r="M7" i="45"/>
  <c r="N7" i="45"/>
  <c r="O7" i="45"/>
  <c r="P7" i="45"/>
  <c r="Q7" i="45"/>
  <c r="R7" i="45"/>
  <c r="S7" i="45"/>
  <c r="T7" i="45"/>
  <c r="U7" i="45"/>
  <c r="E8" i="45"/>
  <c r="F8" i="45"/>
  <c r="G8" i="45"/>
  <c r="H8" i="45"/>
  <c r="I8" i="45"/>
  <c r="J8" i="45"/>
  <c r="K8" i="45"/>
  <c r="L8" i="45"/>
  <c r="M8" i="45"/>
  <c r="N8" i="45"/>
  <c r="O8" i="45"/>
  <c r="P8" i="45"/>
  <c r="Q8" i="45"/>
  <c r="R8" i="45"/>
  <c r="S8" i="45"/>
  <c r="T8" i="45"/>
  <c r="U8" i="45"/>
  <c r="E9" i="45"/>
  <c r="F9" i="45"/>
  <c r="G9" i="45"/>
  <c r="H9" i="45"/>
  <c r="I9" i="45"/>
  <c r="J9" i="45"/>
  <c r="K9" i="45"/>
  <c r="L9" i="45"/>
  <c r="M9" i="45"/>
  <c r="N9" i="45"/>
  <c r="O9" i="45"/>
  <c r="P9" i="45"/>
  <c r="Q9" i="45"/>
  <c r="R9" i="45"/>
  <c r="S9" i="45"/>
  <c r="T9" i="45"/>
  <c r="U9" i="45"/>
  <c r="E10" i="45"/>
  <c r="F10" i="45"/>
  <c r="G10" i="45"/>
  <c r="H10" i="45"/>
  <c r="I10" i="45"/>
  <c r="J10" i="45"/>
  <c r="K10" i="45"/>
  <c r="L10" i="45"/>
  <c r="M10" i="45"/>
  <c r="N10" i="45"/>
  <c r="O10" i="45"/>
  <c r="P10" i="45"/>
  <c r="Q10" i="45"/>
  <c r="R10" i="45"/>
  <c r="S10" i="45"/>
  <c r="T10" i="45"/>
  <c r="U10" i="45"/>
  <c r="V10" i="45"/>
  <c r="E12" i="45"/>
  <c r="F12" i="45"/>
  <c r="G12" i="45"/>
  <c r="H12" i="45"/>
  <c r="I12" i="45"/>
  <c r="J12" i="45"/>
  <c r="K12" i="45"/>
  <c r="L12" i="45"/>
  <c r="M12" i="45"/>
  <c r="N12" i="45"/>
  <c r="O12" i="45"/>
  <c r="P12" i="45"/>
  <c r="Q12" i="45"/>
  <c r="R12" i="45"/>
  <c r="S12" i="45"/>
  <c r="T12" i="45"/>
  <c r="U12" i="45"/>
  <c r="E13" i="45"/>
  <c r="F13" i="45"/>
  <c r="G13" i="45"/>
  <c r="H13" i="45"/>
  <c r="I13" i="45"/>
  <c r="J13" i="45"/>
  <c r="K13" i="45"/>
  <c r="L13" i="45"/>
  <c r="M13" i="45"/>
  <c r="N13" i="45"/>
  <c r="O13" i="45"/>
  <c r="P13" i="45"/>
  <c r="Q13" i="45"/>
  <c r="R13" i="45"/>
  <c r="S13" i="45"/>
  <c r="T13" i="45"/>
  <c r="U13" i="45"/>
  <c r="V13" i="45"/>
  <c r="E14" i="45"/>
  <c r="F14" i="45"/>
  <c r="G14" i="45"/>
  <c r="H14" i="45"/>
  <c r="I14" i="45"/>
  <c r="J14" i="45"/>
  <c r="K14" i="45"/>
  <c r="L14" i="45"/>
  <c r="M14" i="45"/>
  <c r="N14" i="45"/>
  <c r="O14" i="45"/>
  <c r="P14" i="45"/>
  <c r="Q14" i="45"/>
  <c r="R14" i="45"/>
  <c r="S14" i="45"/>
  <c r="T14" i="45"/>
  <c r="U14" i="45"/>
  <c r="E15" i="45"/>
  <c r="F15" i="45"/>
  <c r="G15" i="45"/>
  <c r="H15" i="45"/>
  <c r="I15" i="45"/>
  <c r="J15" i="45"/>
  <c r="K15" i="45"/>
  <c r="L15" i="45"/>
  <c r="M15" i="45"/>
  <c r="N15" i="45"/>
  <c r="O15" i="45"/>
  <c r="P15" i="45"/>
  <c r="Q15" i="45"/>
  <c r="R15" i="45"/>
  <c r="S15" i="45"/>
  <c r="T15" i="45"/>
  <c r="U15" i="45"/>
  <c r="V15" i="45"/>
  <c r="E16" i="45"/>
  <c r="F16" i="45"/>
  <c r="G16" i="45"/>
  <c r="H16" i="45"/>
  <c r="I16" i="45"/>
  <c r="J16" i="45"/>
  <c r="K16" i="45"/>
  <c r="L16" i="45"/>
  <c r="M16" i="45"/>
  <c r="N16" i="45"/>
  <c r="O16" i="45"/>
  <c r="P16" i="45"/>
  <c r="Q16" i="45"/>
  <c r="R16" i="45"/>
  <c r="S16" i="45"/>
  <c r="T16" i="45"/>
  <c r="U16" i="45"/>
  <c r="V16" i="45"/>
  <c r="E17" i="45"/>
  <c r="F17" i="45"/>
  <c r="G17" i="45"/>
  <c r="H17" i="45"/>
  <c r="I17" i="45"/>
  <c r="J17" i="45"/>
  <c r="K17" i="45"/>
  <c r="L17" i="45"/>
  <c r="M17" i="45"/>
  <c r="N17" i="45"/>
  <c r="O17" i="45"/>
  <c r="P17" i="45"/>
  <c r="Q17" i="45"/>
  <c r="R17" i="45"/>
  <c r="S17" i="45"/>
  <c r="T17" i="45"/>
  <c r="U17" i="45"/>
  <c r="E18" i="45"/>
  <c r="F18" i="45"/>
  <c r="G18" i="45"/>
  <c r="H18" i="45"/>
  <c r="I18" i="45"/>
  <c r="J18" i="45"/>
  <c r="K18" i="45"/>
  <c r="L18" i="45"/>
  <c r="M18" i="45"/>
  <c r="N18" i="45"/>
  <c r="O18" i="45"/>
  <c r="P18" i="45"/>
  <c r="Q18" i="45"/>
  <c r="R18" i="45"/>
  <c r="S18" i="45"/>
  <c r="T18" i="45"/>
  <c r="U18" i="45"/>
  <c r="V18" i="45"/>
  <c r="E19" i="45"/>
  <c r="F19" i="45"/>
  <c r="G19" i="45"/>
  <c r="H19" i="45"/>
  <c r="I19" i="45"/>
  <c r="J19" i="45"/>
  <c r="K19" i="45"/>
  <c r="L19" i="45"/>
  <c r="M19" i="45"/>
  <c r="N19" i="45"/>
  <c r="O19" i="45"/>
  <c r="P19" i="45"/>
  <c r="Q19" i="45"/>
  <c r="R19" i="45"/>
  <c r="S19" i="45"/>
  <c r="T19" i="45"/>
  <c r="U19" i="45"/>
  <c r="V19" i="45"/>
  <c r="D7" i="45"/>
  <c r="D8" i="45"/>
  <c r="D9" i="45"/>
  <c r="D10" i="45"/>
  <c r="D12" i="45"/>
  <c r="D13" i="45"/>
  <c r="D14" i="45"/>
  <c r="D15" i="45"/>
  <c r="D16" i="45"/>
  <c r="D17" i="45"/>
  <c r="D18" i="45"/>
  <c r="D19" i="45"/>
  <c r="E163" i="44"/>
  <c r="F163" i="44"/>
  <c r="G163" i="44"/>
  <c r="H163" i="44"/>
  <c r="I163" i="44"/>
  <c r="J163" i="44"/>
  <c r="K163" i="44"/>
  <c r="L163" i="44"/>
  <c r="M163" i="44"/>
  <c r="N163" i="44"/>
  <c r="O163" i="44"/>
  <c r="P163" i="44"/>
  <c r="Q163" i="44"/>
  <c r="R163" i="44"/>
  <c r="S163" i="44"/>
  <c r="T163" i="44"/>
  <c r="U163" i="44"/>
  <c r="V163" i="44"/>
  <c r="W163" i="44"/>
  <c r="X163" i="44"/>
  <c r="Y163" i="44"/>
  <c r="AB163" i="44"/>
  <c r="AG163" i="44"/>
  <c r="AL163" i="44"/>
  <c r="AQ163" i="44"/>
  <c r="AV163" i="44"/>
  <c r="E164" i="44"/>
  <c r="F164" i="44"/>
  <c r="G164" i="44"/>
  <c r="H164" i="44"/>
  <c r="I164" i="44"/>
  <c r="J164" i="44"/>
  <c r="K164" i="44"/>
  <c r="L164" i="44"/>
  <c r="M164" i="44"/>
  <c r="N164" i="44"/>
  <c r="O164" i="44"/>
  <c r="P164" i="44"/>
  <c r="Q164" i="44"/>
  <c r="R164" i="44"/>
  <c r="S164" i="44"/>
  <c r="T164" i="44"/>
  <c r="U164" i="44"/>
  <c r="V164" i="44"/>
  <c r="W164" i="44"/>
  <c r="X164" i="44"/>
  <c r="Y164" i="44"/>
  <c r="Z164" i="44"/>
  <c r="AA164" i="44"/>
  <c r="AB164" i="44"/>
  <c r="AC164" i="44"/>
  <c r="AD164" i="44"/>
  <c r="AE164" i="44"/>
  <c r="AF164" i="44"/>
  <c r="AG164" i="44"/>
  <c r="AH164" i="44"/>
  <c r="AI164" i="44"/>
  <c r="AJ164" i="44"/>
  <c r="AK164" i="44"/>
  <c r="AL164" i="44"/>
  <c r="AM164" i="44"/>
  <c r="AN164" i="44"/>
  <c r="AO164" i="44"/>
  <c r="AP164" i="44"/>
  <c r="AQ164" i="44"/>
  <c r="AR164" i="44"/>
  <c r="AS164" i="44"/>
  <c r="AT164" i="44"/>
  <c r="AU164" i="44"/>
  <c r="AV164" i="44"/>
  <c r="E165" i="44"/>
  <c r="F165" i="44"/>
  <c r="G165" i="44"/>
  <c r="H165" i="44"/>
  <c r="I165" i="44"/>
  <c r="J165" i="44"/>
  <c r="K165" i="44"/>
  <c r="L165" i="44"/>
  <c r="M165" i="44"/>
  <c r="N165" i="44"/>
  <c r="O165" i="44"/>
  <c r="P165" i="44"/>
  <c r="Q165" i="44"/>
  <c r="R165" i="44"/>
  <c r="S165" i="44"/>
  <c r="T165" i="44"/>
  <c r="U165" i="44"/>
  <c r="V165" i="44"/>
  <c r="W165" i="44"/>
  <c r="AB165" i="44"/>
  <c r="AG165" i="44"/>
  <c r="AL165" i="44"/>
  <c r="AQ165" i="44"/>
  <c r="AV165" i="44"/>
  <c r="E166" i="44"/>
  <c r="F166" i="44"/>
  <c r="G166" i="44"/>
  <c r="H166" i="44"/>
  <c r="I166" i="44"/>
  <c r="J166" i="44"/>
  <c r="K166" i="44"/>
  <c r="L166" i="44"/>
  <c r="M166" i="44"/>
  <c r="N166" i="44"/>
  <c r="O166" i="44"/>
  <c r="P166" i="44"/>
  <c r="Q166" i="44"/>
  <c r="R166" i="44"/>
  <c r="S166" i="44"/>
  <c r="T166" i="44"/>
  <c r="U166" i="44"/>
  <c r="V166" i="44"/>
  <c r="W166" i="44"/>
  <c r="X166" i="44"/>
  <c r="Y166" i="44"/>
  <c r="Z166" i="44"/>
  <c r="AA166" i="44"/>
  <c r="AB166" i="44"/>
  <c r="AC166" i="44"/>
  <c r="AD166" i="44"/>
  <c r="AE166" i="44"/>
  <c r="AF166" i="44"/>
  <c r="AG166" i="44"/>
  <c r="AH166" i="44"/>
  <c r="AI166" i="44"/>
  <c r="AJ166" i="44"/>
  <c r="AK166" i="44"/>
  <c r="AL166" i="44"/>
  <c r="AM166" i="44"/>
  <c r="AN166" i="44"/>
  <c r="AO166" i="44"/>
  <c r="AP166" i="44"/>
  <c r="AQ166" i="44"/>
  <c r="AR166" i="44"/>
  <c r="AS166" i="44"/>
  <c r="AT166" i="44"/>
  <c r="AU166" i="44"/>
  <c r="AV166" i="44"/>
  <c r="E167" i="44"/>
  <c r="F167" i="44"/>
  <c r="G167" i="44"/>
  <c r="H167" i="44"/>
  <c r="I167" i="44"/>
  <c r="J167" i="44"/>
  <c r="K167" i="44"/>
  <c r="L167" i="44"/>
  <c r="M167" i="44"/>
  <c r="N167" i="44"/>
  <c r="O167" i="44"/>
  <c r="P167" i="44"/>
  <c r="Q167" i="44"/>
  <c r="R167" i="44"/>
  <c r="S167" i="44"/>
  <c r="T167" i="44"/>
  <c r="U167" i="44"/>
  <c r="V167" i="44"/>
  <c r="W167" i="44"/>
  <c r="X167" i="44"/>
  <c r="Y167" i="44"/>
  <c r="AB167" i="44"/>
  <c r="AD167" i="44"/>
  <c r="AE167" i="44"/>
  <c r="AF167" i="44"/>
  <c r="AG167" i="44"/>
  <c r="AH167" i="44"/>
  <c r="AI167" i="44"/>
  <c r="AJ167" i="44"/>
  <c r="AK167" i="44"/>
  <c r="AL167" i="44"/>
  <c r="AM167" i="44"/>
  <c r="AN167" i="44"/>
  <c r="AO167" i="44"/>
  <c r="AP167" i="44"/>
  <c r="AQ167" i="44"/>
  <c r="AR167" i="44"/>
  <c r="AS167" i="44"/>
  <c r="AT167" i="44"/>
  <c r="AU167" i="44"/>
  <c r="AV167" i="44"/>
  <c r="E168" i="44"/>
  <c r="F168" i="44"/>
  <c r="G168" i="44"/>
  <c r="H168" i="44"/>
  <c r="I168" i="44"/>
  <c r="J168" i="44"/>
  <c r="K168" i="44"/>
  <c r="L168" i="44"/>
  <c r="M168" i="44"/>
  <c r="N168" i="44"/>
  <c r="O168" i="44"/>
  <c r="P168" i="44"/>
  <c r="Q168" i="44"/>
  <c r="R168" i="44"/>
  <c r="S168" i="44"/>
  <c r="T168" i="44"/>
  <c r="U168" i="44"/>
  <c r="W168" i="44"/>
  <c r="AB168" i="44"/>
  <c r="AG168" i="44"/>
  <c r="AL168" i="44"/>
  <c r="AQ168" i="44"/>
  <c r="AV168" i="44"/>
  <c r="E169" i="44"/>
  <c r="F169" i="44"/>
  <c r="G169" i="44"/>
  <c r="H169" i="44"/>
  <c r="I169" i="44"/>
  <c r="J169" i="44"/>
  <c r="K169" i="44"/>
  <c r="L169" i="44"/>
  <c r="M169" i="44"/>
  <c r="N169" i="44"/>
  <c r="O169" i="44"/>
  <c r="P169" i="44"/>
  <c r="Q169" i="44"/>
  <c r="R169" i="44"/>
  <c r="S169" i="44"/>
  <c r="T169" i="44"/>
  <c r="U169" i="44"/>
  <c r="V169" i="44"/>
  <c r="W169" i="44"/>
  <c r="X169" i="44"/>
  <c r="Y169" i="44"/>
  <c r="Z169" i="44"/>
  <c r="AA169" i="44"/>
  <c r="AB169" i="44"/>
  <c r="AC169" i="44"/>
  <c r="AD169" i="44"/>
  <c r="AE169" i="44"/>
  <c r="AF169" i="44"/>
  <c r="AG169" i="44"/>
  <c r="AH169" i="44"/>
  <c r="AI169" i="44"/>
  <c r="AJ169" i="44"/>
  <c r="AK169" i="44"/>
  <c r="AL169" i="44"/>
  <c r="AM169" i="44"/>
  <c r="AN169" i="44"/>
  <c r="AO169" i="44"/>
  <c r="AP169" i="44"/>
  <c r="AQ169" i="44"/>
  <c r="AR169" i="44"/>
  <c r="AS169" i="44"/>
  <c r="AT169" i="44"/>
  <c r="AU169" i="44"/>
  <c r="AV169" i="44"/>
  <c r="E170" i="44"/>
  <c r="F170" i="44"/>
  <c r="G170" i="44"/>
  <c r="H170" i="44"/>
  <c r="I170" i="44"/>
  <c r="J170" i="44"/>
  <c r="K170" i="44"/>
  <c r="L170" i="44"/>
  <c r="M170" i="44"/>
  <c r="N170" i="44"/>
  <c r="O170" i="44"/>
  <c r="P170" i="44"/>
  <c r="Q170" i="44"/>
  <c r="R170" i="44"/>
  <c r="S170" i="44"/>
  <c r="T170" i="44"/>
  <c r="U170" i="44"/>
  <c r="W170" i="44"/>
  <c r="AB170" i="44"/>
  <c r="AG170" i="44"/>
  <c r="AL170" i="44"/>
  <c r="AQ170" i="44"/>
  <c r="AV170" i="44"/>
  <c r="E171" i="44"/>
  <c r="F171" i="44"/>
  <c r="G171" i="44"/>
  <c r="H171" i="44"/>
  <c r="I171" i="44"/>
  <c r="J171" i="44"/>
  <c r="K171" i="44"/>
  <c r="L171" i="44"/>
  <c r="M171" i="44"/>
  <c r="N171" i="44"/>
  <c r="O171" i="44"/>
  <c r="P171" i="44"/>
  <c r="Q171" i="44"/>
  <c r="R171" i="44"/>
  <c r="S171" i="44"/>
  <c r="T171" i="44"/>
  <c r="U171" i="44"/>
  <c r="V171" i="44"/>
  <c r="W171" i="44"/>
  <c r="X171" i="44"/>
  <c r="Y171" i="44"/>
  <c r="Z171" i="44"/>
  <c r="AA171" i="44"/>
  <c r="AB171" i="44"/>
  <c r="AC171" i="44"/>
  <c r="AD171" i="44"/>
  <c r="AE171" i="44"/>
  <c r="AF171" i="44"/>
  <c r="AG171" i="44"/>
  <c r="AH171" i="44"/>
  <c r="AI171" i="44"/>
  <c r="AJ171" i="44"/>
  <c r="AK171" i="44"/>
  <c r="AL171" i="44"/>
  <c r="AM171" i="44"/>
  <c r="AN171" i="44"/>
  <c r="AO171" i="44"/>
  <c r="AP171" i="44"/>
  <c r="AQ171" i="44"/>
  <c r="AR171" i="44"/>
  <c r="AS171" i="44"/>
  <c r="AT171" i="44"/>
  <c r="AU171" i="44"/>
  <c r="AV171" i="44"/>
  <c r="E172" i="44"/>
  <c r="F172" i="44"/>
  <c r="G172" i="44"/>
  <c r="H172" i="44"/>
  <c r="I172" i="44"/>
  <c r="J172" i="44"/>
  <c r="K172" i="44"/>
  <c r="L172" i="44"/>
  <c r="M172" i="44"/>
  <c r="N172" i="44"/>
  <c r="O172" i="44"/>
  <c r="P172" i="44"/>
  <c r="Q172" i="44"/>
  <c r="R172" i="44"/>
  <c r="S172" i="44"/>
  <c r="T172" i="44"/>
  <c r="U172" i="44"/>
  <c r="W172" i="44"/>
  <c r="AB172" i="44"/>
  <c r="AG172" i="44"/>
  <c r="AL172" i="44"/>
  <c r="AQ172" i="44"/>
  <c r="AV172" i="44"/>
  <c r="E173" i="44"/>
  <c r="F173" i="44"/>
  <c r="G173" i="44"/>
  <c r="H173" i="44"/>
  <c r="I173" i="44"/>
  <c r="J173" i="44"/>
  <c r="K173" i="44"/>
  <c r="L173" i="44"/>
  <c r="M173" i="44"/>
  <c r="N173" i="44"/>
  <c r="O173" i="44"/>
  <c r="P173" i="44"/>
  <c r="Q173" i="44"/>
  <c r="R173" i="44"/>
  <c r="S173" i="44"/>
  <c r="T173" i="44"/>
  <c r="U173" i="44"/>
  <c r="V173" i="44"/>
  <c r="W173" i="44"/>
  <c r="AB173" i="44"/>
  <c r="AG173" i="44"/>
  <c r="AL173" i="44"/>
  <c r="AQ173" i="44"/>
  <c r="AV173" i="44"/>
  <c r="D164" i="44"/>
  <c r="D165" i="44"/>
  <c r="D166" i="44"/>
  <c r="D167" i="44"/>
  <c r="D168" i="44"/>
  <c r="D169" i="44"/>
  <c r="D170" i="44"/>
  <c r="D171" i="44"/>
  <c r="D172" i="44"/>
  <c r="D173" i="44"/>
  <c r="D163" i="44"/>
  <c r="E151" i="44"/>
  <c r="F151" i="44"/>
  <c r="G151" i="44"/>
  <c r="H151" i="44"/>
  <c r="I151" i="44"/>
  <c r="J151" i="44"/>
  <c r="K151" i="44"/>
  <c r="L151" i="44"/>
  <c r="M151" i="44"/>
  <c r="N151" i="44"/>
  <c r="O151" i="44"/>
  <c r="P151" i="44"/>
  <c r="Q151" i="44"/>
  <c r="R151" i="44"/>
  <c r="S151" i="44"/>
  <c r="T151" i="44"/>
  <c r="U151" i="44"/>
  <c r="V151" i="44"/>
  <c r="W151" i="44"/>
  <c r="X151" i="44"/>
  <c r="Y151" i="44"/>
  <c r="Z151" i="44"/>
  <c r="AA151" i="44"/>
  <c r="AB151" i="44"/>
  <c r="AC151" i="44"/>
  <c r="AD151" i="44"/>
  <c r="AE151" i="44"/>
  <c r="AF151" i="44"/>
  <c r="AG151" i="44"/>
  <c r="AH151" i="44"/>
  <c r="AI151" i="44"/>
  <c r="AJ151" i="44"/>
  <c r="AK151" i="44"/>
  <c r="AL151" i="44"/>
  <c r="AM151" i="44"/>
  <c r="AN151" i="44"/>
  <c r="AO151" i="44"/>
  <c r="AP151" i="44"/>
  <c r="AQ151" i="44"/>
  <c r="AR151" i="44"/>
  <c r="AS151" i="44"/>
  <c r="AT151" i="44"/>
  <c r="AU151" i="44"/>
  <c r="AV151" i="44"/>
  <c r="E152" i="44"/>
  <c r="F152" i="44"/>
  <c r="G152" i="44"/>
  <c r="H152" i="44"/>
  <c r="I152" i="44"/>
  <c r="J152" i="44"/>
  <c r="K152" i="44"/>
  <c r="L152" i="44"/>
  <c r="M152" i="44"/>
  <c r="N152" i="44"/>
  <c r="O152" i="44"/>
  <c r="P152" i="44"/>
  <c r="Q152" i="44"/>
  <c r="R152" i="44"/>
  <c r="S152" i="44"/>
  <c r="T152" i="44"/>
  <c r="U152" i="44"/>
  <c r="V152" i="44"/>
  <c r="W152" i="44"/>
  <c r="X152" i="44"/>
  <c r="Y152" i="44"/>
  <c r="Z152" i="44"/>
  <c r="AA152" i="44"/>
  <c r="AB152" i="44"/>
  <c r="AC152" i="44"/>
  <c r="AD152" i="44"/>
  <c r="AE152" i="44"/>
  <c r="AF152" i="44"/>
  <c r="AG152" i="44"/>
  <c r="AH152" i="44"/>
  <c r="AI152" i="44"/>
  <c r="AJ152" i="44"/>
  <c r="AK152" i="44"/>
  <c r="AL152" i="44"/>
  <c r="AM152" i="44"/>
  <c r="AN152" i="44"/>
  <c r="AO152" i="44"/>
  <c r="AP152" i="44"/>
  <c r="AQ152" i="44"/>
  <c r="AR152" i="44"/>
  <c r="AS152" i="44"/>
  <c r="AT152" i="44"/>
  <c r="AU152" i="44"/>
  <c r="AV152" i="44"/>
  <c r="E153" i="44"/>
  <c r="F153" i="44"/>
  <c r="G153" i="44"/>
  <c r="H153" i="44"/>
  <c r="I153" i="44"/>
  <c r="J153" i="44"/>
  <c r="K153" i="44"/>
  <c r="L153" i="44"/>
  <c r="M153" i="44"/>
  <c r="N153" i="44"/>
  <c r="O153" i="44"/>
  <c r="P153" i="44"/>
  <c r="Q153" i="44"/>
  <c r="R153" i="44"/>
  <c r="S153" i="44"/>
  <c r="T153" i="44"/>
  <c r="U153" i="44"/>
  <c r="V153" i="44"/>
  <c r="W153" i="44"/>
  <c r="X153" i="44"/>
  <c r="Y153" i="44"/>
  <c r="Z153" i="44"/>
  <c r="AA153" i="44"/>
  <c r="AB153" i="44"/>
  <c r="AG153" i="44"/>
  <c r="AL153" i="44"/>
  <c r="AQ153" i="44"/>
  <c r="AV153" i="44"/>
  <c r="E154" i="44"/>
  <c r="F154" i="44"/>
  <c r="G154" i="44"/>
  <c r="H154" i="44"/>
  <c r="I154" i="44"/>
  <c r="J154" i="44"/>
  <c r="K154" i="44"/>
  <c r="L154" i="44"/>
  <c r="M154" i="44"/>
  <c r="N154" i="44"/>
  <c r="O154" i="44"/>
  <c r="P154" i="44"/>
  <c r="Q154" i="44"/>
  <c r="R154" i="44"/>
  <c r="S154" i="44"/>
  <c r="T154" i="44"/>
  <c r="U154" i="44"/>
  <c r="V154" i="44"/>
  <c r="W154" i="44"/>
  <c r="X154" i="44"/>
  <c r="Y154" i="44"/>
  <c r="Z154" i="44"/>
  <c r="AA154" i="44"/>
  <c r="AB154" i="44"/>
  <c r="AC154" i="44"/>
  <c r="AD154" i="44"/>
  <c r="AE154" i="44"/>
  <c r="AF154" i="44"/>
  <c r="AH154" i="44"/>
  <c r="AI154" i="44"/>
  <c r="AJ154" i="44"/>
  <c r="AM154" i="44"/>
  <c r="AN154" i="44"/>
  <c r="AO154" i="44"/>
  <c r="AP154" i="44"/>
  <c r="AQ154" i="44"/>
  <c r="AR154" i="44"/>
  <c r="AS154" i="44"/>
  <c r="AT154" i="44"/>
  <c r="AU154" i="44"/>
  <c r="AV154" i="44"/>
  <c r="E155" i="44"/>
  <c r="F155" i="44"/>
  <c r="G155" i="44"/>
  <c r="H155" i="44"/>
  <c r="I155" i="44"/>
  <c r="J155" i="44"/>
  <c r="K155" i="44"/>
  <c r="L155" i="44"/>
  <c r="M155" i="44"/>
  <c r="N155" i="44"/>
  <c r="O155" i="44"/>
  <c r="P155" i="44"/>
  <c r="Q155" i="44"/>
  <c r="R155" i="44"/>
  <c r="S155" i="44"/>
  <c r="T155" i="44"/>
  <c r="U155" i="44"/>
  <c r="V155" i="44"/>
  <c r="W155" i="44"/>
  <c r="X155" i="44"/>
  <c r="Y155" i="44"/>
  <c r="Z155" i="44"/>
  <c r="AA155" i="44"/>
  <c r="AB155" i="44"/>
  <c r="E156" i="44"/>
  <c r="F156" i="44"/>
  <c r="G156" i="44"/>
  <c r="H156" i="44"/>
  <c r="I156" i="44"/>
  <c r="J156" i="44"/>
  <c r="K156" i="44"/>
  <c r="L156" i="44"/>
  <c r="M156" i="44"/>
  <c r="N156" i="44"/>
  <c r="O156" i="44"/>
  <c r="P156" i="44"/>
  <c r="Q156" i="44"/>
  <c r="R156" i="44"/>
  <c r="S156" i="44"/>
  <c r="T156" i="44"/>
  <c r="U156" i="44"/>
  <c r="V156" i="44"/>
  <c r="W156" i="44"/>
  <c r="X156" i="44"/>
  <c r="Y156" i="44"/>
  <c r="Z156" i="44"/>
  <c r="AA156" i="44"/>
  <c r="AB156" i="44"/>
  <c r="AC156" i="44"/>
  <c r="AD156" i="44"/>
  <c r="AE156" i="44"/>
  <c r="AF156" i="44"/>
  <c r="AG156" i="44"/>
  <c r="AH156" i="44"/>
  <c r="AI156" i="44"/>
  <c r="AJ156" i="44"/>
  <c r="AK156" i="44"/>
  <c r="AL156" i="44"/>
  <c r="AM156" i="44"/>
  <c r="AN156" i="44"/>
  <c r="AO156" i="44"/>
  <c r="AP156" i="44"/>
  <c r="AQ156" i="44"/>
  <c r="AR156" i="44"/>
  <c r="AS156" i="44"/>
  <c r="AT156" i="44"/>
  <c r="AU156" i="44"/>
  <c r="AV156" i="44"/>
  <c r="E157" i="44"/>
  <c r="F157" i="44"/>
  <c r="G157" i="44"/>
  <c r="H157" i="44"/>
  <c r="I157" i="44"/>
  <c r="J157" i="44"/>
  <c r="K157" i="44"/>
  <c r="L157" i="44"/>
  <c r="M157" i="44"/>
  <c r="N157" i="44"/>
  <c r="O157" i="44"/>
  <c r="P157" i="44"/>
  <c r="Q157" i="44"/>
  <c r="R157" i="44"/>
  <c r="S157" i="44"/>
  <c r="T157" i="44"/>
  <c r="U157" i="44"/>
  <c r="V157" i="44"/>
  <c r="W157" i="44"/>
  <c r="X157" i="44"/>
  <c r="Y157" i="44"/>
  <c r="Z157" i="44"/>
  <c r="AA157" i="44"/>
  <c r="AB157" i="44"/>
  <c r="AC157" i="44"/>
  <c r="AD157" i="44"/>
  <c r="AE157" i="44"/>
  <c r="AF157" i="44"/>
  <c r="AG157" i="44"/>
  <c r="AH157" i="44"/>
  <c r="AI157" i="44"/>
  <c r="AJ157" i="44"/>
  <c r="AK157" i="44"/>
  <c r="AL157" i="44"/>
  <c r="AM157" i="44"/>
  <c r="AN157" i="44"/>
  <c r="AO157" i="44"/>
  <c r="AP157" i="44"/>
  <c r="AQ157" i="44"/>
  <c r="AR157" i="44"/>
  <c r="AS157" i="44"/>
  <c r="AT157" i="44"/>
  <c r="AU157" i="44"/>
  <c r="AV157" i="44"/>
  <c r="E158" i="44"/>
  <c r="F158" i="44"/>
  <c r="G158" i="44"/>
  <c r="H158" i="44"/>
  <c r="I158" i="44"/>
  <c r="J158" i="44"/>
  <c r="K158" i="44"/>
  <c r="L158" i="44"/>
  <c r="M158" i="44"/>
  <c r="N158" i="44"/>
  <c r="O158" i="44"/>
  <c r="P158" i="44"/>
  <c r="Q158" i="44"/>
  <c r="R158" i="44"/>
  <c r="S158" i="44"/>
  <c r="T158" i="44"/>
  <c r="U158" i="44"/>
  <c r="V158" i="44"/>
  <c r="W158" i="44"/>
  <c r="X158" i="44"/>
  <c r="Y158" i="44"/>
  <c r="Z158" i="44"/>
  <c r="AA158" i="44"/>
  <c r="AB158" i="44"/>
  <c r="AC158" i="44"/>
  <c r="AD158" i="44"/>
  <c r="AE158" i="44"/>
  <c r="AF158" i="44"/>
  <c r="AG158" i="44"/>
  <c r="AH158" i="44"/>
  <c r="AI158" i="44"/>
  <c r="AJ158" i="44"/>
  <c r="AK158" i="44"/>
  <c r="AL158" i="44"/>
  <c r="AM158" i="44"/>
  <c r="AN158" i="44"/>
  <c r="AO158" i="44"/>
  <c r="AP158" i="44"/>
  <c r="AQ158" i="44"/>
  <c r="AR158" i="44"/>
  <c r="AS158" i="44"/>
  <c r="AT158" i="44"/>
  <c r="AU158" i="44"/>
  <c r="AV158" i="44"/>
  <c r="E159" i="44"/>
  <c r="F159" i="44"/>
  <c r="G159" i="44"/>
  <c r="H159" i="44"/>
  <c r="I159" i="44"/>
  <c r="J159" i="44"/>
  <c r="K159" i="44"/>
  <c r="L159" i="44"/>
  <c r="M159" i="44"/>
  <c r="N159" i="44"/>
  <c r="O159" i="44"/>
  <c r="P159" i="44"/>
  <c r="Q159" i="44"/>
  <c r="R159" i="44"/>
  <c r="S159" i="44"/>
  <c r="T159" i="44"/>
  <c r="U159" i="44"/>
  <c r="V159" i="44"/>
  <c r="W159" i="44"/>
  <c r="X159" i="44"/>
  <c r="Y159" i="44"/>
  <c r="Z159" i="44"/>
  <c r="AA159" i="44"/>
  <c r="AB159" i="44"/>
  <c r="AC159" i="44"/>
  <c r="AD159" i="44"/>
  <c r="AE159" i="44"/>
  <c r="AF159" i="44"/>
  <c r="AG159" i="44"/>
  <c r="AH159" i="44"/>
  <c r="AI159" i="44"/>
  <c r="AJ159" i="44"/>
  <c r="AK159" i="44"/>
  <c r="AL159" i="44"/>
  <c r="AM159" i="44"/>
  <c r="AN159" i="44"/>
  <c r="AO159" i="44"/>
  <c r="AP159" i="44"/>
  <c r="AQ159" i="44"/>
  <c r="AR159" i="44"/>
  <c r="AS159" i="44"/>
  <c r="AT159" i="44"/>
  <c r="AU159" i="44"/>
  <c r="AV159" i="44"/>
  <c r="E160" i="44"/>
  <c r="F160" i="44"/>
  <c r="G160" i="44"/>
  <c r="H160" i="44"/>
  <c r="I160" i="44"/>
  <c r="J160" i="44"/>
  <c r="K160" i="44"/>
  <c r="L160" i="44"/>
  <c r="M160" i="44"/>
  <c r="N160" i="44"/>
  <c r="O160" i="44"/>
  <c r="P160" i="44"/>
  <c r="Q160" i="44"/>
  <c r="R160" i="44"/>
  <c r="S160" i="44"/>
  <c r="T160" i="44"/>
  <c r="U160" i="44"/>
  <c r="V160" i="44"/>
  <c r="W160" i="44"/>
  <c r="X160" i="44"/>
  <c r="Y160" i="44"/>
  <c r="Z160" i="44"/>
  <c r="AA160" i="44"/>
  <c r="AB160" i="44"/>
  <c r="AC160" i="44"/>
  <c r="AD160" i="44"/>
  <c r="AE160" i="44"/>
  <c r="AF160" i="44"/>
  <c r="AG160" i="44"/>
  <c r="AH160" i="44"/>
  <c r="AI160" i="44"/>
  <c r="AJ160" i="44"/>
  <c r="AK160" i="44"/>
  <c r="AL160" i="44"/>
  <c r="AM160" i="44"/>
  <c r="AN160" i="44"/>
  <c r="AO160" i="44"/>
  <c r="AP160" i="44"/>
  <c r="AQ160" i="44"/>
  <c r="AR160" i="44"/>
  <c r="AS160" i="44"/>
  <c r="AT160" i="44"/>
  <c r="AU160" i="44"/>
  <c r="AV160" i="44"/>
  <c r="E161" i="44"/>
  <c r="F161" i="44"/>
  <c r="G161" i="44"/>
  <c r="H161" i="44"/>
  <c r="I161" i="44"/>
  <c r="J161" i="44"/>
  <c r="K161" i="44"/>
  <c r="L161" i="44"/>
  <c r="M161" i="44"/>
  <c r="N161" i="44"/>
  <c r="O161" i="44"/>
  <c r="P161" i="44"/>
  <c r="Q161" i="44"/>
  <c r="R161" i="44"/>
  <c r="S161" i="44"/>
  <c r="T161" i="44"/>
  <c r="U161" i="44"/>
  <c r="V161" i="44"/>
  <c r="W161" i="44"/>
  <c r="X161" i="44"/>
  <c r="Y161" i="44"/>
  <c r="Z161" i="44"/>
  <c r="AA161" i="44"/>
  <c r="AB161" i="44"/>
  <c r="AC161" i="44"/>
  <c r="AD161" i="44"/>
  <c r="AE161" i="44"/>
  <c r="AF161" i="44"/>
  <c r="AG161" i="44"/>
  <c r="AH161" i="44"/>
  <c r="AI161" i="44"/>
  <c r="AJ161" i="44"/>
  <c r="AK161" i="44"/>
  <c r="AL161" i="44"/>
  <c r="AM161" i="44"/>
  <c r="AN161" i="44"/>
  <c r="AO161" i="44"/>
  <c r="AP161" i="44"/>
  <c r="AQ161" i="44"/>
  <c r="AR161" i="44"/>
  <c r="AS161" i="44"/>
  <c r="AT161" i="44"/>
  <c r="AU161" i="44"/>
  <c r="AV161" i="44"/>
  <c r="D152" i="44"/>
  <c r="D153" i="44"/>
  <c r="D154" i="44"/>
  <c r="D155" i="44"/>
  <c r="D156" i="44"/>
  <c r="D157" i="44"/>
  <c r="D158" i="44"/>
  <c r="D159" i="44"/>
  <c r="D160" i="44"/>
  <c r="D161" i="44"/>
  <c r="D151" i="44"/>
  <c r="E139" i="44"/>
  <c r="F139" i="44"/>
  <c r="G139" i="44"/>
  <c r="H139" i="44"/>
  <c r="I139" i="44"/>
  <c r="J139" i="44"/>
  <c r="K139" i="44"/>
  <c r="L139" i="44"/>
  <c r="M139" i="44"/>
  <c r="N139" i="44"/>
  <c r="O139" i="44"/>
  <c r="P139" i="44"/>
  <c r="Q139" i="44"/>
  <c r="R139" i="44"/>
  <c r="S139" i="44"/>
  <c r="T139" i="44"/>
  <c r="U139" i="44"/>
  <c r="V139" i="44"/>
  <c r="W139" i="44"/>
  <c r="X139" i="44"/>
  <c r="Y139" i="44"/>
  <c r="Z139" i="44"/>
  <c r="AA139" i="44"/>
  <c r="AC139" i="44"/>
  <c r="AD139" i="44"/>
  <c r="AE139" i="44"/>
  <c r="AF139" i="44"/>
  <c r="AH139" i="44"/>
  <c r="AI139" i="44"/>
  <c r="AJ139" i="44"/>
  <c r="AK139" i="44"/>
  <c r="AM139" i="44"/>
  <c r="AN139" i="44"/>
  <c r="AO139" i="44"/>
  <c r="AP139" i="44"/>
  <c r="AR139" i="44"/>
  <c r="AS139" i="44"/>
  <c r="AT139" i="44"/>
  <c r="AU139" i="44"/>
  <c r="E140" i="44"/>
  <c r="F140" i="44"/>
  <c r="G140" i="44"/>
  <c r="H140" i="44"/>
  <c r="I140" i="44"/>
  <c r="J140" i="44"/>
  <c r="K140" i="44"/>
  <c r="L140" i="44"/>
  <c r="M140" i="44"/>
  <c r="N140" i="44"/>
  <c r="O140" i="44"/>
  <c r="P140" i="44"/>
  <c r="Q140" i="44"/>
  <c r="R140" i="44"/>
  <c r="S140" i="44"/>
  <c r="T140" i="44"/>
  <c r="U140" i="44"/>
  <c r="E141" i="44"/>
  <c r="F141" i="44"/>
  <c r="G141" i="44"/>
  <c r="H141" i="44"/>
  <c r="I141" i="44"/>
  <c r="J141" i="44"/>
  <c r="K141" i="44"/>
  <c r="L141" i="44"/>
  <c r="M141" i="44"/>
  <c r="N141" i="44"/>
  <c r="O141" i="44"/>
  <c r="P141" i="44"/>
  <c r="Q141" i="44"/>
  <c r="R141" i="44"/>
  <c r="S141" i="44"/>
  <c r="T141" i="44"/>
  <c r="U141" i="44"/>
  <c r="E142" i="44"/>
  <c r="F142" i="44"/>
  <c r="G142" i="44"/>
  <c r="H142" i="44"/>
  <c r="I142" i="44"/>
  <c r="J142" i="44"/>
  <c r="K142" i="44"/>
  <c r="L142" i="44"/>
  <c r="M142" i="44"/>
  <c r="N142" i="44"/>
  <c r="O142" i="44"/>
  <c r="P142" i="44"/>
  <c r="Q142" i="44"/>
  <c r="R142" i="44"/>
  <c r="S142" i="44"/>
  <c r="T142" i="44"/>
  <c r="U142" i="44"/>
  <c r="E143" i="44"/>
  <c r="F143" i="44"/>
  <c r="G143" i="44"/>
  <c r="H143" i="44"/>
  <c r="I143" i="44"/>
  <c r="J143" i="44"/>
  <c r="K143" i="44"/>
  <c r="L143" i="44"/>
  <c r="M143" i="44"/>
  <c r="N143" i="44"/>
  <c r="O143" i="44"/>
  <c r="P143" i="44"/>
  <c r="Q143" i="44"/>
  <c r="R143" i="44"/>
  <c r="S143" i="44"/>
  <c r="T143" i="44"/>
  <c r="U143" i="44"/>
  <c r="V143" i="44"/>
  <c r="X143" i="44"/>
  <c r="Y143" i="44"/>
  <c r="Z143" i="44"/>
  <c r="AA143" i="44"/>
  <c r="AC143" i="44"/>
  <c r="AD143" i="44"/>
  <c r="AE143" i="44"/>
  <c r="AF143" i="44"/>
  <c r="AH143" i="44"/>
  <c r="AI143" i="44"/>
  <c r="AJ143" i="44"/>
  <c r="AK143" i="44"/>
  <c r="AM143" i="44"/>
  <c r="AN143" i="44"/>
  <c r="AO143" i="44"/>
  <c r="AP143" i="44"/>
  <c r="AR143" i="44"/>
  <c r="AS143" i="44"/>
  <c r="AT143" i="44"/>
  <c r="AU143" i="44"/>
  <c r="E144" i="44"/>
  <c r="F144" i="44"/>
  <c r="G144" i="44"/>
  <c r="H144" i="44"/>
  <c r="I144" i="44"/>
  <c r="J144" i="44"/>
  <c r="K144" i="44"/>
  <c r="L144" i="44"/>
  <c r="M144" i="44"/>
  <c r="N144" i="44"/>
  <c r="O144" i="44"/>
  <c r="P144" i="44"/>
  <c r="Q144" i="44"/>
  <c r="R144" i="44"/>
  <c r="S144" i="44"/>
  <c r="T144" i="44"/>
  <c r="U144" i="44"/>
  <c r="V144" i="44"/>
  <c r="W144" i="44"/>
  <c r="AB144" i="44"/>
  <c r="AG144" i="44"/>
  <c r="AL144" i="44"/>
  <c r="AQ144" i="44"/>
  <c r="AV144" i="44"/>
  <c r="E145" i="44"/>
  <c r="F145" i="44"/>
  <c r="G145" i="44"/>
  <c r="H145" i="44"/>
  <c r="I145" i="44"/>
  <c r="J145" i="44"/>
  <c r="K145" i="44"/>
  <c r="L145" i="44"/>
  <c r="M145" i="44"/>
  <c r="N145" i="44"/>
  <c r="O145" i="44"/>
  <c r="P145" i="44"/>
  <c r="Q145" i="44"/>
  <c r="R145" i="44"/>
  <c r="S145" i="44"/>
  <c r="T145" i="44"/>
  <c r="U145" i="44"/>
  <c r="V145" i="44"/>
  <c r="W145" i="44"/>
  <c r="AB145" i="44"/>
  <c r="AG145" i="44"/>
  <c r="AL145" i="44"/>
  <c r="AQ145" i="44"/>
  <c r="AV145" i="44"/>
  <c r="E146" i="44"/>
  <c r="F146" i="44"/>
  <c r="G146" i="44"/>
  <c r="H146" i="44"/>
  <c r="I146" i="44"/>
  <c r="J146" i="44"/>
  <c r="K146" i="44"/>
  <c r="L146" i="44"/>
  <c r="M146" i="44"/>
  <c r="N146" i="44"/>
  <c r="O146" i="44"/>
  <c r="P146" i="44"/>
  <c r="Q146" i="44"/>
  <c r="R146" i="44"/>
  <c r="S146" i="44"/>
  <c r="T146" i="44"/>
  <c r="U146" i="44"/>
  <c r="E147" i="44"/>
  <c r="F147" i="44"/>
  <c r="G147" i="44"/>
  <c r="H147" i="44"/>
  <c r="I147" i="44"/>
  <c r="J147" i="44"/>
  <c r="K147" i="44"/>
  <c r="L147" i="44"/>
  <c r="M147" i="44"/>
  <c r="N147" i="44"/>
  <c r="O147" i="44"/>
  <c r="P147" i="44"/>
  <c r="Q147" i="44"/>
  <c r="R147" i="44"/>
  <c r="S147" i="44"/>
  <c r="T147" i="44"/>
  <c r="U147" i="44"/>
  <c r="E148" i="44"/>
  <c r="F148" i="44"/>
  <c r="G148" i="44"/>
  <c r="H148" i="44"/>
  <c r="I148" i="44"/>
  <c r="J148" i="44"/>
  <c r="K148" i="44"/>
  <c r="L148" i="44"/>
  <c r="M148" i="44"/>
  <c r="N148" i="44"/>
  <c r="O148" i="44"/>
  <c r="P148" i="44"/>
  <c r="Q148" i="44"/>
  <c r="R148" i="44"/>
  <c r="S148" i="44"/>
  <c r="T148" i="44"/>
  <c r="U148" i="44"/>
  <c r="E149" i="44"/>
  <c r="F149" i="44"/>
  <c r="G149" i="44"/>
  <c r="H149" i="44"/>
  <c r="I149" i="44"/>
  <c r="J149" i="44"/>
  <c r="K149" i="44"/>
  <c r="L149" i="44"/>
  <c r="M149" i="44"/>
  <c r="N149" i="44"/>
  <c r="O149" i="44"/>
  <c r="P149" i="44"/>
  <c r="Q149" i="44"/>
  <c r="R149" i="44"/>
  <c r="S149" i="44"/>
  <c r="T149" i="44"/>
  <c r="U149" i="44"/>
  <c r="V149" i="44"/>
  <c r="W149" i="44"/>
  <c r="X149" i="44"/>
  <c r="Y149" i="44"/>
  <c r="Z149" i="44"/>
  <c r="AA149" i="44"/>
  <c r="AB149" i="44"/>
  <c r="AC149" i="44"/>
  <c r="AD149" i="44"/>
  <c r="AE149" i="44"/>
  <c r="AF149" i="44"/>
  <c r="AG149" i="44"/>
  <c r="AH149" i="44"/>
  <c r="AI149" i="44"/>
  <c r="AJ149" i="44"/>
  <c r="AK149" i="44"/>
  <c r="AM149" i="44"/>
  <c r="AN149" i="44"/>
  <c r="AO149" i="44"/>
  <c r="AP149" i="44"/>
  <c r="AQ149" i="44"/>
  <c r="AR149" i="44"/>
  <c r="AS149" i="44"/>
  <c r="AT149" i="44"/>
  <c r="AU149" i="44"/>
  <c r="AV149" i="44"/>
  <c r="D140" i="44"/>
  <c r="D141" i="44"/>
  <c r="D142" i="44"/>
  <c r="D143" i="44"/>
  <c r="D144" i="44"/>
  <c r="D145" i="44"/>
  <c r="D146" i="44"/>
  <c r="D147" i="44"/>
  <c r="D148" i="44"/>
  <c r="D149" i="44"/>
  <c r="D139" i="44"/>
  <c r="E123" i="44"/>
  <c r="F123" i="44"/>
  <c r="G123" i="44"/>
  <c r="H123" i="44"/>
  <c r="I123" i="44"/>
  <c r="J123" i="44"/>
  <c r="K123" i="44"/>
  <c r="L123" i="44"/>
  <c r="M123" i="44"/>
  <c r="N123" i="44"/>
  <c r="O123" i="44"/>
  <c r="P123" i="44"/>
  <c r="Q123" i="44"/>
  <c r="R123" i="44"/>
  <c r="S123" i="44"/>
  <c r="T123" i="44"/>
  <c r="U123" i="44"/>
  <c r="V123" i="44"/>
  <c r="X123" i="44"/>
  <c r="Y123" i="44"/>
  <c r="Z123" i="44"/>
  <c r="AC123" i="44"/>
  <c r="AD123" i="44"/>
  <c r="AE123" i="44"/>
  <c r="AH123" i="44"/>
  <c r="AI123" i="44"/>
  <c r="AJ123" i="44"/>
  <c r="AM123" i="44"/>
  <c r="AN123" i="44"/>
  <c r="AO123" i="44"/>
  <c r="AR123" i="44"/>
  <c r="AS123" i="44"/>
  <c r="AT123" i="44"/>
  <c r="E124" i="44"/>
  <c r="F124" i="44"/>
  <c r="G124" i="44"/>
  <c r="H124" i="44"/>
  <c r="I124" i="44"/>
  <c r="J124" i="44"/>
  <c r="K124" i="44"/>
  <c r="L124" i="44"/>
  <c r="M124" i="44"/>
  <c r="N124" i="44"/>
  <c r="O124" i="44"/>
  <c r="P124" i="44"/>
  <c r="Q124" i="44"/>
  <c r="R124" i="44"/>
  <c r="S124" i="44"/>
  <c r="T124" i="44"/>
  <c r="U124" i="44"/>
  <c r="V124" i="44"/>
  <c r="X124" i="44"/>
  <c r="Y124" i="44"/>
  <c r="Z124" i="44"/>
  <c r="AA124" i="44"/>
  <c r="AC124" i="44"/>
  <c r="AD124" i="44"/>
  <c r="AE124" i="44"/>
  <c r="AF124" i="44"/>
  <c r="AH124" i="44"/>
  <c r="AI124" i="44"/>
  <c r="AJ124" i="44"/>
  <c r="AK124" i="44"/>
  <c r="AM124" i="44"/>
  <c r="AN124" i="44"/>
  <c r="AO124" i="44"/>
  <c r="AP124" i="44"/>
  <c r="AR124" i="44"/>
  <c r="AS124" i="44"/>
  <c r="AT124" i="44"/>
  <c r="AU124" i="44"/>
  <c r="E125" i="44"/>
  <c r="F125" i="44"/>
  <c r="G125" i="44"/>
  <c r="H125" i="44"/>
  <c r="I125" i="44"/>
  <c r="J125" i="44"/>
  <c r="K125" i="44"/>
  <c r="L125" i="44"/>
  <c r="M125" i="44"/>
  <c r="N125" i="44"/>
  <c r="O125" i="44"/>
  <c r="P125" i="44"/>
  <c r="Q125" i="44"/>
  <c r="R125" i="44"/>
  <c r="S125" i="44"/>
  <c r="T125" i="44"/>
  <c r="U125" i="44"/>
  <c r="V125" i="44"/>
  <c r="X125" i="44"/>
  <c r="Y125" i="44"/>
  <c r="Z125" i="44"/>
  <c r="AA125" i="44"/>
  <c r="AB125" i="44"/>
  <c r="AC125" i="44"/>
  <c r="AD125" i="44"/>
  <c r="AE125" i="44"/>
  <c r="AF125" i="44"/>
  <c r="AG125" i="44"/>
  <c r="AH125" i="44"/>
  <c r="AI125" i="44"/>
  <c r="AJ125" i="44"/>
  <c r="AK125" i="44"/>
  <c r="AL125" i="44"/>
  <c r="AM125" i="44"/>
  <c r="AN125" i="44"/>
  <c r="AO125" i="44"/>
  <c r="AP125" i="44"/>
  <c r="AQ125" i="44"/>
  <c r="AR125" i="44"/>
  <c r="AS125" i="44"/>
  <c r="AT125" i="44"/>
  <c r="AU125" i="44"/>
  <c r="AV125" i="44"/>
  <c r="E126" i="44"/>
  <c r="F126" i="44"/>
  <c r="G126" i="44"/>
  <c r="H126" i="44"/>
  <c r="I126" i="44"/>
  <c r="J126" i="44"/>
  <c r="K126" i="44"/>
  <c r="L126" i="44"/>
  <c r="M126" i="44"/>
  <c r="N126" i="44"/>
  <c r="O126" i="44"/>
  <c r="P126" i="44"/>
  <c r="Q126" i="44"/>
  <c r="R126" i="44"/>
  <c r="S126" i="44"/>
  <c r="T126" i="44"/>
  <c r="U126" i="44"/>
  <c r="V126" i="44"/>
  <c r="X126" i="44"/>
  <c r="Y126" i="44"/>
  <c r="Z126" i="44"/>
  <c r="AA126" i="44"/>
  <c r="AB126" i="44"/>
  <c r="AC126" i="44"/>
  <c r="AD126" i="44"/>
  <c r="AE126" i="44"/>
  <c r="AF126" i="44"/>
  <c r="AG126" i="44"/>
  <c r="AH126" i="44"/>
  <c r="AI126" i="44"/>
  <c r="AJ126" i="44"/>
  <c r="AK126" i="44"/>
  <c r="AL126" i="44"/>
  <c r="AM126" i="44"/>
  <c r="AN126" i="44"/>
  <c r="AO126" i="44"/>
  <c r="AP126" i="44"/>
  <c r="AQ126" i="44"/>
  <c r="AR126" i="44"/>
  <c r="AS126" i="44"/>
  <c r="AT126" i="44"/>
  <c r="AU126" i="44"/>
  <c r="AV126" i="44"/>
  <c r="E127" i="44"/>
  <c r="F127" i="44"/>
  <c r="G127" i="44"/>
  <c r="H127" i="44"/>
  <c r="I127" i="44"/>
  <c r="J127" i="44"/>
  <c r="K127" i="44"/>
  <c r="L127" i="44"/>
  <c r="M127" i="44"/>
  <c r="N127" i="44"/>
  <c r="O127" i="44"/>
  <c r="P127" i="44"/>
  <c r="Q127" i="44"/>
  <c r="R127" i="44"/>
  <c r="S127" i="44"/>
  <c r="T127" i="44"/>
  <c r="U127" i="44"/>
  <c r="E128" i="44"/>
  <c r="F128" i="44"/>
  <c r="G128" i="44"/>
  <c r="H128" i="44"/>
  <c r="I128" i="44"/>
  <c r="J128" i="44"/>
  <c r="K128" i="44"/>
  <c r="L128" i="44"/>
  <c r="M128" i="44"/>
  <c r="N128" i="44"/>
  <c r="O128" i="44"/>
  <c r="P128" i="44"/>
  <c r="Q128" i="44"/>
  <c r="R128" i="44"/>
  <c r="S128" i="44"/>
  <c r="T128" i="44"/>
  <c r="U128" i="44"/>
  <c r="V128" i="44"/>
  <c r="X128" i="44"/>
  <c r="Y128" i="44"/>
  <c r="Z128" i="44"/>
  <c r="AA128" i="44"/>
  <c r="AB128" i="44"/>
  <c r="AC128" i="44"/>
  <c r="AD128" i="44"/>
  <c r="AE128" i="44"/>
  <c r="AF128" i="44"/>
  <c r="AG128" i="44"/>
  <c r="AH128" i="44"/>
  <c r="AI128" i="44"/>
  <c r="AJ128" i="44"/>
  <c r="AK128" i="44"/>
  <c r="AL128" i="44"/>
  <c r="AM128" i="44"/>
  <c r="AN128" i="44"/>
  <c r="AO128" i="44"/>
  <c r="AP128" i="44"/>
  <c r="AQ128" i="44"/>
  <c r="AR128" i="44"/>
  <c r="AS128" i="44"/>
  <c r="AT128" i="44"/>
  <c r="AU128" i="44"/>
  <c r="AV128" i="44"/>
  <c r="E129" i="44"/>
  <c r="F129" i="44"/>
  <c r="G129" i="44"/>
  <c r="H129" i="44"/>
  <c r="I129" i="44"/>
  <c r="J129" i="44"/>
  <c r="K129" i="44"/>
  <c r="L129" i="44"/>
  <c r="M129" i="44"/>
  <c r="N129" i="44"/>
  <c r="O129" i="44"/>
  <c r="P129" i="44"/>
  <c r="Q129" i="44"/>
  <c r="R129" i="44"/>
  <c r="S129" i="44"/>
  <c r="T129" i="44"/>
  <c r="U129" i="44"/>
  <c r="V129" i="44"/>
  <c r="E130" i="44"/>
  <c r="F130" i="44"/>
  <c r="G130" i="44"/>
  <c r="H130" i="44"/>
  <c r="I130" i="44"/>
  <c r="J130" i="44"/>
  <c r="K130" i="44"/>
  <c r="L130" i="44"/>
  <c r="M130" i="44"/>
  <c r="N130" i="44"/>
  <c r="O130" i="44"/>
  <c r="P130" i="44"/>
  <c r="Q130" i="44"/>
  <c r="R130" i="44"/>
  <c r="S130" i="44"/>
  <c r="T130" i="44"/>
  <c r="U130" i="44"/>
  <c r="E131" i="44"/>
  <c r="F131" i="44"/>
  <c r="G131" i="44"/>
  <c r="H131" i="44"/>
  <c r="I131" i="44"/>
  <c r="J131" i="44"/>
  <c r="K131" i="44"/>
  <c r="L131" i="44"/>
  <c r="M131" i="44"/>
  <c r="N131" i="44"/>
  <c r="O131" i="44"/>
  <c r="P131" i="44"/>
  <c r="Q131" i="44"/>
  <c r="R131" i="44"/>
  <c r="S131" i="44"/>
  <c r="T131" i="44"/>
  <c r="U131" i="44"/>
  <c r="D124" i="44"/>
  <c r="D125" i="44"/>
  <c r="D126" i="44"/>
  <c r="D127" i="44"/>
  <c r="D128" i="44"/>
  <c r="D129" i="44"/>
  <c r="D130" i="44"/>
  <c r="D131" i="44"/>
  <c r="D123" i="44"/>
  <c r="E108" i="44"/>
  <c r="F108" i="44"/>
  <c r="G108" i="44"/>
  <c r="H108" i="44"/>
  <c r="I108" i="44"/>
  <c r="J108" i="44"/>
  <c r="K108" i="44"/>
  <c r="L108" i="44"/>
  <c r="M108" i="44"/>
  <c r="N108" i="44"/>
  <c r="O108" i="44"/>
  <c r="P108" i="44"/>
  <c r="Q108" i="44"/>
  <c r="R108" i="44"/>
  <c r="S108" i="44"/>
  <c r="T108" i="44"/>
  <c r="U108" i="44"/>
  <c r="V108" i="44"/>
  <c r="X108" i="44"/>
  <c r="Y108" i="44"/>
  <c r="Z108" i="44"/>
  <c r="AC108" i="44"/>
  <c r="AD108" i="44"/>
  <c r="AE108" i="44"/>
  <c r="AH108" i="44"/>
  <c r="AI108" i="44"/>
  <c r="AJ108" i="44"/>
  <c r="AM108" i="44"/>
  <c r="AN108" i="44"/>
  <c r="AO108" i="44"/>
  <c r="AR108" i="44"/>
  <c r="AS108" i="44"/>
  <c r="AT108" i="44"/>
  <c r="E109" i="44"/>
  <c r="F109" i="44"/>
  <c r="G109" i="44"/>
  <c r="H109" i="44"/>
  <c r="I109" i="44"/>
  <c r="J109" i="44"/>
  <c r="K109" i="44"/>
  <c r="L109" i="44"/>
  <c r="M109" i="44"/>
  <c r="N109" i="44"/>
  <c r="O109" i="44"/>
  <c r="P109" i="44"/>
  <c r="Q109" i="44"/>
  <c r="R109" i="44"/>
  <c r="S109" i="44"/>
  <c r="T109" i="44"/>
  <c r="U109" i="44"/>
  <c r="V109" i="44"/>
  <c r="X109" i="44"/>
  <c r="Y109" i="44"/>
  <c r="Z109" i="44"/>
  <c r="AA109" i="44"/>
  <c r="AC109" i="44"/>
  <c r="AD109" i="44"/>
  <c r="AE109" i="44"/>
  <c r="AF109" i="44"/>
  <c r="AH109" i="44"/>
  <c r="AI109" i="44"/>
  <c r="AJ109" i="44"/>
  <c r="AK109" i="44"/>
  <c r="AM109" i="44"/>
  <c r="AN109" i="44"/>
  <c r="AO109" i="44"/>
  <c r="AP109" i="44"/>
  <c r="AR109" i="44"/>
  <c r="AS109" i="44"/>
  <c r="AT109" i="44"/>
  <c r="AU109" i="44"/>
  <c r="E110" i="44"/>
  <c r="F110" i="44"/>
  <c r="G110" i="44"/>
  <c r="H110" i="44"/>
  <c r="I110" i="44"/>
  <c r="J110" i="44"/>
  <c r="K110" i="44"/>
  <c r="L110" i="44"/>
  <c r="M110" i="44"/>
  <c r="N110" i="44"/>
  <c r="O110" i="44"/>
  <c r="P110" i="44"/>
  <c r="Q110" i="44"/>
  <c r="R110" i="44"/>
  <c r="S110" i="44"/>
  <c r="T110" i="44"/>
  <c r="U110" i="44"/>
  <c r="X110" i="44"/>
  <c r="Y110" i="44"/>
  <c r="Z110" i="44"/>
  <c r="AC110" i="44"/>
  <c r="AD110" i="44"/>
  <c r="AE110" i="44"/>
  <c r="AH110" i="44"/>
  <c r="AI110" i="44"/>
  <c r="AJ110" i="44"/>
  <c r="AM110" i="44"/>
  <c r="AN110" i="44"/>
  <c r="AO110" i="44"/>
  <c r="AR110" i="44"/>
  <c r="AS110" i="44"/>
  <c r="AT110" i="44"/>
  <c r="E111" i="44"/>
  <c r="F111" i="44"/>
  <c r="G111" i="44"/>
  <c r="H111" i="44"/>
  <c r="I111" i="44"/>
  <c r="J111" i="44"/>
  <c r="K111" i="44"/>
  <c r="L111" i="44"/>
  <c r="M111" i="44"/>
  <c r="N111" i="44"/>
  <c r="O111" i="44"/>
  <c r="P111" i="44"/>
  <c r="Q111" i="44"/>
  <c r="R111" i="44"/>
  <c r="S111" i="44"/>
  <c r="T111" i="44"/>
  <c r="U111" i="44"/>
  <c r="V111" i="44"/>
  <c r="X111" i="44"/>
  <c r="Y111" i="44"/>
  <c r="Z111" i="44"/>
  <c r="AC111" i="44"/>
  <c r="AD111" i="44"/>
  <c r="AE111" i="44"/>
  <c r="AH111" i="44"/>
  <c r="AI111" i="44"/>
  <c r="AJ111" i="44"/>
  <c r="AM111" i="44"/>
  <c r="AN111" i="44"/>
  <c r="AO111" i="44"/>
  <c r="AR111" i="44"/>
  <c r="AS111" i="44"/>
  <c r="AT111" i="44"/>
  <c r="E112" i="44"/>
  <c r="F112" i="44"/>
  <c r="G112" i="44"/>
  <c r="H112" i="44"/>
  <c r="I112" i="44"/>
  <c r="J112" i="44"/>
  <c r="K112" i="44"/>
  <c r="L112" i="44"/>
  <c r="M112" i="44"/>
  <c r="N112" i="44"/>
  <c r="O112" i="44"/>
  <c r="P112" i="44"/>
  <c r="Q112" i="44"/>
  <c r="R112" i="44"/>
  <c r="S112" i="44"/>
  <c r="T112" i="44"/>
  <c r="U112" i="44"/>
  <c r="X112" i="44"/>
  <c r="Y112" i="44"/>
  <c r="Z112" i="44"/>
  <c r="AC112" i="44"/>
  <c r="AD112" i="44"/>
  <c r="AE112" i="44"/>
  <c r="AH112" i="44"/>
  <c r="AI112" i="44"/>
  <c r="AJ112" i="44"/>
  <c r="AM112" i="44"/>
  <c r="AN112" i="44"/>
  <c r="AO112" i="44"/>
  <c r="AR112" i="44"/>
  <c r="AS112" i="44"/>
  <c r="AT112" i="44"/>
  <c r="E113" i="44"/>
  <c r="F113" i="44"/>
  <c r="G113" i="44"/>
  <c r="H113" i="44"/>
  <c r="I113" i="44"/>
  <c r="J113" i="44"/>
  <c r="K113" i="44"/>
  <c r="L113" i="44"/>
  <c r="M113" i="44"/>
  <c r="N113" i="44"/>
  <c r="O113" i="44"/>
  <c r="P113" i="44"/>
  <c r="Q113" i="44"/>
  <c r="R113" i="44"/>
  <c r="S113" i="44"/>
  <c r="T113" i="44"/>
  <c r="U113" i="44"/>
  <c r="V113" i="44"/>
  <c r="X113" i="44"/>
  <c r="Y113" i="44"/>
  <c r="Z113" i="44"/>
  <c r="AC113" i="44"/>
  <c r="AD113" i="44"/>
  <c r="AE113" i="44"/>
  <c r="AH113" i="44"/>
  <c r="AI113" i="44"/>
  <c r="AJ113" i="44"/>
  <c r="AM113" i="44"/>
  <c r="AN113" i="44"/>
  <c r="AO113" i="44"/>
  <c r="AR113" i="44"/>
  <c r="AS113" i="44"/>
  <c r="AT113" i="44"/>
  <c r="E114" i="44"/>
  <c r="F114" i="44"/>
  <c r="G114" i="44"/>
  <c r="H114" i="44"/>
  <c r="I114" i="44"/>
  <c r="J114" i="44"/>
  <c r="K114" i="44"/>
  <c r="L114" i="44"/>
  <c r="M114" i="44"/>
  <c r="N114" i="44"/>
  <c r="O114" i="44"/>
  <c r="P114" i="44"/>
  <c r="Q114" i="44"/>
  <c r="R114" i="44"/>
  <c r="S114" i="44"/>
  <c r="T114" i="44"/>
  <c r="U114" i="44"/>
  <c r="V114" i="44"/>
  <c r="W114" i="44"/>
  <c r="X114" i="44"/>
  <c r="Y114" i="44"/>
  <c r="Z114" i="44"/>
  <c r="AA114" i="44"/>
  <c r="AB114" i="44"/>
  <c r="AC114" i="44"/>
  <c r="AD114" i="44"/>
  <c r="AE114" i="44"/>
  <c r="AF114" i="44"/>
  <c r="AG114" i="44"/>
  <c r="AH114" i="44"/>
  <c r="AI114" i="44"/>
  <c r="AJ114" i="44"/>
  <c r="AK114" i="44"/>
  <c r="AL114" i="44"/>
  <c r="AM114" i="44"/>
  <c r="AN114" i="44"/>
  <c r="AO114" i="44"/>
  <c r="AP114" i="44"/>
  <c r="AQ114" i="44"/>
  <c r="AR114" i="44"/>
  <c r="AS114" i="44"/>
  <c r="AT114" i="44"/>
  <c r="AU114" i="44"/>
  <c r="AV114" i="44"/>
  <c r="E115" i="44"/>
  <c r="F115" i="44"/>
  <c r="G115" i="44"/>
  <c r="H115" i="44"/>
  <c r="I115" i="44"/>
  <c r="J115" i="44"/>
  <c r="K115" i="44"/>
  <c r="L115" i="44"/>
  <c r="M115" i="44"/>
  <c r="N115" i="44"/>
  <c r="O115" i="44"/>
  <c r="P115" i="44"/>
  <c r="Q115" i="44"/>
  <c r="R115" i="44"/>
  <c r="S115" i="44"/>
  <c r="T115" i="44"/>
  <c r="U115" i="44"/>
  <c r="X115" i="44"/>
  <c r="Y115" i="44"/>
  <c r="Z115" i="44"/>
  <c r="AC115" i="44"/>
  <c r="AD115" i="44"/>
  <c r="AE115" i="44"/>
  <c r="AH115" i="44"/>
  <c r="AI115" i="44"/>
  <c r="AJ115" i="44"/>
  <c r="AM115" i="44"/>
  <c r="AN115" i="44"/>
  <c r="AO115" i="44"/>
  <c r="AR115" i="44"/>
  <c r="AS115" i="44"/>
  <c r="AT115" i="44"/>
  <c r="E116" i="44"/>
  <c r="F116" i="44"/>
  <c r="G116" i="44"/>
  <c r="H116" i="44"/>
  <c r="I116" i="44"/>
  <c r="J116" i="44"/>
  <c r="K116" i="44"/>
  <c r="L116" i="44"/>
  <c r="M116" i="44"/>
  <c r="N116" i="44"/>
  <c r="O116" i="44"/>
  <c r="P116" i="44"/>
  <c r="Q116" i="44"/>
  <c r="R116" i="44"/>
  <c r="S116" i="44"/>
  <c r="T116" i="44"/>
  <c r="U116" i="44"/>
  <c r="V116" i="44"/>
  <c r="X116" i="44"/>
  <c r="Y116" i="44"/>
  <c r="Z116" i="44"/>
  <c r="AC116" i="44"/>
  <c r="AD116" i="44"/>
  <c r="AE116" i="44"/>
  <c r="AH116" i="44"/>
  <c r="AI116" i="44"/>
  <c r="AJ116" i="44"/>
  <c r="AM116" i="44"/>
  <c r="AN116" i="44"/>
  <c r="AO116" i="44"/>
  <c r="AR116" i="44"/>
  <c r="AS116" i="44"/>
  <c r="AT116" i="44"/>
  <c r="E117" i="44"/>
  <c r="F117" i="44"/>
  <c r="G117" i="44"/>
  <c r="H117" i="44"/>
  <c r="I117" i="44"/>
  <c r="J117" i="44"/>
  <c r="K117" i="44"/>
  <c r="L117" i="44"/>
  <c r="M117" i="44"/>
  <c r="N117" i="44"/>
  <c r="O117" i="44"/>
  <c r="P117" i="44"/>
  <c r="Q117" i="44"/>
  <c r="R117" i="44"/>
  <c r="S117" i="44"/>
  <c r="T117" i="44"/>
  <c r="U117" i="44"/>
  <c r="E118" i="44"/>
  <c r="F118" i="44"/>
  <c r="G118" i="44"/>
  <c r="H118" i="44"/>
  <c r="I118" i="44"/>
  <c r="J118" i="44"/>
  <c r="K118" i="44"/>
  <c r="L118" i="44"/>
  <c r="M118" i="44"/>
  <c r="N118" i="44"/>
  <c r="O118" i="44"/>
  <c r="P118" i="44"/>
  <c r="Q118" i="44"/>
  <c r="R118" i="44"/>
  <c r="S118" i="44"/>
  <c r="T118" i="44"/>
  <c r="U118" i="44"/>
  <c r="E119" i="44"/>
  <c r="F119" i="44"/>
  <c r="G119" i="44"/>
  <c r="H119" i="44"/>
  <c r="I119" i="44"/>
  <c r="J119" i="44"/>
  <c r="K119" i="44"/>
  <c r="L119" i="44"/>
  <c r="M119" i="44"/>
  <c r="N119" i="44"/>
  <c r="O119" i="44"/>
  <c r="P119" i="44"/>
  <c r="Q119" i="44"/>
  <c r="R119" i="44"/>
  <c r="S119" i="44"/>
  <c r="T119" i="44"/>
  <c r="U119" i="44"/>
  <c r="V119" i="44"/>
  <c r="E120" i="44"/>
  <c r="F120" i="44"/>
  <c r="G120" i="44"/>
  <c r="H120" i="44"/>
  <c r="I120" i="44"/>
  <c r="J120" i="44"/>
  <c r="K120" i="44"/>
  <c r="L120" i="44"/>
  <c r="M120" i="44"/>
  <c r="N120" i="44"/>
  <c r="O120" i="44"/>
  <c r="P120" i="44"/>
  <c r="Q120" i="44"/>
  <c r="R120" i="44"/>
  <c r="S120" i="44"/>
  <c r="T120" i="44"/>
  <c r="U120" i="44"/>
  <c r="E121" i="44"/>
  <c r="F121" i="44"/>
  <c r="G121" i="44"/>
  <c r="H121" i="44"/>
  <c r="I121" i="44"/>
  <c r="J121" i="44"/>
  <c r="K121" i="44"/>
  <c r="L121" i="44"/>
  <c r="M121" i="44"/>
  <c r="N121" i="44"/>
  <c r="O121" i="44"/>
  <c r="P121" i="44"/>
  <c r="Q121" i="44"/>
  <c r="R121" i="44"/>
  <c r="S121" i="44"/>
  <c r="T121" i="44"/>
  <c r="U121" i="44"/>
  <c r="D109" i="44"/>
  <c r="D110" i="44"/>
  <c r="D111" i="44"/>
  <c r="D112" i="44"/>
  <c r="D113" i="44"/>
  <c r="D114" i="44"/>
  <c r="D115" i="44"/>
  <c r="D116" i="44"/>
  <c r="D117" i="44"/>
  <c r="D118" i="44"/>
  <c r="D119" i="44"/>
  <c r="D120" i="44"/>
  <c r="D121" i="44"/>
  <c r="D108" i="44"/>
  <c r="E74" i="44"/>
  <c r="F74" i="44"/>
  <c r="G74" i="44"/>
  <c r="H74" i="44"/>
  <c r="I74" i="44"/>
  <c r="J74" i="44"/>
  <c r="K74" i="44"/>
  <c r="L74" i="44"/>
  <c r="M74" i="44"/>
  <c r="N74" i="44"/>
  <c r="O74" i="44"/>
  <c r="P74" i="44"/>
  <c r="Q74" i="44"/>
  <c r="R74" i="44"/>
  <c r="S74" i="44"/>
  <c r="T74" i="44"/>
  <c r="U74" i="44"/>
  <c r="E75" i="44"/>
  <c r="F75" i="44"/>
  <c r="G75" i="44"/>
  <c r="H75" i="44"/>
  <c r="I75" i="44"/>
  <c r="J75" i="44"/>
  <c r="K75" i="44"/>
  <c r="L75" i="44"/>
  <c r="M75" i="44"/>
  <c r="N75" i="44"/>
  <c r="O75" i="44"/>
  <c r="P75" i="44"/>
  <c r="Q75" i="44"/>
  <c r="R75" i="44"/>
  <c r="S75" i="44"/>
  <c r="T75" i="44"/>
  <c r="U75" i="44"/>
  <c r="V75" i="44"/>
  <c r="X75" i="44"/>
  <c r="Y75" i="44"/>
  <c r="Z75" i="44"/>
  <c r="AA75" i="44"/>
  <c r="AB75" i="44"/>
  <c r="AC75" i="44"/>
  <c r="AD75" i="44"/>
  <c r="AE75" i="44"/>
  <c r="AF75" i="44"/>
  <c r="AG75" i="44"/>
  <c r="AH75" i="44"/>
  <c r="AI75" i="44"/>
  <c r="AJ75" i="44"/>
  <c r="AK75" i="44"/>
  <c r="AL75" i="44"/>
  <c r="AM75" i="44"/>
  <c r="AN75" i="44"/>
  <c r="AO75" i="44"/>
  <c r="AP75" i="44"/>
  <c r="AQ75" i="44"/>
  <c r="AR75" i="44"/>
  <c r="AS75" i="44"/>
  <c r="AT75" i="44"/>
  <c r="AU75" i="44"/>
  <c r="AV75" i="44"/>
  <c r="E76" i="44"/>
  <c r="F76" i="44"/>
  <c r="G76" i="44"/>
  <c r="H76" i="44"/>
  <c r="I76" i="44"/>
  <c r="J76" i="44"/>
  <c r="K76" i="44"/>
  <c r="L76" i="44"/>
  <c r="M76" i="44"/>
  <c r="N76" i="44"/>
  <c r="O76" i="44"/>
  <c r="P76" i="44"/>
  <c r="Q76" i="44"/>
  <c r="R76" i="44"/>
  <c r="S76" i="44"/>
  <c r="T76" i="44"/>
  <c r="U76" i="44"/>
  <c r="W76" i="44"/>
  <c r="AB76" i="44"/>
  <c r="AG76" i="44"/>
  <c r="AL76" i="44"/>
  <c r="AQ76" i="44"/>
  <c r="AV76" i="44"/>
  <c r="E77" i="44"/>
  <c r="F77" i="44"/>
  <c r="G77" i="44"/>
  <c r="H77" i="44"/>
  <c r="I77" i="44"/>
  <c r="J77" i="44"/>
  <c r="K77" i="44"/>
  <c r="L77" i="44"/>
  <c r="M77" i="44"/>
  <c r="N77" i="44"/>
  <c r="O77" i="44"/>
  <c r="P77" i="44"/>
  <c r="Q77" i="44"/>
  <c r="R77" i="44"/>
  <c r="S77" i="44"/>
  <c r="T77" i="44"/>
  <c r="U77" i="44"/>
  <c r="W77" i="44"/>
  <c r="X77" i="44"/>
  <c r="Y77" i="44"/>
  <c r="Z77" i="44"/>
  <c r="AB77" i="44"/>
  <c r="AC77" i="44"/>
  <c r="AD77" i="44"/>
  <c r="AE77" i="44"/>
  <c r="AG77" i="44"/>
  <c r="AH77" i="44"/>
  <c r="AI77" i="44"/>
  <c r="AJ77" i="44"/>
  <c r="AL77" i="44"/>
  <c r="AM77" i="44"/>
  <c r="AN77" i="44"/>
  <c r="AO77" i="44"/>
  <c r="AQ77" i="44"/>
  <c r="AR77" i="44"/>
  <c r="AS77" i="44"/>
  <c r="AT77" i="44"/>
  <c r="AV77" i="44"/>
  <c r="E78" i="44"/>
  <c r="F78" i="44"/>
  <c r="G78" i="44"/>
  <c r="H78" i="44"/>
  <c r="I78" i="44"/>
  <c r="J78" i="44"/>
  <c r="K78" i="44"/>
  <c r="L78" i="44"/>
  <c r="M78" i="44"/>
  <c r="N78" i="44"/>
  <c r="O78" i="44"/>
  <c r="P78" i="44"/>
  <c r="Q78" i="44"/>
  <c r="R78" i="44"/>
  <c r="S78" i="44"/>
  <c r="T78" i="44"/>
  <c r="U78" i="44"/>
  <c r="E79" i="44"/>
  <c r="F79" i="44"/>
  <c r="G79" i="44"/>
  <c r="H79" i="44"/>
  <c r="I79" i="44"/>
  <c r="J79" i="44"/>
  <c r="K79" i="44"/>
  <c r="L79" i="44"/>
  <c r="M79" i="44"/>
  <c r="N79" i="44"/>
  <c r="O79" i="44"/>
  <c r="P79" i="44"/>
  <c r="Q79" i="44"/>
  <c r="R79" i="44"/>
  <c r="S79" i="44"/>
  <c r="T79" i="44"/>
  <c r="U79" i="44"/>
  <c r="AQ79" i="44"/>
  <c r="AV79" i="44"/>
  <c r="E80" i="44"/>
  <c r="F80" i="44"/>
  <c r="G80" i="44"/>
  <c r="H80" i="44"/>
  <c r="I80" i="44"/>
  <c r="J80" i="44"/>
  <c r="K80" i="44"/>
  <c r="L80" i="44"/>
  <c r="M80" i="44"/>
  <c r="N80" i="44"/>
  <c r="O80" i="44"/>
  <c r="P80" i="44"/>
  <c r="Q80" i="44"/>
  <c r="R80" i="44"/>
  <c r="S80" i="44"/>
  <c r="T80" i="44"/>
  <c r="U80" i="44"/>
  <c r="V80" i="44"/>
  <c r="W80" i="44"/>
  <c r="X80" i="44"/>
  <c r="Y80" i="44"/>
  <c r="Z80" i="44"/>
  <c r="AA80" i="44"/>
  <c r="AB80" i="44"/>
  <c r="AC80" i="44"/>
  <c r="AD80" i="44"/>
  <c r="AE80" i="44"/>
  <c r="AF80" i="44"/>
  <c r="AG80" i="44"/>
  <c r="AH80" i="44"/>
  <c r="AI80" i="44"/>
  <c r="AJ80" i="44"/>
  <c r="AK80" i="44"/>
  <c r="AL80" i="44"/>
  <c r="AM80" i="44"/>
  <c r="AN80" i="44"/>
  <c r="AO80" i="44"/>
  <c r="AP80" i="44"/>
  <c r="AQ80" i="44"/>
  <c r="AR80" i="44"/>
  <c r="AS80" i="44"/>
  <c r="AT80" i="44"/>
  <c r="AU80" i="44"/>
  <c r="AV80" i="44"/>
  <c r="E81" i="44"/>
  <c r="F81" i="44"/>
  <c r="G81" i="44"/>
  <c r="H81" i="44"/>
  <c r="I81" i="44"/>
  <c r="J81" i="44"/>
  <c r="K81" i="44"/>
  <c r="L81" i="44"/>
  <c r="M81" i="44"/>
  <c r="N81" i="44"/>
  <c r="O81" i="44"/>
  <c r="P81" i="44"/>
  <c r="Q81" i="44"/>
  <c r="R81" i="44"/>
  <c r="S81" i="44"/>
  <c r="T81" i="44"/>
  <c r="U81" i="44"/>
  <c r="V81" i="44"/>
  <c r="W81" i="44"/>
  <c r="X81" i="44"/>
  <c r="Y81" i="44"/>
  <c r="Z81" i="44"/>
  <c r="AA81" i="44"/>
  <c r="AB81" i="44"/>
  <c r="AC81" i="44"/>
  <c r="AD81" i="44"/>
  <c r="AE81" i="44"/>
  <c r="AF81" i="44"/>
  <c r="AG81" i="44"/>
  <c r="AH81" i="44"/>
  <c r="AI81" i="44"/>
  <c r="AJ81" i="44"/>
  <c r="AK81" i="44"/>
  <c r="AL81" i="44"/>
  <c r="AM81" i="44"/>
  <c r="AN81" i="44"/>
  <c r="AO81" i="44"/>
  <c r="AP81" i="44"/>
  <c r="AQ81" i="44"/>
  <c r="AR81" i="44"/>
  <c r="AS81" i="44"/>
  <c r="AT81" i="44"/>
  <c r="AU81" i="44"/>
  <c r="AV81" i="44"/>
  <c r="E82" i="44"/>
  <c r="F82" i="44"/>
  <c r="G82" i="44"/>
  <c r="H82" i="44"/>
  <c r="I82" i="44"/>
  <c r="J82" i="44"/>
  <c r="K82" i="44"/>
  <c r="L82" i="44"/>
  <c r="M82" i="44"/>
  <c r="N82" i="44"/>
  <c r="O82" i="44"/>
  <c r="P82" i="44"/>
  <c r="Q82" i="44"/>
  <c r="R82" i="44"/>
  <c r="S82" i="44"/>
  <c r="T82" i="44"/>
  <c r="U82" i="44"/>
  <c r="V82" i="44"/>
  <c r="X82" i="44"/>
  <c r="Y82" i="44"/>
  <c r="Z82" i="44"/>
  <c r="AA82" i="44"/>
  <c r="AC82" i="44"/>
  <c r="AD82" i="44"/>
  <c r="AE82" i="44"/>
  <c r="AF82" i="44"/>
  <c r="AH82" i="44"/>
  <c r="AI82" i="44"/>
  <c r="AJ82" i="44"/>
  <c r="AK82" i="44"/>
  <c r="AM82" i="44"/>
  <c r="AN82" i="44"/>
  <c r="AO82" i="44"/>
  <c r="AP82" i="44"/>
  <c r="AQ82" i="44"/>
  <c r="AR82" i="44"/>
  <c r="AS82" i="44"/>
  <c r="AT82" i="44"/>
  <c r="AU82" i="44"/>
  <c r="AV82" i="44"/>
  <c r="E83" i="44"/>
  <c r="F83" i="44"/>
  <c r="G83" i="44"/>
  <c r="H83" i="44"/>
  <c r="I83" i="44"/>
  <c r="J83" i="44"/>
  <c r="K83" i="44"/>
  <c r="L83" i="44"/>
  <c r="M83" i="44"/>
  <c r="N83" i="44"/>
  <c r="O83" i="44"/>
  <c r="P83" i="44"/>
  <c r="Q83" i="44"/>
  <c r="R83" i="44"/>
  <c r="S83" i="44"/>
  <c r="T83" i="44"/>
  <c r="U83" i="44"/>
  <c r="E84" i="44"/>
  <c r="F84" i="44"/>
  <c r="G84" i="44"/>
  <c r="H84" i="44"/>
  <c r="I84" i="44"/>
  <c r="J84" i="44"/>
  <c r="K84" i="44"/>
  <c r="L84" i="44"/>
  <c r="M84" i="44"/>
  <c r="N84" i="44"/>
  <c r="O84" i="44"/>
  <c r="P84" i="44"/>
  <c r="Q84" i="44"/>
  <c r="R84" i="44"/>
  <c r="S84" i="44"/>
  <c r="T84" i="44"/>
  <c r="U84" i="44"/>
  <c r="V84" i="44"/>
  <c r="X84" i="44"/>
  <c r="Y84" i="44"/>
  <c r="Z84" i="44"/>
  <c r="AA84" i="44"/>
  <c r="AB84" i="44"/>
  <c r="AC84" i="44"/>
  <c r="AD84" i="44"/>
  <c r="AE84" i="44"/>
  <c r="AF84" i="44"/>
  <c r="AG84" i="44"/>
  <c r="AH84" i="44"/>
  <c r="AI84" i="44"/>
  <c r="AJ84" i="44"/>
  <c r="AK84" i="44"/>
  <c r="AL84" i="44"/>
  <c r="AM84" i="44"/>
  <c r="AN84" i="44"/>
  <c r="AO84" i="44"/>
  <c r="AP84" i="44"/>
  <c r="AQ84" i="44"/>
  <c r="AR84" i="44"/>
  <c r="AS84" i="44"/>
  <c r="AT84" i="44"/>
  <c r="AU84" i="44"/>
  <c r="AV84" i="44"/>
  <c r="E85" i="44"/>
  <c r="F85" i="44"/>
  <c r="G85" i="44"/>
  <c r="H85" i="44"/>
  <c r="I85" i="44"/>
  <c r="J85" i="44"/>
  <c r="K85" i="44"/>
  <c r="L85" i="44"/>
  <c r="M85" i="44"/>
  <c r="N85" i="44"/>
  <c r="O85" i="44"/>
  <c r="P85" i="44"/>
  <c r="Q85" i="44"/>
  <c r="R85" i="44"/>
  <c r="S85" i="44"/>
  <c r="T85" i="44"/>
  <c r="U85" i="44"/>
  <c r="W85" i="44"/>
  <c r="AB85" i="44"/>
  <c r="AG85" i="44"/>
  <c r="AL85" i="44"/>
  <c r="AQ85" i="44"/>
  <c r="AV85" i="44"/>
  <c r="E86" i="44"/>
  <c r="F86" i="44"/>
  <c r="G86" i="44"/>
  <c r="H86" i="44"/>
  <c r="I86" i="44"/>
  <c r="J86" i="44"/>
  <c r="K86" i="44"/>
  <c r="L86" i="44"/>
  <c r="M86" i="44"/>
  <c r="N86" i="44"/>
  <c r="O86" i="44"/>
  <c r="P86" i="44"/>
  <c r="Q86" i="44"/>
  <c r="R86" i="44"/>
  <c r="S86" i="44"/>
  <c r="T86" i="44"/>
  <c r="U86" i="44"/>
  <c r="V86" i="44"/>
  <c r="W86" i="44"/>
  <c r="X86" i="44"/>
  <c r="Y86" i="44"/>
  <c r="Z86" i="44"/>
  <c r="AB86" i="44"/>
  <c r="AC86" i="44"/>
  <c r="AD86" i="44"/>
  <c r="AE86" i="44"/>
  <c r="AG86" i="44"/>
  <c r="AH86" i="44"/>
  <c r="AI86" i="44"/>
  <c r="AJ86" i="44"/>
  <c r="AL86" i="44"/>
  <c r="AM86" i="44"/>
  <c r="AN86" i="44"/>
  <c r="AO86" i="44"/>
  <c r="AQ86" i="44"/>
  <c r="AR86" i="44"/>
  <c r="AS86" i="44"/>
  <c r="AT86" i="44"/>
  <c r="AV86" i="44"/>
  <c r="E87" i="44"/>
  <c r="F87" i="44"/>
  <c r="G87" i="44"/>
  <c r="H87" i="44"/>
  <c r="I87" i="44"/>
  <c r="J87" i="44"/>
  <c r="K87" i="44"/>
  <c r="L87" i="44"/>
  <c r="M87" i="44"/>
  <c r="N87" i="44"/>
  <c r="O87" i="44"/>
  <c r="P87" i="44"/>
  <c r="Q87" i="44"/>
  <c r="R87" i="44"/>
  <c r="S87" i="44"/>
  <c r="T87" i="44"/>
  <c r="U87" i="44"/>
  <c r="E88" i="44"/>
  <c r="F88" i="44"/>
  <c r="G88" i="44"/>
  <c r="H88" i="44"/>
  <c r="I88" i="44"/>
  <c r="J88" i="44"/>
  <c r="K88" i="44"/>
  <c r="L88" i="44"/>
  <c r="M88" i="44"/>
  <c r="N88" i="44"/>
  <c r="O88" i="44"/>
  <c r="P88" i="44"/>
  <c r="Q88" i="44"/>
  <c r="R88" i="44"/>
  <c r="S88" i="44"/>
  <c r="T88" i="44"/>
  <c r="U88" i="44"/>
  <c r="V88" i="44"/>
  <c r="X88" i="44"/>
  <c r="Y88" i="44"/>
  <c r="Z88" i="44"/>
  <c r="AC88" i="44"/>
  <c r="AD88" i="44"/>
  <c r="AE88" i="44"/>
  <c r="AH88" i="44"/>
  <c r="AI88" i="44"/>
  <c r="AJ88" i="44"/>
  <c r="AM88" i="44"/>
  <c r="AN88" i="44"/>
  <c r="AO88" i="44"/>
  <c r="AR88" i="44"/>
  <c r="AS88" i="44"/>
  <c r="AT88" i="44"/>
  <c r="E89" i="44"/>
  <c r="F89" i="44"/>
  <c r="G89" i="44"/>
  <c r="H89" i="44"/>
  <c r="I89" i="44"/>
  <c r="J89" i="44"/>
  <c r="K89" i="44"/>
  <c r="L89" i="44"/>
  <c r="M89" i="44"/>
  <c r="N89" i="44"/>
  <c r="O89" i="44"/>
  <c r="P89" i="44"/>
  <c r="Q89" i="44"/>
  <c r="R89" i="44"/>
  <c r="S89" i="44"/>
  <c r="T89" i="44"/>
  <c r="U89" i="44"/>
  <c r="V89" i="44"/>
  <c r="W89" i="44"/>
  <c r="X89" i="44"/>
  <c r="Y89" i="44"/>
  <c r="Z89" i="44"/>
  <c r="AA89" i="44"/>
  <c r="AB89" i="44"/>
  <c r="AC89" i="44"/>
  <c r="AD89" i="44"/>
  <c r="AE89" i="44"/>
  <c r="AF89" i="44"/>
  <c r="AG89" i="44"/>
  <c r="AH89" i="44"/>
  <c r="AI89" i="44"/>
  <c r="AJ89" i="44"/>
  <c r="AK89" i="44"/>
  <c r="AL89" i="44"/>
  <c r="AM89" i="44"/>
  <c r="AN89" i="44"/>
  <c r="AO89" i="44"/>
  <c r="AP89" i="44"/>
  <c r="AQ89" i="44"/>
  <c r="AR89" i="44"/>
  <c r="AS89" i="44"/>
  <c r="AT89" i="44"/>
  <c r="AU89" i="44"/>
  <c r="AV89" i="44"/>
  <c r="E90" i="44"/>
  <c r="F90" i="44"/>
  <c r="G90" i="44"/>
  <c r="H90" i="44"/>
  <c r="I90" i="44"/>
  <c r="J90" i="44"/>
  <c r="K90" i="44"/>
  <c r="L90" i="44"/>
  <c r="M90" i="44"/>
  <c r="N90" i="44"/>
  <c r="O90" i="44"/>
  <c r="P90" i="44"/>
  <c r="Q90" i="44"/>
  <c r="R90" i="44"/>
  <c r="S90" i="44"/>
  <c r="T90" i="44"/>
  <c r="U90" i="44"/>
  <c r="E91" i="44"/>
  <c r="F91" i="44"/>
  <c r="G91" i="44"/>
  <c r="H91" i="44"/>
  <c r="I91" i="44"/>
  <c r="J91" i="44"/>
  <c r="K91" i="44"/>
  <c r="L91" i="44"/>
  <c r="M91" i="44"/>
  <c r="N91" i="44"/>
  <c r="O91" i="44"/>
  <c r="P91" i="44"/>
  <c r="Q91" i="44"/>
  <c r="R91" i="44"/>
  <c r="S91" i="44"/>
  <c r="T91" i="44"/>
  <c r="U91" i="44"/>
  <c r="X91" i="44"/>
  <c r="Y91" i="44"/>
  <c r="Z91" i="44"/>
  <c r="AA91" i="44"/>
  <c r="AB91" i="44"/>
  <c r="AC91" i="44"/>
  <c r="AD91" i="44"/>
  <c r="AE91" i="44"/>
  <c r="AF91" i="44"/>
  <c r="AG91" i="44"/>
  <c r="AH91" i="44"/>
  <c r="AI91" i="44"/>
  <c r="AJ91" i="44"/>
  <c r="AK91" i="44"/>
  <c r="AL91" i="44"/>
  <c r="AM91" i="44"/>
  <c r="AN91" i="44"/>
  <c r="AO91" i="44"/>
  <c r="AP91" i="44"/>
  <c r="AQ91" i="44"/>
  <c r="AR91" i="44"/>
  <c r="AS91" i="44"/>
  <c r="AT91" i="44"/>
  <c r="AU91" i="44"/>
  <c r="AV91" i="44"/>
  <c r="E92" i="44"/>
  <c r="F92" i="44"/>
  <c r="G92" i="44"/>
  <c r="H92" i="44"/>
  <c r="I92" i="44"/>
  <c r="J92" i="44"/>
  <c r="K92" i="44"/>
  <c r="L92" i="44"/>
  <c r="M92" i="44"/>
  <c r="N92" i="44"/>
  <c r="O92" i="44"/>
  <c r="P92" i="44"/>
  <c r="Q92" i="44"/>
  <c r="R92" i="44"/>
  <c r="S92" i="44"/>
  <c r="T92" i="44"/>
  <c r="U92" i="44"/>
  <c r="E93" i="44"/>
  <c r="F93" i="44"/>
  <c r="G93" i="44"/>
  <c r="H93" i="44"/>
  <c r="I93" i="44"/>
  <c r="J93" i="44"/>
  <c r="K93" i="44"/>
  <c r="L93" i="44"/>
  <c r="M93" i="44"/>
  <c r="N93" i="44"/>
  <c r="O93" i="44"/>
  <c r="P93" i="44"/>
  <c r="Q93" i="44"/>
  <c r="R93" i="44"/>
  <c r="S93" i="44"/>
  <c r="T93" i="44"/>
  <c r="U93" i="44"/>
  <c r="E94" i="44"/>
  <c r="F94" i="44"/>
  <c r="G94" i="44"/>
  <c r="H94" i="44"/>
  <c r="I94" i="44"/>
  <c r="J94" i="44"/>
  <c r="K94" i="44"/>
  <c r="L94" i="44"/>
  <c r="M94" i="44"/>
  <c r="N94" i="44"/>
  <c r="O94" i="44"/>
  <c r="P94" i="44"/>
  <c r="Q94" i="44"/>
  <c r="R94" i="44"/>
  <c r="S94" i="44"/>
  <c r="T94" i="44"/>
  <c r="U94" i="44"/>
  <c r="V94" i="44"/>
  <c r="X94" i="44"/>
  <c r="Y94" i="44"/>
  <c r="Z94" i="44"/>
  <c r="AC94" i="44"/>
  <c r="AD94" i="44"/>
  <c r="AE94" i="44"/>
  <c r="AH94" i="44"/>
  <c r="AI94" i="44"/>
  <c r="AJ94" i="44"/>
  <c r="AM94" i="44"/>
  <c r="AN94" i="44"/>
  <c r="AO94" i="44"/>
  <c r="AR94" i="44"/>
  <c r="AS94" i="44"/>
  <c r="AT94" i="44"/>
  <c r="E95" i="44"/>
  <c r="F95" i="44"/>
  <c r="G95" i="44"/>
  <c r="H95" i="44"/>
  <c r="I95" i="44"/>
  <c r="J95" i="44"/>
  <c r="K95" i="44"/>
  <c r="L95" i="44"/>
  <c r="M95" i="44"/>
  <c r="N95" i="44"/>
  <c r="O95" i="44"/>
  <c r="P95" i="44"/>
  <c r="Q95" i="44"/>
  <c r="R95" i="44"/>
  <c r="S95" i="44"/>
  <c r="T95" i="44"/>
  <c r="U95" i="44"/>
  <c r="E96" i="44"/>
  <c r="F96" i="44"/>
  <c r="G96" i="44"/>
  <c r="H96" i="44"/>
  <c r="I96" i="44"/>
  <c r="J96" i="44"/>
  <c r="K96" i="44"/>
  <c r="L96" i="44"/>
  <c r="M96" i="44"/>
  <c r="N96" i="44"/>
  <c r="O96" i="44"/>
  <c r="P96" i="44"/>
  <c r="Q96" i="44"/>
  <c r="R96" i="44"/>
  <c r="S96" i="44"/>
  <c r="T96" i="44"/>
  <c r="U96" i="44"/>
  <c r="V96" i="44"/>
  <c r="X96" i="44"/>
  <c r="Y96" i="44"/>
  <c r="Z96" i="44"/>
  <c r="AC96" i="44"/>
  <c r="AD96" i="44"/>
  <c r="AE96" i="44"/>
  <c r="AH96" i="44"/>
  <c r="AI96" i="44"/>
  <c r="AJ96" i="44"/>
  <c r="AM96" i="44"/>
  <c r="AN96" i="44"/>
  <c r="AO96" i="44"/>
  <c r="AR96" i="44"/>
  <c r="AS96" i="44"/>
  <c r="AT96" i="44"/>
  <c r="E97" i="44"/>
  <c r="F97" i="44"/>
  <c r="G97" i="44"/>
  <c r="H97" i="44"/>
  <c r="I97" i="44"/>
  <c r="J97" i="44"/>
  <c r="K97" i="44"/>
  <c r="L97" i="44"/>
  <c r="M97" i="44"/>
  <c r="N97" i="44"/>
  <c r="O97" i="44"/>
  <c r="P97" i="44"/>
  <c r="Q97" i="44"/>
  <c r="R97" i="44"/>
  <c r="S97" i="44"/>
  <c r="T97" i="44"/>
  <c r="U97" i="44"/>
  <c r="E98" i="44"/>
  <c r="F98" i="44"/>
  <c r="G98" i="44"/>
  <c r="H98" i="44"/>
  <c r="I98" i="44"/>
  <c r="J98" i="44"/>
  <c r="K98" i="44"/>
  <c r="L98" i="44"/>
  <c r="M98" i="44"/>
  <c r="N98" i="44"/>
  <c r="O98" i="44"/>
  <c r="P98" i="44"/>
  <c r="Q98" i="44"/>
  <c r="R98" i="44"/>
  <c r="S98" i="44"/>
  <c r="T98" i="44"/>
  <c r="U98" i="44"/>
  <c r="V98" i="44"/>
  <c r="X98" i="44"/>
  <c r="Y98" i="44"/>
  <c r="Z98" i="44"/>
  <c r="AC98" i="44"/>
  <c r="AD98" i="44"/>
  <c r="AE98" i="44"/>
  <c r="AH98" i="44"/>
  <c r="AI98" i="44"/>
  <c r="AJ98" i="44"/>
  <c r="AM98" i="44"/>
  <c r="AN98" i="44"/>
  <c r="AO98" i="44"/>
  <c r="AR98" i="44"/>
  <c r="AS98" i="44"/>
  <c r="AT98" i="44"/>
  <c r="E99" i="44"/>
  <c r="F99" i="44"/>
  <c r="G99" i="44"/>
  <c r="H99" i="44"/>
  <c r="I99" i="44"/>
  <c r="J99" i="44"/>
  <c r="K99" i="44"/>
  <c r="L99" i="44"/>
  <c r="M99" i="44"/>
  <c r="N99" i="44"/>
  <c r="O99" i="44"/>
  <c r="P99" i="44"/>
  <c r="Q99" i="44"/>
  <c r="R99" i="44"/>
  <c r="S99" i="44"/>
  <c r="T99" i="44"/>
  <c r="U99" i="44"/>
  <c r="E100" i="44"/>
  <c r="F100" i="44"/>
  <c r="G100" i="44"/>
  <c r="H100" i="44"/>
  <c r="I100" i="44"/>
  <c r="J100" i="44"/>
  <c r="K100" i="44"/>
  <c r="L100" i="44"/>
  <c r="M100" i="44"/>
  <c r="N100" i="44"/>
  <c r="O100" i="44"/>
  <c r="P100" i="44"/>
  <c r="Q100" i="44"/>
  <c r="R100" i="44"/>
  <c r="S100" i="44"/>
  <c r="T100" i="44"/>
  <c r="U100" i="44"/>
  <c r="E101" i="44"/>
  <c r="F101" i="44"/>
  <c r="G101" i="44"/>
  <c r="H101" i="44"/>
  <c r="I101" i="44"/>
  <c r="J101" i="44"/>
  <c r="K101" i="44"/>
  <c r="L101" i="44"/>
  <c r="M101" i="44"/>
  <c r="N101" i="44"/>
  <c r="O101" i="44"/>
  <c r="P101" i="44"/>
  <c r="Q101" i="44"/>
  <c r="R101" i="44"/>
  <c r="S101" i="44"/>
  <c r="T101" i="44"/>
  <c r="U101" i="44"/>
  <c r="V101" i="44"/>
  <c r="X101" i="44"/>
  <c r="Y101" i="44"/>
  <c r="Z101" i="44"/>
  <c r="AC101" i="44"/>
  <c r="AD101" i="44"/>
  <c r="AE101" i="44"/>
  <c r="AH101" i="44"/>
  <c r="AI101" i="44"/>
  <c r="AJ101" i="44"/>
  <c r="AM101" i="44"/>
  <c r="AN101" i="44"/>
  <c r="AO101" i="44"/>
  <c r="AR101" i="44"/>
  <c r="AS101" i="44"/>
  <c r="AT101" i="44"/>
  <c r="E102" i="44"/>
  <c r="F102" i="44"/>
  <c r="G102" i="44"/>
  <c r="H102" i="44"/>
  <c r="I102" i="44"/>
  <c r="J102" i="44"/>
  <c r="K102" i="44"/>
  <c r="L102" i="44"/>
  <c r="M102" i="44"/>
  <c r="N102" i="44"/>
  <c r="O102" i="44"/>
  <c r="P102" i="44"/>
  <c r="Q102" i="44"/>
  <c r="R102" i="44"/>
  <c r="S102" i="44"/>
  <c r="T102" i="44"/>
  <c r="U102" i="44"/>
  <c r="E103" i="44"/>
  <c r="F103" i="44"/>
  <c r="G103" i="44"/>
  <c r="H103" i="44"/>
  <c r="I103" i="44"/>
  <c r="J103" i="44"/>
  <c r="K103" i="44"/>
  <c r="L103" i="44"/>
  <c r="M103" i="44"/>
  <c r="N103" i="44"/>
  <c r="O103" i="44"/>
  <c r="P103" i="44"/>
  <c r="Q103" i="44"/>
  <c r="R103" i="44"/>
  <c r="S103" i="44"/>
  <c r="T103" i="44"/>
  <c r="U103" i="44"/>
  <c r="E104" i="44"/>
  <c r="F104" i="44"/>
  <c r="G104" i="44"/>
  <c r="H104" i="44"/>
  <c r="I104" i="44"/>
  <c r="J104" i="44"/>
  <c r="K104" i="44"/>
  <c r="L104" i="44"/>
  <c r="M104" i="44"/>
  <c r="N104" i="44"/>
  <c r="O104" i="44"/>
  <c r="P104" i="44"/>
  <c r="Q104" i="44"/>
  <c r="R104" i="44"/>
  <c r="S104" i="44"/>
  <c r="T104" i="44"/>
  <c r="U104" i="44"/>
  <c r="V104" i="44"/>
  <c r="X104" i="44"/>
  <c r="Y104" i="44"/>
  <c r="Z104" i="44"/>
  <c r="AA104" i="44"/>
  <c r="AB104" i="44"/>
  <c r="AC104" i="44"/>
  <c r="AD104" i="44"/>
  <c r="AE104" i="44"/>
  <c r="AF104" i="44"/>
  <c r="AG104" i="44"/>
  <c r="AH104" i="44"/>
  <c r="AI104" i="44"/>
  <c r="AJ104" i="44"/>
  <c r="AK104" i="44"/>
  <c r="AL104" i="44"/>
  <c r="AM104" i="44"/>
  <c r="AN104" i="44"/>
  <c r="AO104" i="44"/>
  <c r="AP104" i="44"/>
  <c r="AQ104" i="44"/>
  <c r="AR104" i="44"/>
  <c r="AS104" i="44"/>
  <c r="AT104" i="44"/>
  <c r="AU104" i="44"/>
  <c r="AV104" i="44"/>
  <c r="E105" i="44"/>
  <c r="F105" i="44"/>
  <c r="G105" i="44"/>
  <c r="H105" i="44"/>
  <c r="I105" i="44"/>
  <c r="J105" i="44"/>
  <c r="K105" i="44"/>
  <c r="L105" i="44"/>
  <c r="M105" i="44"/>
  <c r="N105" i="44"/>
  <c r="O105" i="44"/>
  <c r="P105" i="44"/>
  <c r="Q105" i="44"/>
  <c r="R105" i="44"/>
  <c r="S105" i="44"/>
  <c r="T105" i="44"/>
  <c r="U105" i="44"/>
  <c r="E106" i="44"/>
  <c r="F106" i="44"/>
  <c r="G106" i="44"/>
  <c r="H106" i="44"/>
  <c r="I106" i="44"/>
  <c r="J106" i="44"/>
  <c r="K106" i="44"/>
  <c r="L106" i="44"/>
  <c r="M106" i="44"/>
  <c r="N106" i="44"/>
  <c r="O106" i="44"/>
  <c r="P106" i="44"/>
  <c r="Q106" i="44"/>
  <c r="R106" i="44"/>
  <c r="S106" i="44"/>
  <c r="T106" i="44"/>
  <c r="U106"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103" i="44"/>
  <c r="D104" i="44"/>
  <c r="D105" i="44"/>
  <c r="D106" i="44"/>
  <c r="D74" i="44"/>
  <c r="E41" i="44"/>
  <c r="F41" i="44"/>
  <c r="G41" i="44"/>
  <c r="H41" i="44"/>
  <c r="I41" i="44"/>
  <c r="J41" i="44"/>
  <c r="K41" i="44"/>
  <c r="L41" i="44"/>
  <c r="M41" i="44"/>
  <c r="N41" i="44"/>
  <c r="O41" i="44"/>
  <c r="P41" i="44"/>
  <c r="Q41" i="44"/>
  <c r="R41" i="44"/>
  <c r="S41" i="44"/>
  <c r="T41" i="44"/>
  <c r="U41" i="44"/>
  <c r="E42" i="44"/>
  <c r="F42" i="44"/>
  <c r="G42" i="44"/>
  <c r="H42" i="44"/>
  <c r="I42" i="44"/>
  <c r="J42" i="44"/>
  <c r="K42" i="44"/>
  <c r="L42" i="44"/>
  <c r="M42" i="44"/>
  <c r="N42" i="44"/>
  <c r="O42" i="44"/>
  <c r="P42" i="44"/>
  <c r="Q42" i="44"/>
  <c r="R42" i="44"/>
  <c r="S42" i="44"/>
  <c r="T42" i="44"/>
  <c r="U42" i="44"/>
  <c r="V42" i="44"/>
  <c r="X42" i="44"/>
  <c r="Y42" i="44"/>
  <c r="Z42" i="44"/>
  <c r="AA42" i="44"/>
  <c r="AB42" i="44"/>
  <c r="AC42" i="44"/>
  <c r="AD42" i="44"/>
  <c r="AE42" i="44"/>
  <c r="AF42" i="44"/>
  <c r="AG42" i="44"/>
  <c r="AH42" i="44"/>
  <c r="AI42" i="44"/>
  <c r="AJ42" i="44"/>
  <c r="AK42" i="44"/>
  <c r="AL42" i="44"/>
  <c r="AM42" i="44"/>
  <c r="AN42" i="44"/>
  <c r="AO42" i="44"/>
  <c r="AP42" i="44"/>
  <c r="AQ42" i="44"/>
  <c r="AR42" i="44"/>
  <c r="AS42" i="44"/>
  <c r="AT42" i="44"/>
  <c r="AU42" i="44"/>
  <c r="AV42" i="44"/>
  <c r="E43" i="44"/>
  <c r="F43" i="44"/>
  <c r="G43" i="44"/>
  <c r="H43" i="44"/>
  <c r="I43" i="44"/>
  <c r="J43" i="44"/>
  <c r="K43" i="44"/>
  <c r="L43" i="44"/>
  <c r="M43" i="44"/>
  <c r="N43" i="44"/>
  <c r="O43" i="44"/>
  <c r="P43" i="44"/>
  <c r="Q43" i="44"/>
  <c r="R43" i="44"/>
  <c r="S43" i="44"/>
  <c r="T43" i="44"/>
  <c r="U43" i="44"/>
  <c r="W43" i="44"/>
  <c r="AB43" i="44"/>
  <c r="AG43" i="44"/>
  <c r="AL43" i="44"/>
  <c r="AQ43" i="44"/>
  <c r="AV43" i="44"/>
  <c r="E44" i="44"/>
  <c r="F44" i="44"/>
  <c r="G44" i="44"/>
  <c r="H44" i="44"/>
  <c r="I44" i="44"/>
  <c r="J44" i="44"/>
  <c r="K44" i="44"/>
  <c r="L44" i="44"/>
  <c r="M44" i="44"/>
  <c r="N44" i="44"/>
  <c r="O44" i="44"/>
  <c r="P44" i="44"/>
  <c r="Q44" i="44"/>
  <c r="R44" i="44"/>
  <c r="S44" i="44"/>
  <c r="T44" i="44"/>
  <c r="U44" i="44"/>
  <c r="V44" i="44"/>
  <c r="W44" i="44"/>
  <c r="X44" i="44"/>
  <c r="Y44" i="44"/>
  <c r="Z44" i="44"/>
  <c r="AB44" i="44"/>
  <c r="AC44" i="44"/>
  <c r="AD44" i="44"/>
  <c r="AE44" i="44"/>
  <c r="AG44" i="44"/>
  <c r="AH44" i="44"/>
  <c r="AI44" i="44"/>
  <c r="AJ44" i="44"/>
  <c r="AL44" i="44"/>
  <c r="AM44" i="44"/>
  <c r="AN44" i="44"/>
  <c r="AO44" i="44"/>
  <c r="AQ44" i="44"/>
  <c r="AR44" i="44"/>
  <c r="AS44" i="44"/>
  <c r="AT44" i="44"/>
  <c r="AV44" i="44"/>
  <c r="E45" i="44"/>
  <c r="F45" i="44"/>
  <c r="G45" i="44"/>
  <c r="H45" i="44"/>
  <c r="I45" i="44"/>
  <c r="J45" i="44"/>
  <c r="K45" i="44"/>
  <c r="L45" i="44"/>
  <c r="M45" i="44"/>
  <c r="N45" i="44"/>
  <c r="O45" i="44"/>
  <c r="P45" i="44"/>
  <c r="Q45" i="44"/>
  <c r="R45" i="44"/>
  <c r="S45" i="44"/>
  <c r="T45" i="44"/>
  <c r="U45" i="44"/>
  <c r="E46" i="44"/>
  <c r="F46" i="44"/>
  <c r="G46" i="44"/>
  <c r="H46" i="44"/>
  <c r="I46" i="44"/>
  <c r="J46" i="44"/>
  <c r="K46" i="44"/>
  <c r="L46" i="44"/>
  <c r="M46" i="44"/>
  <c r="N46" i="44"/>
  <c r="O46" i="44"/>
  <c r="P46" i="44"/>
  <c r="Q46" i="44"/>
  <c r="R46" i="44"/>
  <c r="S46" i="44"/>
  <c r="T46" i="44"/>
  <c r="U46" i="44"/>
  <c r="E47" i="44"/>
  <c r="F47" i="44"/>
  <c r="G47" i="44"/>
  <c r="H47" i="44"/>
  <c r="I47" i="44"/>
  <c r="J47" i="44"/>
  <c r="K47" i="44"/>
  <c r="L47" i="44"/>
  <c r="M47" i="44"/>
  <c r="N47" i="44"/>
  <c r="O47" i="44"/>
  <c r="P47" i="44"/>
  <c r="Q47" i="44"/>
  <c r="R47" i="44"/>
  <c r="S47" i="44"/>
  <c r="T47" i="44"/>
  <c r="U47" i="44"/>
  <c r="V47" i="44"/>
  <c r="W47" i="44"/>
  <c r="X47" i="44"/>
  <c r="Y47" i="44"/>
  <c r="Z47" i="44"/>
  <c r="AA47" i="44"/>
  <c r="AC47" i="44"/>
  <c r="AD47" i="44"/>
  <c r="AE47" i="44"/>
  <c r="AF47" i="44"/>
  <c r="AG47" i="44"/>
  <c r="AH47" i="44"/>
  <c r="AI47" i="44"/>
  <c r="AJ47" i="44"/>
  <c r="AK47" i="44"/>
  <c r="AL47" i="44"/>
  <c r="AM47" i="44"/>
  <c r="AN47" i="44"/>
  <c r="AO47" i="44"/>
  <c r="AP47" i="44"/>
  <c r="AQ47" i="44"/>
  <c r="AR47" i="44"/>
  <c r="AS47" i="44"/>
  <c r="AT47" i="44"/>
  <c r="AU47" i="44"/>
  <c r="AV47" i="44"/>
  <c r="E48" i="44"/>
  <c r="F48" i="44"/>
  <c r="G48" i="44"/>
  <c r="H48" i="44"/>
  <c r="I48" i="44"/>
  <c r="J48" i="44"/>
  <c r="K48" i="44"/>
  <c r="L48" i="44"/>
  <c r="M48" i="44"/>
  <c r="N48" i="44"/>
  <c r="O48" i="44"/>
  <c r="P48" i="44"/>
  <c r="Q48" i="44"/>
  <c r="R48" i="44"/>
  <c r="S48" i="44"/>
  <c r="T48" i="44"/>
  <c r="U48" i="44"/>
  <c r="V48" i="44"/>
  <c r="W48" i="44"/>
  <c r="X48" i="44"/>
  <c r="Y48" i="44"/>
  <c r="Z48" i="44"/>
  <c r="AA48" i="44"/>
  <c r="AB48" i="44"/>
  <c r="AC48" i="44"/>
  <c r="AD48" i="44"/>
  <c r="AE48" i="44"/>
  <c r="AF48" i="44"/>
  <c r="AG48" i="44"/>
  <c r="AH48" i="44"/>
  <c r="AI48" i="44"/>
  <c r="AJ48" i="44"/>
  <c r="AK48" i="44"/>
  <c r="AL48" i="44"/>
  <c r="AM48" i="44"/>
  <c r="AN48" i="44"/>
  <c r="AO48" i="44"/>
  <c r="AP48" i="44"/>
  <c r="AQ48" i="44"/>
  <c r="AR48" i="44"/>
  <c r="AS48" i="44"/>
  <c r="AT48" i="44"/>
  <c r="AU48" i="44"/>
  <c r="AV48" i="44"/>
  <c r="E49" i="44"/>
  <c r="F49" i="44"/>
  <c r="G49" i="44"/>
  <c r="H49" i="44"/>
  <c r="I49" i="44"/>
  <c r="J49" i="44"/>
  <c r="K49" i="44"/>
  <c r="L49" i="44"/>
  <c r="M49" i="44"/>
  <c r="N49" i="44"/>
  <c r="O49" i="44"/>
  <c r="P49" i="44"/>
  <c r="Q49" i="44"/>
  <c r="R49" i="44"/>
  <c r="S49" i="44"/>
  <c r="T49" i="44"/>
  <c r="U49" i="44"/>
  <c r="V49" i="44"/>
  <c r="W49" i="44"/>
  <c r="X49" i="44"/>
  <c r="Y49" i="44"/>
  <c r="Z49" i="44"/>
  <c r="AA49" i="44"/>
  <c r="AB49" i="44"/>
  <c r="AC49" i="44"/>
  <c r="AD49" i="44"/>
  <c r="AE49" i="44"/>
  <c r="AF49" i="44"/>
  <c r="AG49" i="44"/>
  <c r="AH49" i="44"/>
  <c r="AI49" i="44"/>
  <c r="AJ49" i="44"/>
  <c r="AK49" i="44"/>
  <c r="AL49" i="44"/>
  <c r="AM49" i="44"/>
  <c r="AN49" i="44"/>
  <c r="AO49" i="44"/>
  <c r="AP49" i="44"/>
  <c r="AQ49" i="44"/>
  <c r="AR49" i="44"/>
  <c r="AS49" i="44"/>
  <c r="AT49" i="44"/>
  <c r="AU49" i="44"/>
  <c r="AV49" i="44"/>
  <c r="E50" i="44"/>
  <c r="F50" i="44"/>
  <c r="G50" i="44"/>
  <c r="H50" i="44"/>
  <c r="I50" i="44"/>
  <c r="J50" i="44"/>
  <c r="K50" i="44"/>
  <c r="L50" i="44"/>
  <c r="M50" i="44"/>
  <c r="N50" i="44"/>
  <c r="O50" i="44"/>
  <c r="P50" i="44"/>
  <c r="Q50" i="44"/>
  <c r="R50" i="44"/>
  <c r="S50" i="44"/>
  <c r="T50" i="44"/>
  <c r="U50" i="44"/>
  <c r="E51" i="44"/>
  <c r="F51" i="44"/>
  <c r="G51" i="44"/>
  <c r="H51" i="44"/>
  <c r="I51" i="44"/>
  <c r="J51" i="44"/>
  <c r="K51" i="44"/>
  <c r="L51" i="44"/>
  <c r="M51" i="44"/>
  <c r="N51" i="44"/>
  <c r="O51" i="44"/>
  <c r="P51" i="44"/>
  <c r="Q51" i="44"/>
  <c r="R51" i="44"/>
  <c r="S51" i="44"/>
  <c r="T51" i="44"/>
  <c r="U51" i="44"/>
  <c r="V51" i="44"/>
  <c r="X51" i="44"/>
  <c r="Y51" i="44"/>
  <c r="Z51" i="44"/>
  <c r="AA51" i="44"/>
  <c r="AB51" i="44"/>
  <c r="AC51" i="44"/>
  <c r="AD51" i="44"/>
  <c r="AE51" i="44"/>
  <c r="AF51" i="44"/>
  <c r="AG51" i="44"/>
  <c r="AH51" i="44"/>
  <c r="AI51" i="44"/>
  <c r="AJ51" i="44"/>
  <c r="AK51" i="44"/>
  <c r="AL51" i="44"/>
  <c r="AM51" i="44"/>
  <c r="AN51" i="44"/>
  <c r="AO51" i="44"/>
  <c r="AP51" i="44"/>
  <c r="AQ51" i="44"/>
  <c r="AR51" i="44"/>
  <c r="AS51" i="44"/>
  <c r="AT51" i="44"/>
  <c r="AU51" i="44"/>
  <c r="AV51" i="44"/>
  <c r="E52" i="44"/>
  <c r="F52" i="44"/>
  <c r="G52" i="44"/>
  <c r="H52" i="44"/>
  <c r="I52" i="44"/>
  <c r="J52" i="44"/>
  <c r="K52" i="44"/>
  <c r="L52" i="44"/>
  <c r="M52" i="44"/>
  <c r="N52" i="44"/>
  <c r="O52" i="44"/>
  <c r="P52" i="44"/>
  <c r="Q52" i="44"/>
  <c r="R52" i="44"/>
  <c r="S52" i="44"/>
  <c r="T52" i="44"/>
  <c r="U52" i="44"/>
  <c r="W52" i="44"/>
  <c r="AB52" i="44"/>
  <c r="AG52" i="44"/>
  <c r="AL52" i="44"/>
  <c r="AQ52" i="44"/>
  <c r="AV52" i="44"/>
  <c r="E53" i="44"/>
  <c r="F53" i="44"/>
  <c r="G53" i="44"/>
  <c r="H53" i="44"/>
  <c r="I53" i="44"/>
  <c r="J53" i="44"/>
  <c r="K53" i="44"/>
  <c r="L53" i="44"/>
  <c r="M53" i="44"/>
  <c r="N53" i="44"/>
  <c r="O53" i="44"/>
  <c r="P53" i="44"/>
  <c r="Q53" i="44"/>
  <c r="R53" i="44"/>
  <c r="S53" i="44"/>
  <c r="T53" i="44"/>
  <c r="U53" i="44"/>
  <c r="V53" i="44"/>
  <c r="W53" i="44"/>
  <c r="X53" i="44"/>
  <c r="Y53" i="44"/>
  <c r="Z53" i="44"/>
  <c r="AB53" i="44"/>
  <c r="AC53" i="44"/>
  <c r="AD53" i="44"/>
  <c r="AE53" i="44"/>
  <c r="AG53" i="44"/>
  <c r="AH53" i="44"/>
  <c r="AI53" i="44"/>
  <c r="AJ53" i="44"/>
  <c r="AL53" i="44"/>
  <c r="AM53" i="44"/>
  <c r="AN53" i="44"/>
  <c r="AO53" i="44"/>
  <c r="AQ53" i="44"/>
  <c r="AR53" i="44"/>
  <c r="AS53" i="44"/>
  <c r="AT53" i="44"/>
  <c r="AV53" i="44"/>
  <c r="E54" i="44"/>
  <c r="F54" i="44"/>
  <c r="G54" i="44"/>
  <c r="H54" i="44"/>
  <c r="I54" i="44"/>
  <c r="J54" i="44"/>
  <c r="K54" i="44"/>
  <c r="L54" i="44"/>
  <c r="M54" i="44"/>
  <c r="N54" i="44"/>
  <c r="O54" i="44"/>
  <c r="P54" i="44"/>
  <c r="Q54" i="44"/>
  <c r="R54" i="44"/>
  <c r="S54" i="44"/>
  <c r="T54" i="44"/>
  <c r="U54" i="44"/>
  <c r="E55" i="44"/>
  <c r="F55" i="44"/>
  <c r="G55" i="44"/>
  <c r="H55" i="44"/>
  <c r="I55" i="44"/>
  <c r="J55" i="44"/>
  <c r="K55" i="44"/>
  <c r="L55" i="44"/>
  <c r="M55" i="44"/>
  <c r="N55" i="44"/>
  <c r="O55" i="44"/>
  <c r="P55" i="44"/>
  <c r="Q55" i="44"/>
  <c r="R55" i="44"/>
  <c r="S55" i="44"/>
  <c r="T55" i="44"/>
  <c r="U55" i="44"/>
  <c r="V55" i="44"/>
  <c r="X55" i="44"/>
  <c r="Y55" i="44"/>
  <c r="Z55" i="44"/>
  <c r="AC55" i="44"/>
  <c r="AD55" i="44"/>
  <c r="AE55" i="44"/>
  <c r="AH55" i="44"/>
  <c r="AI55" i="44"/>
  <c r="AJ55" i="44"/>
  <c r="AM55" i="44"/>
  <c r="AN55" i="44"/>
  <c r="AO55" i="44"/>
  <c r="AR55" i="44"/>
  <c r="AS55" i="44"/>
  <c r="AT55" i="44"/>
  <c r="E56" i="44"/>
  <c r="F56" i="44"/>
  <c r="G56" i="44"/>
  <c r="H56" i="44"/>
  <c r="I56" i="44"/>
  <c r="J56" i="44"/>
  <c r="K56" i="44"/>
  <c r="L56" i="44"/>
  <c r="M56" i="44"/>
  <c r="N56" i="44"/>
  <c r="O56" i="44"/>
  <c r="P56" i="44"/>
  <c r="Q56" i="44"/>
  <c r="R56" i="44"/>
  <c r="S56" i="44"/>
  <c r="T56" i="44"/>
  <c r="U56" i="44"/>
  <c r="V56" i="44"/>
  <c r="W56" i="44"/>
  <c r="X56" i="44"/>
  <c r="Y56" i="44"/>
  <c r="Z56" i="44"/>
  <c r="AA56" i="44"/>
  <c r="AB56" i="44"/>
  <c r="AC56" i="44"/>
  <c r="AD56" i="44"/>
  <c r="AE56" i="44"/>
  <c r="AF56" i="44"/>
  <c r="AG56" i="44"/>
  <c r="AH56" i="44"/>
  <c r="AI56" i="44"/>
  <c r="AJ56" i="44"/>
  <c r="AK56" i="44"/>
  <c r="AL56" i="44"/>
  <c r="AM56" i="44"/>
  <c r="AN56" i="44"/>
  <c r="AO56" i="44"/>
  <c r="AP56" i="44"/>
  <c r="AQ56" i="44"/>
  <c r="AR56" i="44"/>
  <c r="AS56" i="44"/>
  <c r="AT56" i="44"/>
  <c r="AU56" i="44"/>
  <c r="AV56" i="44"/>
  <c r="E57" i="44"/>
  <c r="F57" i="44"/>
  <c r="G57" i="44"/>
  <c r="H57" i="44"/>
  <c r="I57" i="44"/>
  <c r="J57" i="44"/>
  <c r="K57" i="44"/>
  <c r="L57" i="44"/>
  <c r="M57" i="44"/>
  <c r="N57" i="44"/>
  <c r="O57" i="44"/>
  <c r="P57" i="44"/>
  <c r="Q57" i="44"/>
  <c r="R57" i="44"/>
  <c r="S57" i="44"/>
  <c r="T57" i="44"/>
  <c r="U57" i="44"/>
  <c r="E58" i="44"/>
  <c r="F58" i="44"/>
  <c r="G58" i="44"/>
  <c r="H58" i="44"/>
  <c r="I58" i="44"/>
  <c r="J58" i="44"/>
  <c r="K58" i="44"/>
  <c r="L58" i="44"/>
  <c r="M58" i="44"/>
  <c r="N58" i="44"/>
  <c r="O58" i="44"/>
  <c r="P58" i="44"/>
  <c r="Q58" i="44"/>
  <c r="R58" i="44"/>
  <c r="S58" i="44"/>
  <c r="T58" i="44"/>
  <c r="U58" i="44"/>
  <c r="X58" i="44"/>
  <c r="Y58" i="44"/>
  <c r="Z58" i="44"/>
  <c r="AA58" i="44"/>
  <c r="AB58" i="44"/>
  <c r="AC58" i="44"/>
  <c r="AD58" i="44"/>
  <c r="AE58" i="44"/>
  <c r="AF58" i="44"/>
  <c r="AG58" i="44"/>
  <c r="AH58" i="44"/>
  <c r="AI58" i="44"/>
  <c r="AJ58" i="44"/>
  <c r="AK58" i="44"/>
  <c r="AL58" i="44"/>
  <c r="AM58" i="44"/>
  <c r="AN58" i="44"/>
  <c r="AO58" i="44"/>
  <c r="AP58" i="44"/>
  <c r="AQ58" i="44"/>
  <c r="AR58" i="44"/>
  <c r="AS58" i="44"/>
  <c r="AT58" i="44"/>
  <c r="AU58" i="44"/>
  <c r="AV58" i="44"/>
  <c r="E59" i="44"/>
  <c r="F59" i="44"/>
  <c r="G59" i="44"/>
  <c r="H59" i="44"/>
  <c r="I59" i="44"/>
  <c r="J59" i="44"/>
  <c r="K59" i="44"/>
  <c r="L59" i="44"/>
  <c r="M59" i="44"/>
  <c r="N59" i="44"/>
  <c r="O59" i="44"/>
  <c r="P59" i="44"/>
  <c r="Q59" i="44"/>
  <c r="R59" i="44"/>
  <c r="S59" i="44"/>
  <c r="T59" i="44"/>
  <c r="U59" i="44"/>
  <c r="E60" i="44"/>
  <c r="F60" i="44"/>
  <c r="G60" i="44"/>
  <c r="H60" i="44"/>
  <c r="I60" i="44"/>
  <c r="J60" i="44"/>
  <c r="K60" i="44"/>
  <c r="L60" i="44"/>
  <c r="M60" i="44"/>
  <c r="N60" i="44"/>
  <c r="O60" i="44"/>
  <c r="P60" i="44"/>
  <c r="Q60" i="44"/>
  <c r="R60" i="44"/>
  <c r="S60" i="44"/>
  <c r="T60" i="44"/>
  <c r="U60" i="44"/>
  <c r="E61" i="44"/>
  <c r="F61" i="44"/>
  <c r="G61" i="44"/>
  <c r="H61" i="44"/>
  <c r="I61" i="44"/>
  <c r="J61" i="44"/>
  <c r="K61" i="44"/>
  <c r="L61" i="44"/>
  <c r="M61" i="44"/>
  <c r="N61" i="44"/>
  <c r="O61" i="44"/>
  <c r="P61" i="44"/>
  <c r="Q61" i="44"/>
  <c r="R61" i="44"/>
  <c r="S61" i="44"/>
  <c r="T61" i="44"/>
  <c r="U61" i="44"/>
  <c r="V61" i="44"/>
  <c r="X61" i="44"/>
  <c r="Y61" i="44"/>
  <c r="Z61" i="44"/>
  <c r="E62" i="44"/>
  <c r="F62" i="44"/>
  <c r="G62" i="44"/>
  <c r="H62" i="44"/>
  <c r="I62" i="44"/>
  <c r="J62" i="44"/>
  <c r="K62" i="44"/>
  <c r="L62" i="44"/>
  <c r="M62" i="44"/>
  <c r="N62" i="44"/>
  <c r="O62" i="44"/>
  <c r="P62" i="44"/>
  <c r="Q62" i="44"/>
  <c r="R62" i="44"/>
  <c r="S62" i="44"/>
  <c r="T62" i="44"/>
  <c r="U62" i="44"/>
  <c r="E63" i="44"/>
  <c r="F63" i="44"/>
  <c r="G63" i="44"/>
  <c r="H63" i="44"/>
  <c r="I63" i="44"/>
  <c r="J63" i="44"/>
  <c r="K63" i="44"/>
  <c r="L63" i="44"/>
  <c r="M63" i="44"/>
  <c r="N63" i="44"/>
  <c r="O63" i="44"/>
  <c r="P63" i="44"/>
  <c r="Q63" i="44"/>
  <c r="R63" i="44"/>
  <c r="S63" i="44"/>
  <c r="T63" i="44"/>
  <c r="U63" i="44"/>
  <c r="V63" i="44"/>
  <c r="X63" i="44"/>
  <c r="Y63" i="44"/>
  <c r="Z63" i="44"/>
  <c r="AD63" i="44"/>
  <c r="AE63" i="44"/>
  <c r="AI63" i="44"/>
  <c r="AJ63" i="44"/>
  <c r="AN63" i="44"/>
  <c r="AO63" i="44"/>
  <c r="AS63" i="44"/>
  <c r="AT63" i="44"/>
  <c r="E64" i="44"/>
  <c r="F64" i="44"/>
  <c r="G64" i="44"/>
  <c r="H64" i="44"/>
  <c r="I64" i="44"/>
  <c r="J64" i="44"/>
  <c r="K64" i="44"/>
  <c r="L64" i="44"/>
  <c r="M64" i="44"/>
  <c r="N64" i="44"/>
  <c r="O64" i="44"/>
  <c r="P64" i="44"/>
  <c r="Q64" i="44"/>
  <c r="R64" i="44"/>
  <c r="S64" i="44"/>
  <c r="T64" i="44"/>
  <c r="U64" i="44"/>
  <c r="E65" i="44"/>
  <c r="F65" i="44"/>
  <c r="G65" i="44"/>
  <c r="H65" i="44"/>
  <c r="I65" i="44"/>
  <c r="J65" i="44"/>
  <c r="K65" i="44"/>
  <c r="L65" i="44"/>
  <c r="M65" i="44"/>
  <c r="N65" i="44"/>
  <c r="O65" i="44"/>
  <c r="P65" i="44"/>
  <c r="Q65" i="44"/>
  <c r="R65" i="44"/>
  <c r="S65" i="44"/>
  <c r="T65" i="44"/>
  <c r="U65" i="44"/>
  <c r="V65" i="44"/>
  <c r="X65" i="44"/>
  <c r="Y65" i="44"/>
  <c r="Z65" i="44"/>
  <c r="AC65" i="44"/>
  <c r="AD65" i="44"/>
  <c r="AE65" i="44"/>
  <c r="AH65" i="44"/>
  <c r="AI65" i="44"/>
  <c r="AJ65" i="44"/>
  <c r="AM65" i="44"/>
  <c r="AN65" i="44"/>
  <c r="AO65" i="44"/>
  <c r="AR65" i="44"/>
  <c r="AS65" i="44"/>
  <c r="AT65" i="44"/>
  <c r="E66" i="44"/>
  <c r="F66" i="44"/>
  <c r="G66" i="44"/>
  <c r="H66" i="44"/>
  <c r="I66" i="44"/>
  <c r="J66" i="44"/>
  <c r="K66" i="44"/>
  <c r="L66" i="44"/>
  <c r="M66" i="44"/>
  <c r="N66" i="44"/>
  <c r="O66" i="44"/>
  <c r="P66" i="44"/>
  <c r="Q66" i="44"/>
  <c r="R66" i="44"/>
  <c r="S66" i="44"/>
  <c r="T66" i="44"/>
  <c r="U66" i="44"/>
  <c r="E67" i="44"/>
  <c r="F67" i="44"/>
  <c r="G67" i="44"/>
  <c r="H67" i="44"/>
  <c r="I67" i="44"/>
  <c r="J67" i="44"/>
  <c r="K67" i="44"/>
  <c r="L67" i="44"/>
  <c r="M67" i="44"/>
  <c r="N67" i="44"/>
  <c r="O67" i="44"/>
  <c r="P67" i="44"/>
  <c r="Q67" i="44"/>
  <c r="R67" i="44"/>
  <c r="S67" i="44"/>
  <c r="T67" i="44"/>
  <c r="U67" i="44"/>
  <c r="E68" i="44"/>
  <c r="F68" i="44"/>
  <c r="G68" i="44"/>
  <c r="H68" i="44"/>
  <c r="I68" i="44"/>
  <c r="J68" i="44"/>
  <c r="K68" i="44"/>
  <c r="L68" i="44"/>
  <c r="M68" i="44"/>
  <c r="N68" i="44"/>
  <c r="O68" i="44"/>
  <c r="P68" i="44"/>
  <c r="Q68" i="44"/>
  <c r="R68" i="44"/>
  <c r="S68" i="44"/>
  <c r="T68" i="44"/>
  <c r="U68" i="44"/>
  <c r="V68" i="44"/>
  <c r="X68" i="44"/>
  <c r="Y68" i="44"/>
  <c r="Z68" i="44"/>
  <c r="AC68" i="44"/>
  <c r="AD68" i="44"/>
  <c r="AE68" i="44"/>
  <c r="AH68" i="44"/>
  <c r="AI68" i="44"/>
  <c r="AJ68" i="44"/>
  <c r="AM68" i="44"/>
  <c r="AN68" i="44"/>
  <c r="AO68" i="44"/>
  <c r="AR68" i="44"/>
  <c r="AS68" i="44"/>
  <c r="AT68" i="44"/>
  <c r="E69" i="44"/>
  <c r="F69" i="44"/>
  <c r="G69" i="44"/>
  <c r="H69" i="44"/>
  <c r="I69" i="44"/>
  <c r="J69" i="44"/>
  <c r="K69" i="44"/>
  <c r="L69" i="44"/>
  <c r="M69" i="44"/>
  <c r="N69" i="44"/>
  <c r="O69" i="44"/>
  <c r="P69" i="44"/>
  <c r="Q69" i="44"/>
  <c r="R69" i="44"/>
  <c r="S69" i="44"/>
  <c r="T69" i="44"/>
  <c r="U69" i="44"/>
  <c r="V69" i="44"/>
  <c r="E70" i="44"/>
  <c r="F70" i="44"/>
  <c r="G70" i="44"/>
  <c r="H70" i="44"/>
  <c r="I70" i="44"/>
  <c r="J70" i="44"/>
  <c r="K70" i="44"/>
  <c r="L70" i="44"/>
  <c r="M70" i="44"/>
  <c r="N70" i="44"/>
  <c r="O70" i="44"/>
  <c r="P70" i="44"/>
  <c r="Q70" i="44"/>
  <c r="R70" i="44"/>
  <c r="S70" i="44"/>
  <c r="T70" i="44"/>
  <c r="U70" i="44"/>
  <c r="E71" i="44"/>
  <c r="F71" i="44"/>
  <c r="G71" i="44"/>
  <c r="H71" i="44"/>
  <c r="I71" i="44"/>
  <c r="J71" i="44"/>
  <c r="K71" i="44"/>
  <c r="L71" i="44"/>
  <c r="M71" i="44"/>
  <c r="N71" i="44"/>
  <c r="O71" i="44"/>
  <c r="P71" i="44"/>
  <c r="Q71" i="44"/>
  <c r="R71" i="44"/>
  <c r="S71" i="44"/>
  <c r="T71" i="44"/>
  <c r="U71" i="44"/>
  <c r="E72" i="44"/>
  <c r="F72" i="44"/>
  <c r="G72" i="44"/>
  <c r="H72" i="44"/>
  <c r="I72" i="44"/>
  <c r="J72" i="44"/>
  <c r="K72" i="44"/>
  <c r="L72" i="44"/>
  <c r="M72" i="44"/>
  <c r="N72" i="44"/>
  <c r="O72" i="44"/>
  <c r="P72" i="44"/>
  <c r="Q72" i="44"/>
  <c r="R72" i="44"/>
  <c r="S72" i="44"/>
  <c r="T72" i="44"/>
  <c r="U72"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41" i="44"/>
  <c r="E5" i="44"/>
  <c r="F5" i="44"/>
  <c r="G5" i="44"/>
  <c r="H5" i="44"/>
  <c r="I5" i="44"/>
  <c r="J5" i="44"/>
  <c r="K5" i="44"/>
  <c r="L5" i="44"/>
  <c r="M5" i="44"/>
  <c r="N5" i="44"/>
  <c r="O5" i="44"/>
  <c r="P5" i="44"/>
  <c r="Q5" i="44"/>
  <c r="R5" i="44"/>
  <c r="S5" i="44"/>
  <c r="T5" i="44"/>
  <c r="U5" i="44"/>
  <c r="V5" i="44"/>
  <c r="E6" i="44"/>
  <c r="F6" i="44"/>
  <c r="G6" i="44"/>
  <c r="H6" i="44"/>
  <c r="I6" i="44"/>
  <c r="J6" i="44"/>
  <c r="K6" i="44"/>
  <c r="L6" i="44"/>
  <c r="M6" i="44"/>
  <c r="N6" i="44"/>
  <c r="O6" i="44"/>
  <c r="P6" i="44"/>
  <c r="Q6" i="44"/>
  <c r="R6" i="44"/>
  <c r="S6" i="44"/>
  <c r="T6" i="44"/>
  <c r="U6" i="44"/>
  <c r="V6" i="44"/>
  <c r="E7" i="44"/>
  <c r="F7" i="44"/>
  <c r="G7" i="44"/>
  <c r="H7" i="44"/>
  <c r="I7" i="44"/>
  <c r="J7" i="44"/>
  <c r="K7" i="44"/>
  <c r="L7" i="44"/>
  <c r="M7" i="44"/>
  <c r="N7" i="44"/>
  <c r="O7" i="44"/>
  <c r="P7" i="44"/>
  <c r="Q7" i="44"/>
  <c r="R7" i="44"/>
  <c r="S7" i="44"/>
  <c r="T7" i="44"/>
  <c r="U7" i="44"/>
  <c r="V7" i="44"/>
  <c r="X7" i="44"/>
  <c r="Y7" i="44"/>
  <c r="Z7" i="44"/>
  <c r="AC7" i="44"/>
  <c r="AD7" i="44"/>
  <c r="AE7" i="44"/>
  <c r="AH7" i="44"/>
  <c r="AI7" i="44"/>
  <c r="AJ7" i="44"/>
  <c r="AM7" i="44"/>
  <c r="AN7" i="44"/>
  <c r="AO7" i="44"/>
  <c r="AR7" i="44"/>
  <c r="AS7" i="44"/>
  <c r="AT7" i="44"/>
  <c r="E8" i="44"/>
  <c r="F8" i="44"/>
  <c r="G8" i="44"/>
  <c r="H8" i="44"/>
  <c r="I8" i="44"/>
  <c r="J8" i="44"/>
  <c r="K8" i="44"/>
  <c r="L8" i="44"/>
  <c r="M8" i="44"/>
  <c r="N8" i="44"/>
  <c r="O8" i="44"/>
  <c r="P8" i="44"/>
  <c r="Q8" i="44"/>
  <c r="R8" i="44"/>
  <c r="S8" i="44"/>
  <c r="T8" i="44"/>
  <c r="U8" i="44"/>
  <c r="E9" i="44"/>
  <c r="F9" i="44"/>
  <c r="G9" i="44"/>
  <c r="H9" i="44"/>
  <c r="I9" i="44"/>
  <c r="J9" i="44"/>
  <c r="K9" i="44"/>
  <c r="L9" i="44"/>
  <c r="M9" i="44"/>
  <c r="N9" i="44"/>
  <c r="O9" i="44"/>
  <c r="P9" i="44"/>
  <c r="Q9" i="44"/>
  <c r="R9" i="44"/>
  <c r="S9" i="44"/>
  <c r="T9" i="44"/>
  <c r="U9" i="44"/>
  <c r="V9" i="44"/>
  <c r="E10" i="44"/>
  <c r="F10" i="44"/>
  <c r="G10" i="44"/>
  <c r="H10" i="44"/>
  <c r="I10" i="44"/>
  <c r="J10" i="44"/>
  <c r="K10" i="44"/>
  <c r="L10" i="44"/>
  <c r="M10" i="44"/>
  <c r="N10" i="44"/>
  <c r="O10" i="44"/>
  <c r="P10" i="44"/>
  <c r="Q10" i="44"/>
  <c r="R10" i="44"/>
  <c r="S10" i="44"/>
  <c r="T10" i="44"/>
  <c r="U10" i="44"/>
  <c r="V10" i="44"/>
  <c r="E11" i="44"/>
  <c r="F11" i="44"/>
  <c r="G11" i="44"/>
  <c r="H11" i="44"/>
  <c r="I11" i="44"/>
  <c r="J11" i="44"/>
  <c r="K11" i="44"/>
  <c r="L11" i="44"/>
  <c r="M11" i="44"/>
  <c r="N11" i="44"/>
  <c r="O11" i="44"/>
  <c r="P11" i="44"/>
  <c r="Q11" i="44"/>
  <c r="R11" i="44"/>
  <c r="S11" i="44"/>
  <c r="T11" i="44"/>
  <c r="U11" i="44"/>
  <c r="V11" i="44"/>
  <c r="E12" i="44"/>
  <c r="F12" i="44"/>
  <c r="G12" i="44"/>
  <c r="H12" i="44"/>
  <c r="I12" i="44"/>
  <c r="J12" i="44"/>
  <c r="K12" i="44"/>
  <c r="L12" i="44"/>
  <c r="M12" i="44"/>
  <c r="N12" i="44"/>
  <c r="O12" i="44"/>
  <c r="P12" i="44"/>
  <c r="Q12" i="44"/>
  <c r="R12" i="44"/>
  <c r="S12" i="44"/>
  <c r="T12" i="44"/>
  <c r="U12" i="44"/>
  <c r="V12" i="44"/>
  <c r="E13" i="44"/>
  <c r="F13" i="44"/>
  <c r="G13" i="44"/>
  <c r="H13" i="44"/>
  <c r="I13" i="44"/>
  <c r="J13" i="44"/>
  <c r="K13" i="44"/>
  <c r="L13" i="44"/>
  <c r="M13" i="44"/>
  <c r="N13" i="44"/>
  <c r="O13" i="44"/>
  <c r="P13" i="44"/>
  <c r="Q13" i="44"/>
  <c r="R13" i="44"/>
  <c r="S13" i="44"/>
  <c r="T13" i="44"/>
  <c r="U13" i="44"/>
  <c r="V13" i="44"/>
  <c r="E14" i="44"/>
  <c r="F14" i="44"/>
  <c r="G14" i="44"/>
  <c r="H14" i="44"/>
  <c r="I14" i="44"/>
  <c r="J14" i="44"/>
  <c r="K14" i="44"/>
  <c r="L14" i="44"/>
  <c r="M14" i="44"/>
  <c r="N14" i="44"/>
  <c r="O14" i="44"/>
  <c r="P14" i="44"/>
  <c r="Q14" i="44"/>
  <c r="R14" i="44"/>
  <c r="S14" i="44"/>
  <c r="T14" i="44"/>
  <c r="U14" i="44"/>
  <c r="V14" i="44"/>
  <c r="E15" i="44"/>
  <c r="F15" i="44"/>
  <c r="G15" i="44"/>
  <c r="H15" i="44"/>
  <c r="I15" i="44"/>
  <c r="J15" i="44"/>
  <c r="K15" i="44"/>
  <c r="L15" i="44"/>
  <c r="M15" i="44"/>
  <c r="N15" i="44"/>
  <c r="O15" i="44"/>
  <c r="P15" i="44"/>
  <c r="Q15" i="44"/>
  <c r="R15" i="44"/>
  <c r="S15" i="44"/>
  <c r="T15" i="44"/>
  <c r="U15" i="44"/>
  <c r="E16" i="44"/>
  <c r="F16" i="44"/>
  <c r="G16" i="44"/>
  <c r="H16" i="44"/>
  <c r="I16" i="44"/>
  <c r="J16" i="44"/>
  <c r="K16" i="44"/>
  <c r="L16" i="44"/>
  <c r="M16" i="44"/>
  <c r="N16" i="44"/>
  <c r="O16" i="44"/>
  <c r="P16" i="44"/>
  <c r="Q16" i="44"/>
  <c r="R16" i="44"/>
  <c r="S16" i="44"/>
  <c r="T16" i="44"/>
  <c r="U16" i="44"/>
  <c r="V16" i="44"/>
  <c r="E17" i="44"/>
  <c r="F17" i="44"/>
  <c r="G17" i="44"/>
  <c r="H17" i="44"/>
  <c r="I17" i="44"/>
  <c r="J17" i="44"/>
  <c r="K17" i="44"/>
  <c r="L17" i="44"/>
  <c r="M17" i="44"/>
  <c r="N17" i="44"/>
  <c r="O17" i="44"/>
  <c r="P17" i="44"/>
  <c r="Q17" i="44"/>
  <c r="R17" i="44"/>
  <c r="S17" i="44"/>
  <c r="T17" i="44"/>
  <c r="U17" i="44"/>
  <c r="E18" i="44"/>
  <c r="F18" i="44"/>
  <c r="G18" i="44"/>
  <c r="H18" i="44"/>
  <c r="I18" i="44"/>
  <c r="J18" i="44"/>
  <c r="K18" i="44"/>
  <c r="L18" i="44"/>
  <c r="M18" i="44"/>
  <c r="N18" i="44"/>
  <c r="O18" i="44"/>
  <c r="P18" i="44"/>
  <c r="Q18" i="44"/>
  <c r="R18" i="44"/>
  <c r="S18" i="44"/>
  <c r="T18" i="44"/>
  <c r="U18" i="44"/>
  <c r="E19" i="44"/>
  <c r="F19" i="44"/>
  <c r="G19" i="44"/>
  <c r="H19" i="44"/>
  <c r="I19" i="44"/>
  <c r="J19" i="44"/>
  <c r="K19" i="44"/>
  <c r="L19" i="44"/>
  <c r="M19" i="44"/>
  <c r="N19" i="44"/>
  <c r="O19" i="44"/>
  <c r="P19" i="44"/>
  <c r="Q19" i="44"/>
  <c r="R19" i="44"/>
  <c r="S19" i="44"/>
  <c r="T19" i="44"/>
  <c r="U19" i="44"/>
  <c r="E20" i="44"/>
  <c r="F20" i="44"/>
  <c r="G20" i="44"/>
  <c r="H20" i="44"/>
  <c r="I20" i="44"/>
  <c r="J20" i="44"/>
  <c r="K20" i="44"/>
  <c r="L20" i="44"/>
  <c r="M20" i="44"/>
  <c r="N20" i="44"/>
  <c r="O20" i="44"/>
  <c r="P20" i="44"/>
  <c r="Q20" i="44"/>
  <c r="R20" i="44"/>
  <c r="S20" i="44"/>
  <c r="T20" i="44"/>
  <c r="U20" i="44"/>
  <c r="V20" i="44"/>
  <c r="W20" i="44"/>
  <c r="X20" i="44"/>
  <c r="Y20" i="44"/>
  <c r="Z20" i="44"/>
  <c r="AA20" i="44"/>
  <c r="AB20" i="44"/>
  <c r="AC20" i="44"/>
  <c r="AD20" i="44"/>
  <c r="AE20" i="44"/>
  <c r="AF20" i="44"/>
  <c r="AG20" i="44"/>
  <c r="AH20" i="44"/>
  <c r="AI20" i="44"/>
  <c r="AJ20" i="44"/>
  <c r="AK20" i="44"/>
  <c r="AL20" i="44"/>
  <c r="AM20" i="44"/>
  <c r="AN20" i="44"/>
  <c r="AO20" i="44"/>
  <c r="AP20" i="44"/>
  <c r="AQ20" i="44"/>
  <c r="AR20" i="44"/>
  <c r="AS20" i="44"/>
  <c r="AT20" i="44"/>
  <c r="AU20" i="44"/>
  <c r="AV20" i="44"/>
  <c r="E21" i="44"/>
  <c r="F21" i="44"/>
  <c r="G21" i="44"/>
  <c r="H21" i="44"/>
  <c r="I21" i="44"/>
  <c r="J21" i="44"/>
  <c r="K21" i="44"/>
  <c r="L21" i="44"/>
  <c r="M21" i="44"/>
  <c r="N21" i="44"/>
  <c r="O21" i="44"/>
  <c r="P21" i="44"/>
  <c r="Q21" i="44"/>
  <c r="R21" i="44"/>
  <c r="S21" i="44"/>
  <c r="T21" i="44"/>
  <c r="U21" i="44"/>
  <c r="V21" i="44"/>
  <c r="E22" i="44"/>
  <c r="F22" i="44"/>
  <c r="G22" i="44"/>
  <c r="H22" i="44"/>
  <c r="I22" i="44"/>
  <c r="J22" i="44"/>
  <c r="K22" i="44"/>
  <c r="L22" i="44"/>
  <c r="M22" i="44"/>
  <c r="N22" i="44"/>
  <c r="O22" i="44"/>
  <c r="P22" i="44"/>
  <c r="Q22" i="44"/>
  <c r="R22" i="44"/>
  <c r="S22" i="44"/>
  <c r="T22" i="44"/>
  <c r="U22" i="44"/>
  <c r="V22" i="44"/>
  <c r="E23" i="44"/>
  <c r="F23" i="44"/>
  <c r="G23" i="44"/>
  <c r="H23" i="44"/>
  <c r="I23" i="44"/>
  <c r="J23" i="44"/>
  <c r="K23" i="44"/>
  <c r="L23" i="44"/>
  <c r="M23" i="44"/>
  <c r="N23" i="44"/>
  <c r="O23" i="44"/>
  <c r="P23" i="44"/>
  <c r="Q23" i="44"/>
  <c r="R23" i="44"/>
  <c r="S23" i="44"/>
  <c r="T23" i="44"/>
  <c r="U23" i="44"/>
  <c r="E24" i="44"/>
  <c r="F24" i="44"/>
  <c r="G24" i="44"/>
  <c r="H24" i="44"/>
  <c r="I24" i="44"/>
  <c r="J24" i="44"/>
  <c r="K24" i="44"/>
  <c r="L24" i="44"/>
  <c r="M24" i="44"/>
  <c r="N24" i="44"/>
  <c r="O24" i="44"/>
  <c r="P24" i="44"/>
  <c r="Q24" i="44"/>
  <c r="R24" i="44"/>
  <c r="S24" i="44"/>
  <c r="T24" i="44"/>
  <c r="U24" i="44"/>
  <c r="E25" i="44"/>
  <c r="F25" i="44"/>
  <c r="G25" i="44"/>
  <c r="H25" i="44"/>
  <c r="I25" i="44"/>
  <c r="J25" i="44"/>
  <c r="K25" i="44"/>
  <c r="L25" i="44"/>
  <c r="M25" i="44"/>
  <c r="N25" i="44"/>
  <c r="O25" i="44"/>
  <c r="P25" i="44"/>
  <c r="Q25" i="44"/>
  <c r="R25" i="44"/>
  <c r="S25" i="44"/>
  <c r="T25" i="44"/>
  <c r="U25" i="44"/>
  <c r="E26" i="44"/>
  <c r="F26" i="44"/>
  <c r="G26" i="44"/>
  <c r="H26" i="44"/>
  <c r="I26" i="44"/>
  <c r="J26" i="44"/>
  <c r="K26" i="44"/>
  <c r="L26" i="44"/>
  <c r="M26" i="44"/>
  <c r="N26" i="44"/>
  <c r="O26" i="44"/>
  <c r="P26" i="44"/>
  <c r="Q26" i="44"/>
  <c r="R26" i="44"/>
  <c r="S26" i="44"/>
  <c r="T26" i="44"/>
  <c r="U26" i="44"/>
  <c r="V26" i="44"/>
  <c r="E27" i="44"/>
  <c r="F27" i="44"/>
  <c r="G27" i="44"/>
  <c r="H27" i="44"/>
  <c r="I27" i="44"/>
  <c r="J27" i="44"/>
  <c r="K27" i="44"/>
  <c r="L27" i="44"/>
  <c r="M27" i="44"/>
  <c r="N27" i="44"/>
  <c r="O27" i="44"/>
  <c r="P27" i="44"/>
  <c r="Q27" i="44"/>
  <c r="R27" i="44"/>
  <c r="S27" i="44"/>
  <c r="T27" i="44"/>
  <c r="U27" i="44"/>
  <c r="E28" i="44"/>
  <c r="F28" i="44"/>
  <c r="G28" i="44"/>
  <c r="H28" i="44"/>
  <c r="I28" i="44"/>
  <c r="J28" i="44"/>
  <c r="K28" i="44"/>
  <c r="L28" i="44"/>
  <c r="M28" i="44"/>
  <c r="N28" i="44"/>
  <c r="O28" i="44"/>
  <c r="P28" i="44"/>
  <c r="Q28" i="44"/>
  <c r="R28" i="44"/>
  <c r="S28" i="44"/>
  <c r="T28" i="44"/>
  <c r="U28" i="44"/>
  <c r="E29" i="44"/>
  <c r="F29" i="44"/>
  <c r="G29" i="44"/>
  <c r="H29" i="44"/>
  <c r="I29" i="44"/>
  <c r="J29" i="44"/>
  <c r="K29" i="44"/>
  <c r="L29" i="44"/>
  <c r="M29" i="44"/>
  <c r="N29" i="44"/>
  <c r="O29" i="44"/>
  <c r="P29" i="44"/>
  <c r="Q29" i="44"/>
  <c r="R29" i="44"/>
  <c r="S29" i="44"/>
  <c r="T29" i="44"/>
  <c r="U29" i="44"/>
  <c r="E30" i="44"/>
  <c r="F30" i="44"/>
  <c r="G30" i="44"/>
  <c r="H30" i="44"/>
  <c r="I30" i="44"/>
  <c r="J30" i="44"/>
  <c r="K30" i="44"/>
  <c r="L30" i="44"/>
  <c r="M30" i="44"/>
  <c r="N30" i="44"/>
  <c r="O30" i="44"/>
  <c r="P30" i="44"/>
  <c r="Q30" i="44"/>
  <c r="R30" i="44"/>
  <c r="S30" i="44"/>
  <c r="T30" i="44"/>
  <c r="U30" i="44"/>
  <c r="E31" i="44"/>
  <c r="F31" i="44"/>
  <c r="G31" i="44"/>
  <c r="H31" i="44"/>
  <c r="I31" i="44"/>
  <c r="J31" i="44"/>
  <c r="K31" i="44"/>
  <c r="L31" i="44"/>
  <c r="M31" i="44"/>
  <c r="N31" i="44"/>
  <c r="O31" i="44"/>
  <c r="P31" i="44"/>
  <c r="Q31" i="44"/>
  <c r="R31" i="44"/>
  <c r="S31" i="44"/>
  <c r="T31" i="44"/>
  <c r="U31" i="44"/>
  <c r="V31" i="44"/>
  <c r="E32" i="44"/>
  <c r="F32" i="44"/>
  <c r="G32" i="44"/>
  <c r="H32" i="44"/>
  <c r="I32" i="44"/>
  <c r="J32" i="44"/>
  <c r="K32" i="44"/>
  <c r="L32" i="44"/>
  <c r="M32" i="44"/>
  <c r="N32" i="44"/>
  <c r="O32" i="44"/>
  <c r="P32" i="44"/>
  <c r="Q32" i="44"/>
  <c r="R32" i="44"/>
  <c r="S32" i="44"/>
  <c r="T32" i="44"/>
  <c r="U32" i="44"/>
  <c r="E33" i="44"/>
  <c r="F33" i="44"/>
  <c r="G33" i="44"/>
  <c r="H33" i="44"/>
  <c r="I33" i="44"/>
  <c r="J33" i="44"/>
  <c r="K33" i="44"/>
  <c r="L33" i="44"/>
  <c r="M33" i="44"/>
  <c r="N33" i="44"/>
  <c r="O33" i="44"/>
  <c r="P33" i="44"/>
  <c r="Q33" i="44"/>
  <c r="R33" i="44"/>
  <c r="S33" i="44"/>
  <c r="T33" i="44"/>
  <c r="U33" i="44"/>
  <c r="E34" i="44"/>
  <c r="F34" i="44"/>
  <c r="G34" i="44"/>
  <c r="H34" i="44"/>
  <c r="I34" i="44"/>
  <c r="J34" i="44"/>
  <c r="K34" i="44"/>
  <c r="L34" i="44"/>
  <c r="M34" i="44"/>
  <c r="N34" i="44"/>
  <c r="O34" i="44"/>
  <c r="P34" i="44"/>
  <c r="Q34" i="44"/>
  <c r="R34" i="44"/>
  <c r="S34" i="44"/>
  <c r="T34" i="44"/>
  <c r="U34" i="44"/>
  <c r="E35" i="44"/>
  <c r="F35" i="44"/>
  <c r="G35" i="44"/>
  <c r="H35" i="44"/>
  <c r="I35" i="44"/>
  <c r="J35" i="44"/>
  <c r="K35" i="44"/>
  <c r="L35" i="44"/>
  <c r="M35" i="44"/>
  <c r="N35" i="44"/>
  <c r="O35" i="44"/>
  <c r="P35" i="44"/>
  <c r="Q35" i="44"/>
  <c r="R35" i="44"/>
  <c r="S35" i="44"/>
  <c r="T35" i="44"/>
  <c r="U35" i="44"/>
  <c r="V35" i="44"/>
  <c r="E36" i="44"/>
  <c r="F36" i="44"/>
  <c r="G36" i="44"/>
  <c r="H36" i="44"/>
  <c r="I36" i="44"/>
  <c r="J36" i="44"/>
  <c r="K36" i="44"/>
  <c r="L36" i="44"/>
  <c r="M36" i="44"/>
  <c r="N36" i="44"/>
  <c r="O36" i="44"/>
  <c r="P36" i="44"/>
  <c r="Q36" i="44"/>
  <c r="R36" i="44"/>
  <c r="S36" i="44"/>
  <c r="T36" i="44"/>
  <c r="U36" i="44"/>
  <c r="V36" i="44"/>
  <c r="X36" i="44"/>
  <c r="Y36" i="44"/>
  <c r="Z36" i="44"/>
  <c r="AA36" i="44"/>
  <c r="AC36" i="44"/>
  <c r="AD36" i="44"/>
  <c r="AE36" i="44"/>
  <c r="AF36" i="44"/>
  <c r="AH36" i="44"/>
  <c r="AI36" i="44"/>
  <c r="AJ36" i="44"/>
  <c r="AK36" i="44"/>
  <c r="AM36" i="44"/>
  <c r="AN36" i="44"/>
  <c r="AO36" i="44"/>
  <c r="AP36" i="44"/>
  <c r="AR36" i="44"/>
  <c r="AS36" i="44"/>
  <c r="AT36" i="44"/>
  <c r="AU36" i="44"/>
  <c r="E37" i="44"/>
  <c r="F37" i="44"/>
  <c r="G37" i="44"/>
  <c r="H37" i="44"/>
  <c r="I37" i="44"/>
  <c r="J37" i="44"/>
  <c r="K37" i="44"/>
  <c r="L37" i="44"/>
  <c r="M37" i="44"/>
  <c r="N37" i="44"/>
  <c r="O37" i="44"/>
  <c r="P37" i="44"/>
  <c r="Q37" i="44"/>
  <c r="R37" i="44"/>
  <c r="S37" i="44"/>
  <c r="T37" i="44"/>
  <c r="U37" i="44"/>
  <c r="V37" i="44"/>
  <c r="W37" i="44"/>
  <c r="X37" i="44"/>
  <c r="Y37" i="44"/>
  <c r="Z37" i="44"/>
  <c r="AA37" i="44"/>
  <c r="AB37" i="44"/>
  <c r="AC37" i="44"/>
  <c r="AD37" i="44"/>
  <c r="AE37" i="44"/>
  <c r="AF37" i="44"/>
  <c r="AG37" i="44"/>
  <c r="AH37" i="44"/>
  <c r="AI37" i="44"/>
  <c r="AJ37" i="44"/>
  <c r="AK37" i="44"/>
  <c r="AL37" i="44"/>
  <c r="AM37" i="44"/>
  <c r="AN37" i="44"/>
  <c r="AO37" i="44"/>
  <c r="AP37" i="44"/>
  <c r="AQ37" i="44"/>
  <c r="AR37" i="44"/>
  <c r="AS37" i="44"/>
  <c r="AT37" i="44"/>
  <c r="AU37" i="44"/>
  <c r="AV37" i="44"/>
  <c r="D6" i="44"/>
  <c r="D7" i="44"/>
  <c r="D8" i="44"/>
  <c r="D9" i="44"/>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5" i="44"/>
  <c r="V7" i="46" l="1"/>
  <c r="V50" i="45"/>
  <c r="V50" i="54"/>
  <c r="V56" i="45"/>
  <c r="V8" i="46"/>
  <c r="V56" i="46"/>
  <c r="V56" i="55"/>
  <c r="AF44" i="48"/>
  <c r="AE136" i="48"/>
  <c r="AP143" i="48"/>
  <c r="AT182" i="48"/>
  <c r="AF102" i="48"/>
  <c r="AG102" i="48" s="1"/>
  <c r="AE14" i="48"/>
  <c r="AN77" i="48"/>
  <c r="AH119" i="48"/>
  <c r="AF16" i="48"/>
  <c r="AF9" i="50" s="1"/>
  <c r="AF10" i="50" s="1"/>
  <c r="AG10" i="50" s="1"/>
  <c r="AF120" i="48"/>
  <c r="AF121" i="48" s="1"/>
  <c r="AD56" i="49"/>
  <c r="AH58" i="50"/>
  <c r="AI58" i="50" s="1"/>
  <c r="AG58" i="50"/>
  <c r="AE172" i="48"/>
  <c r="AE28" i="48" s="1"/>
  <c r="AE18" i="48"/>
  <c r="AM163" i="48"/>
  <c r="AK117" i="48"/>
  <c r="AK118" i="48" s="1"/>
  <c r="AK129" i="48"/>
  <c r="AL129" i="48" s="1"/>
  <c r="AR44" i="48"/>
  <c r="Y6" i="48"/>
  <c r="Y134" i="48" s="1"/>
  <c r="AI69" i="48"/>
  <c r="X41" i="48"/>
  <c r="X43" i="48" s="1"/>
  <c r="X45" i="48" s="1"/>
  <c r="W41" i="48"/>
  <c r="V57" i="48"/>
  <c r="AB57" i="48" s="1"/>
  <c r="AH165" i="48"/>
  <c r="AF168" i="48"/>
  <c r="AF170" i="48" s="1"/>
  <c r="AL117" i="48"/>
  <c r="AL118" i="48" s="1"/>
  <c r="AS183" i="48"/>
  <c r="AM77" i="48"/>
  <c r="AQ111" i="48"/>
  <c r="AV115" i="48"/>
  <c r="AV116" i="48" s="1"/>
  <c r="AR182" i="48"/>
  <c r="AN44" i="48"/>
  <c r="AR183" i="48"/>
  <c r="AN55" i="49"/>
  <c r="AB83" i="48"/>
  <c r="AA85" i="48"/>
  <c r="AA87" i="48" s="1"/>
  <c r="AC83" i="48"/>
  <c r="AG9" i="50"/>
  <c r="AE17" i="50"/>
  <c r="AF10" i="49"/>
  <c r="AH13" i="49"/>
  <c r="AG13" i="49"/>
  <c r="AG16" i="48"/>
  <c r="AV112" i="48"/>
  <c r="AV113" i="48" s="1"/>
  <c r="AG119" i="48"/>
  <c r="AG120" i="48" s="1"/>
  <c r="AG121" i="48" s="1"/>
  <c r="AO143" i="48"/>
  <c r="AE19" i="50"/>
  <c r="AF27" i="49"/>
  <c r="AE16" i="49"/>
  <c r="AE8" i="50" s="1"/>
  <c r="AD47" i="50"/>
  <c r="AD29" i="50"/>
  <c r="AD63" i="49"/>
  <c r="AE28" i="49"/>
  <c r="AE22" i="48"/>
  <c r="AU180" i="48"/>
  <c r="AV110" i="48"/>
  <c r="AJ77" i="48"/>
  <c r="AF35" i="48"/>
  <c r="AJ44" i="48"/>
  <c r="M41" i="50"/>
  <c r="I41" i="50"/>
  <c r="H53" i="49"/>
  <c r="H43" i="49"/>
  <c r="W74" i="48"/>
  <c r="AB139" i="48" s="1"/>
  <c r="X76" i="48"/>
  <c r="X78" i="48" s="1"/>
  <c r="X74" i="48"/>
  <c r="V90" i="48"/>
  <c r="AB90" i="48" s="1"/>
  <c r="AA20" i="50"/>
  <c r="AB20" i="50" s="1"/>
  <c r="AC25" i="49"/>
  <c r="AB25" i="49"/>
  <c r="AM54" i="49"/>
  <c r="AE21" i="50"/>
  <c r="AF23" i="49"/>
  <c r="X134" i="48"/>
  <c r="Z52" i="48"/>
  <c r="Z54" i="48" s="1"/>
  <c r="AA50" i="48"/>
  <c r="V76" i="48"/>
  <c r="V77" i="48" s="1"/>
  <c r="AA77" i="48" s="1"/>
  <c r="AA167" i="44"/>
  <c r="Z167" i="44"/>
  <c r="U136" i="44"/>
  <c r="T136" i="44"/>
  <c r="S136" i="44"/>
  <c r="Q136" i="44"/>
  <c r="P136" i="44"/>
  <c r="O136" i="44"/>
  <c r="N136" i="44"/>
  <c r="L136" i="44"/>
  <c r="K136" i="44"/>
  <c r="J136" i="44"/>
  <c r="I136" i="44"/>
  <c r="F136" i="44"/>
  <c r="E136" i="44"/>
  <c r="D136" i="44"/>
  <c r="U135" i="44"/>
  <c r="T135" i="44"/>
  <c r="S135" i="44"/>
  <c r="Q135" i="44"/>
  <c r="P135" i="44"/>
  <c r="O135" i="44"/>
  <c r="N135" i="44"/>
  <c r="L135" i="44"/>
  <c r="K135" i="44"/>
  <c r="J135" i="44"/>
  <c r="I135" i="44"/>
  <c r="F135" i="44"/>
  <c r="E135" i="44"/>
  <c r="D135" i="44"/>
  <c r="U134" i="44"/>
  <c r="T134" i="44"/>
  <c r="S134" i="44"/>
  <c r="Q134" i="44"/>
  <c r="P134" i="44"/>
  <c r="O134" i="44"/>
  <c r="N134" i="44"/>
  <c r="L134" i="44"/>
  <c r="K134" i="44"/>
  <c r="J134" i="44"/>
  <c r="I134" i="44"/>
  <c r="F134" i="44"/>
  <c r="E134" i="44"/>
  <c r="D134" i="44"/>
  <c r="U133" i="44"/>
  <c r="T133" i="44"/>
  <c r="S133" i="44"/>
  <c r="Q133" i="44"/>
  <c r="P133" i="44"/>
  <c r="O133" i="44"/>
  <c r="N133" i="44"/>
  <c r="L133" i="44"/>
  <c r="K133" i="44"/>
  <c r="J133" i="44"/>
  <c r="I133" i="44"/>
  <c r="F133" i="44"/>
  <c r="E133" i="44"/>
  <c r="D133" i="44"/>
  <c r="V187" i="44"/>
  <c r="Q187" i="44"/>
  <c r="Z186" i="44"/>
  <c r="U186" i="44"/>
  <c r="T186" i="44"/>
  <c r="S186" i="44"/>
  <c r="Q186" i="44"/>
  <c r="U185" i="44"/>
  <c r="U181" i="44"/>
  <c r="T181" i="44"/>
  <c r="V176" i="44"/>
  <c r="U176" i="44"/>
  <c r="G136" i="44"/>
  <c r="G135" i="44"/>
  <c r="G134" i="44"/>
  <c r="G133" i="44"/>
  <c r="AI56" i="46"/>
  <c r="Y56" i="46"/>
  <c r="W38" i="46"/>
  <c r="W32" i="46"/>
  <c r="W31" i="46"/>
  <c r="W30" i="46"/>
  <c r="W21" i="46"/>
  <c r="W13" i="46"/>
  <c r="W11" i="46"/>
  <c r="Y51" i="54"/>
  <c r="Y49" i="54"/>
  <c r="X49" i="54"/>
  <c r="Z47" i="54"/>
  <c r="X47" i="45"/>
  <c r="W39" i="45"/>
  <c r="Y34" i="45"/>
  <c r="X34" i="45"/>
  <c r="W34" i="45"/>
  <c r="X33" i="45"/>
  <c r="W33" i="45"/>
  <c r="W32" i="45"/>
  <c r="W31" i="45"/>
  <c r="X28" i="45"/>
  <c r="W28" i="45"/>
  <c r="V63" i="45"/>
  <c r="X27" i="45"/>
  <c r="X24" i="45"/>
  <c r="W24" i="45"/>
  <c r="X23" i="45"/>
  <c r="W23" i="45"/>
  <c r="W19" i="45"/>
  <c r="W18" i="45"/>
  <c r="X18" i="45"/>
  <c r="W13" i="45"/>
  <c r="AC167" i="44"/>
  <c r="AD155" i="44"/>
  <c r="AC155" i="44"/>
  <c r="AK154" i="44"/>
  <c r="AG154" i="44"/>
  <c r="W128" i="44"/>
  <c r="W126" i="44"/>
  <c r="W125" i="44"/>
  <c r="AF123" i="44"/>
  <c r="AA123" i="44"/>
  <c r="W123" i="44"/>
  <c r="Y119" i="44"/>
  <c r="X119" i="44"/>
  <c r="W119" i="44"/>
  <c r="V117" i="44"/>
  <c r="W108" i="44"/>
  <c r="W104" i="44"/>
  <c r="X102" i="44"/>
  <c r="AA101" i="44"/>
  <c r="V91" i="44"/>
  <c r="W88" i="44"/>
  <c r="W84" i="44"/>
  <c r="W75" i="44"/>
  <c r="X69" i="44"/>
  <c r="W69" i="44"/>
  <c r="AA65" i="44"/>
  <c r="AA177" i="44" s="1"/>
  <c r="V58" i="44"/>
  <c r="AA55" i="44"/>
  <c r="W55" i="44"/>
  <c r="W51" i="44"/>
  <c r="W42" i="44"/>
  <c r="X26" i="44"/>
  <c r="X22" i="44"/>
  <c r="W22" i="44"/>
  <c r="W16" i="44"/>
  <c r="W14" i="44"/>
  <c r="W7" i="44"/>
  <c r="AF63" i="36"/>
  <c r="AF61" i="36"/>
  <c r="AC63" i="36"/>
  <c r="AC61" i="36"/>
  <c r="AD68" i="36"/>
  <c r="AC68" i="36"/>
  <c r="AL62" i="39"/>
  <c r="V117" i="36"/>
  <c r="X117" i="36" s="1"/>
  <c r="Y117" i="36" s="1"/>
  <c r="V129" i="36"/>
  <c r="V102" i="36"/>
  <c r="H47" i="55" l="1"/>
  <c r="H47" i="46"/>
  <c r="S47" i="55"/>
  <c r="S47" i="46"/>
  <c r="D27" i="55"/>
  <c r="D27" i="46"/>
  <c r="T47" i="55"/>
  <c r="T47" i="46"/>
  <c r="U47" i="55"/>
  <c r="U47" i="46"/>
  <c r="S27" i="55"/>
  <c r="S27" i="46"/>
  <c r="D47" i="55"/>
  <c r="D47" i="46"/>
  <c r="T27" i="55"/>
  <c r="T27" i="46"/>
  <c r="I27" i="55"/>
  <c r="I27" i="46"/>
  <c r="F47" i="55"/>
  <c r="F47" i="46"/>
  <c r="N27" i="55"/>
  <c r="N27" i="46"/>
  <c r="G47" i="55"/>
  <c r="G47" i="46"/>
  <c r="O47" i="55"/>
  <c r="O47" i="46"/>
  <c r="P47" i="55"/>
  <c r="P47" i="46"/>
  <c r="Q47" i="55"/>
  <c r="Q47" i="46"/>
  <c r="X34" i="55"/>
  <c r="X34" i="46"/>
  <c r="I48" i="45"/>
  <c r="I48" i="54"/>
  <c r="X51" i="54"/>
  <c r="AB13" i="55"/>
  <c r="AB13" i="46"/>
  <c r="D22" i="55"/>
  <c r="D22" i="46"/>
  <c r="AA34" i="55"/>
  <c r="AA34" i="46"/>
  <c r="K50" i="45"/>
  <c r="K50" i="54"/>
  <c r="J48" i="45"/>
  <c r="J48" i="54"/>
  <c r="AG13" i="55"/>
  <c r="AG13" i="46"/>
  <c r="AC34" i="55"/>
  <c r="AC34" i="46"/>
  <c r="K48" i="45"/>
  <c r="K48" i="54"/>
  <c r="Z51" i="54"/>
  <c r="AL13" i="55"/>
  <c r="AL13" i="46"/>
  <c r="AD34" i="55"/>
  <c r="AD34" i="46"/>
  <c r="F48" i="45"/>
  <c r="F48" i="54"/>
  <c r="AQ11" i="55"/>
  <c r="AQ11" i="46"/>
  <c r="AV11" i="55"/>
  <c r="AV11" i="46"/>
  <c r="T50" i="45"/>
  <c r="T50" i="54"/>
  <c r="S48" i="45"/>
  <c r="S48" i="54"/>
  <c r="D52" i="45"/>
  <c r="D52" i="54"/>
  <c r="AQ13" i="55"/>
  <c r="AQ13" i="46"/>
  <c r="AE34" i="46"/>
  <c r="AE34" i="55"/>
  <c r="AL11" i="55"/>
  <c r="AL11" i="46"/>
  <c r="U50" i="45"/>
  <c r="U50" i="54"/>
  <c r="T48" i="45"/>
  <c r="T48" i="54"/>
  <c r="E52" i="45"/>
  <c r="E52" i="54"/>
  <c r="AV13" i="55"/>
  <c r="AV13" i="46"/>
  <c r="AF34" i="46"/>
  <c r="AF34" i="55"/>
  <c r="V48" i="45"/>
  <c r="V48" i="54"/>
  <c r="AT34" i="55"/>
  <c r="AT34" i="46"/>
  <c r="U48" i="45"/>
  <c r="U48" i="54"/>
  <c r="F52" i="45"/>
  <c r="F52" i="54"/>
  <c r="AH34" i="46"/>
  <c r="AH34" i="55"/>
  <c r="AU34" i="55"/>
  <c r="AU34" i="46"/>
  <c r="D50" i="45"/>
  <c r="D50" i="54"/>
  <c r="AF49" i="54"/>
  <c r="AA49" i="54"/>
  <c r="G52" i="45"/>
  <c r="G52" i="54"/>
  <c r="AF61" i="45"/>
  <c r="AF61" i="54"/>
  <c r="AI34" i="46"/>
  <c r="AI34" i="55"/>
  <c r="I52" i="45"/>
  <c r="I52" i="54"/>
  <c r="AJ34" i="46"/>
  <c r="AJ34" i="55"/>
  <c r="V54" i="55"/>
  <c r="V54" i="46"/>
  <c r="J50" i="45"/>
  <c r="J50" i="54"/>
  <c r="G48" i="45"/>
  <c r="G48" i="54"/>
  <c r="Z34" i="55"/>
  <c r="Z34" i="46"/>
  <c r="S52" i="45"/>
  <c r="S52" i="54"/>
  <c r="AM34" i="55"/>
  <c r="AM34" i="46"/>
  <c r="V53" i="55"/>
  <c r="V53" i="46"/>
  <c r="AS34" i="55"/>
  <c r="AS34" i="46"/>
  <c r="S50" i="45"/>
  <c r="S50" i="54"/>
  <c r="Z49" i="45"/>
  <c r="Z49" i="54"/>
  <c r="T52" i="45"/>
  <c r="T52" i="54"/>
  <c r="AN34" i="55"/>
  <c r="AN34" i="46"/>
  <c r="D48" i="45"/>
  <c r="D48" i="54"/>
  <c r="Y47" i="45"/>
  <c r="Y47" i="54"/>
  <c r="F50" i="45"/>
  <c r="F50" i="54"/>
  <c r="U52" i="45"/>
  <c r="U52" i="54"/>
  <c r="AO34" i="55"/>
  <c r="AO34" i="46"/>
  <c r="J52" i="45"/>
  <c r="J52" i="54"/>
  <c r="G50" i="45"/>
  <c r="G50" i="54"/>
  <c r="AB11" i="55"/>
  <c r="AB11" i="46"/>
  <c r="N22" i="55"/>
  <c r="N22" i="46"/>
  <c r="AP34" i="55"/>
  <c r="AP34" i="46"/>
  <c r="Y34" i="55"/>
  <c r="Y34" i="46"/>
  <c r="K52" i="45"/>
  <c r="K52" i="54"/>
  <c r="AA47" i="45"/>
  <c r="AA47" i="54"/>
  <c r="I50" i="45"/>
  <c r="I50" i="54"/>
  <c r="AG11" i="55"/>
  <c r="AG11" i="46"/>
  <c r="AR34" i="55"/>
  <c r="AR34" i="46"/>
  <c r="X46" i="48"/>
  <c r="X5" i="48"/>
  <c r="X62" i="48"/>
  <c r="X59" i="48"/>
  <c r="AP55" i="49"/>
  <c r="AS55" i="49" s="1"/>
  <c r="AC85" i="48"/>
  <c r="AC87" i="48" s="1"/>
  <c r="AD83" i="48"/>
  <c r="AO55" i="49"/>
  <c r="AO44" i="48"/>
  <c r="AR77" i="48"/>
  <c r="AC20" i="50"/>
  <c r="AD25" i="49"/>
  <c r="AE56" i="49"/>
  <c r="AA52" i="48"/>
  <c r="AA54" i="48" s="1"/>
  <c r="AC50" i="48"/>
  <c r="AB50" i="48"/>
  <c r="Y74" i="48"/>
  <c r="Y76" i="48"/>
  <c r="Y78" i="48" s="1"/>
  <c r="X90" i="48"/>
  <c r="AO77" i="48"/>
  <c r="Z134" i="48"/>
  <c r="Z6" i="48"/>
  <c r="X79" i="48"/>
  <c r="X95" i="48"/>
  <c r="X92" i="48"/>
  <c r="AR143" i="48"/>
  <c r="AV111" i="48"/>
  <c r="AS44" i="48"/>
  <c r="AF172" i="48"/>
  <c r="AF28" i="48" s="1"/>
  <c r="AF18" i="48"/>
  <c r="AF136" i="48"/>
  <c r="AH102" i="48"/>
  <c r="AF14" i="48"/>
  <c r="AG14" i="48" s="1"/>
  <c r="AH35" i="48"/>
  <c r="AG35" i="48"/>
  <c r="AB87" i="48"/>
  <c r="AI165" i="48"/>
  <c r="AH168" i="48"/>
  <c r="AH170" i="48" s="1"/>
  <c r="AI119" i="48"/>
  <c r="AH16" i="48"/>
  <c r="AH120" i="48"/>
  <c r="AH121" i="48" s="1"/>
  <c r="AS77" i="48"/>
  <c r="AF77" i="48"/>
  <c r="AM129" i="48"/>
  <c r="AN163" i="48"/>
  <c r="AM117" i="48"/>
  <c r="AN54" i="49"/>
  <c r="AF21" i="50"/>
  <c r="AG21" i="50" s="1"/>
  <c r="AH23" i="49"/>
  <c r="AG23" i="49"/>
  <c r="AI13" i="49"/>
  <c r="AG18" i="48"/>
  <c r="AK44" i="48"/>
  <c r="AF19" i="50"/>
  <c r="AG19" i="50" s="1"/>
  <c r="AH27" i="49"/>
  <c r="AG27" i="49"/>
  <c r="AF16" i="49"/>
  <c r="J40" i="50"/>
  <c r="J41" i="50" s="1"/>
  <c r="I6" i="49"/>
  <c r="AG22" i="48"/>
  <c r="Y41" i="48"/>
  <c r="Y43" i="48"/>
  <c r="Y45" i="48" s="1"/>
  <c r="X57" i="48"/>
  <c r="AG28" i="48"/>
  <c r="AR55" i="49"/>
  <c r="AS143" i="48"/>
  <c r="AT143" i="48" s="1"/>
  <c r="R40" i="50"/>
  <c r="N40" i="50"/>
  <c r="AE47" i="50"/>
  <c r="AE29" i="50"/>
  <c r="AE63" i="49"/>
  <c r="AF28" i="49"/>
  <c r="AF22" i="48"/>
  <c r="AF17" i="50"/>
  <c r="AG17" i="50" s="1"/>
  <c r="AH10" i="49"/>
  <c r="AG10" i="49"/>
  <c r="AJ69" i="48"/>
  <c r="X51" i="45"/>
  <c r="AD51" i="54"/>
  <c r="Y51" i="45"/>
  <c r="AE51" i="54"/>
  <c r="Z51" i="45"/>
  <c r="AC49" i="54"/>
  <c r="X49" i="45"/>
  <c r="Y49" i="45"/>
  <c r="Z47" i="45"/>
  <c r="AC47" i="54"/>
  <c r="AE47" i="54"/>
  <c r="AD56" i="46"/>
  <c r="AA163" i="44"/>
  <c r="Z163" i="44"/>
  <c r="X173" i="44"/>
  <c r="X165" i="44"/>
  <c r="Y165" i="44"/>
  <c r="V168" i="44"/>
  <c r="W117" i="44"/>
  <c r="X117" i="44"/>
  <c r="W102" i="44"/>
  <c r="V102" i="44"/>
  <c r="V30" i="44"/>
  <c r="X145" i="44"/>
  <c r="Y9" i="55"/>
  <c r="Y16" i="44"/>
  <c r="X16" i="44"/>
  <c r="V112" i="44"/>
  <c r="V115" i="44"/>
  <c r="W58" i="44"/>
  <c r="AA49" i="45"/>
  <c r="AF49" i="45"/>
  <c r="X39" i="45"/>
  <c r="Y33" i="45"/>
  <c r="X32" i="45"/>
  <c r="Y31" i="45"/>
  <c r="X31" i="45"/>
  <c r="Y63" i="45"/>
  <c r="W67" i="45"/>
  <c r="Y24" i="45"/>
  <c r="X19" i="45"/>
  <c r="X31" i="44"/>
  <c r="V10" i="46"/>
  <c r="V9" i="46"/>
  <c r="F137" i="44"/>
  <c r="T137" i="44"/>
  <c r="Q175" i="44"/>
  <c r="S175" i="44"/>
  <c r="T175" i="44"/>
  <c r="V135" i="44"/>
  <c r="Q176" i="44"/>
  <c r="V136" i="44"/>
  <c r="X135" i="44"/>
  <c r="S176" i="44"/>
  <c r="Y135" i="44"/>
  <c r="T176" i="44"/>
  <c r="Z135" i="44"/>
  <c r="S181" i="44"/>
  <c r="Q185" i="44"/>
  <c r="S187" i="44"/>
  <c r="Q181" i="44"/>
  <c r="S185" i="44"/>
  <c r="T187" i="44"/>
  <c r="T185" i="44"/>
  <c r="U187" i="44"/>
  <c r="AB55" i="44"/>
  <c r="Y69" i="44"/>
  <c r="AF55" i="44"/>
  <c r="AF101" i="44"/>
  <c r="AA108" i="44"/>
  <c r="AC63" i="44"/>
  <c r="V83" i="44"/>
  <c r="W109" i="44"/>
  <c r="W26" i="44"/>
  <c r="AA68" i="44"/>
  <c r="AF65" i="44"/>
  <c r="AB108" i="44"/>
  <c r="AK123" i="44"/>
  <c r="Z165" i="44"/>
  <c r="W15" i="45"/>
  <c r="X129" i="44"/>
  <c r="W129" i="44"/>
  <c r="V33" i="46"/>
  <c r="W91" i="44"/>
  <c r="W35" i="44"/>
  <c r="AA111" i="44"/>
  <c r="V110" i="44"/>
  <c r="AA113" i="44"/>
  <c r="X35" i="44"/>
  <c r="AA116" i="44"/>
  <c r="Z119" i="44"/>
  <c r="W124" i="44"/>
  <c r="AB123" i="44"/>
  <c r="AG123" i="44"/>
  <c r="W19" i="46"/>
  <c r="W27" i="45"/>
  <c r="Y27" i="45"/>
  <c r="X13" i="45"/>
  <c r="W17" i="46"/>
  <c r="X10" i="45"/>
  <c r="W10" i="45"/>
  <c r="AF47" i="54"/>
  <c r="AI47" i="54"/>
  <c r="AH47" i="54"/>
  <c r="AL154" i="44"/>
  <c r="Y55" i="45"/>
  <c r="W20" i="46"/>
  <c r="AH51" i="54"/>
  <c r="W29" i="46"/>
  <c r="Y23" i="45"/>
  <c r="W40" i="45"/>
  <c r="W26" i="45"/>
  <c r="W63" i="45"/>
  <c r="X63" i="45"/>
  <c r="W36" i="46"/>
  <c r="X54" i="45"/>
  <c r="W34" i="46"/>
  <c r="AJ56" i="46"/>
  <c r="AF61" i="38"/>
  <c r="AF35" i="36"/>
  <c r="AA35" i="36"/>
  <c r="V35" i="36"/>
  <c r="AU51" i="38"/>
  <c r="AT51" i="38"/>
  <c r="AS51" i="38"/>
  <c r="AR51" i="38"/>
  <c r="AU49" i="38"/>
  <c r="AT49" i="38"/>
  <c r="AS49" i="38"/>
  <c r="AR49" i="38"/>
  <c r="AU47" i="38"/>
  <c r="AT47" i="38"/>
  <c r="AS47" i="38"/>
  <c r="AR47" i="38"/>
  <c r="AP51" i="38"/>
  <c r="AO51" i="38"/>
  <c r="AN51" i="38"/>
  <c r="AM51" i="38"/>
  <c r="AP49" i="38"/>
  <c r="AO49" i="38"/>
  <c r="AN49" i="38"/>
  <c r="AM49" i="38"/>
  <c r="AP47" i="38"/>
  <c r="AO47" i="38"/>
  <c r="AN47" i="38"/>
  <c r="AM47" i="38"/>
  <c r="AK51" i="38"/>
  <c r="AJ51" i="38"/>
  <c r="AI51" i="38"/>
  <c r="AH51" i="38"/>
  <c r="AK49" i="38"/>
  <c r="AJ49" i="38"/>
  <c r="AI49" i="38"/>
  <c r="AH49" i="38"/>
  <c r="AK47" i="38"/>
  <c r="AJ47" i="38"/>
  <c r="AI47" i="38"/>
  <c r="AH47" i="38"/>
  <c r="AF51" i="38"/>
  <c r="AE51" i="38"/>
  <c r="AD51" i="38"/>
  <c r="AC51" i="38"/>
  <c r="AF49" i="38"/>
  <c r="AE49" i="38"/>
  <c r="AD49" i="38"/>
  <c r="AC49" i="38"/>
  <c r="AF47" i="38"/>
  <c r="AE47" i="38"/>
  <c r="AD47" i="38"/>
  <c r="AC47" i="38"/>
  <c r="AA51" i="38"/>
  <c r="Z51" i="38"/>
  <c r="Y51" i="38"/>
  <c r="X51" i="38"/>
  <c r="AA49" i="38"/>
  <c r="Z49" i="38"/>
  <c r="Y49" i="38"/>
  <c r="X49" i="38"/>
  <c r="AA47" i="38"/>
  <c r="Z47" i="38"/>
  <c r="Y47" i="38"/>
  <c r="X47" i="38"/>
  <c r="V51" i="38"/>
  <c r="V49" i="38"/>
  <c r="V47" i="38"/>
  <c r="AF68" i="36"/>
  <c r="AL63" i="39"/>
  <c r="G37" i="36"/>
  <c r="L37" i="36"/>
  <c r="Q37" i="36"/>
  <c r="D57" i="39"/>
  <c r="AA63" i="36"/>
  <c r="Z63" i="36"/>
  <c r="V144" i="36"/>
  <c r="X144" i="36" s="1"/>
  <c r="Y144" i="36" s="1"/>
  <c r="Z144" i="36" s="1"/>
  <c r="AA144" i="36" s="1"/>
  <c r="AC144" i="36" s="1"/>
  <c r="AD144" i="36" s="1"/>
  <c r="AE144" i="36" s="1"/>
  <c r="AF144" i="36" s="1"/>
  <c r="AH144" i="36" s="1"/>
  <c r="AI144" i="36" s="1"/>
  <c r="AJ144" i="36" s="1"/>
  <c r="AK144" i="36" s="1"/>
  <c r="AM144" i="36" s="1"/>
  <c r="AN144" i="36" s="1"/>
  <c r="AO144" i="36" s="1"/>
  <c r="AP144" i="36" s="1"/>
  <c r="AR144" i="36" s="1"/>
  <c r="AS144" i="36" s="1"/>
  <c r="AT144" i="36" s="1"/>
  <c r="AU144" i="36" s="1"/>
  <c r="V145" i="36"/>
  <c r="X145" i="36" s="1"/>
  <c r="Y145" i="36" s="1"/>
  <c r="Z145" i="36" s="1"/>
  <c r="AA145" i="36" s="1"/>
  <c r="AC145" i="36" s="1"/>
  <c r="AD145" i="36" s="1"/>
  <c r="AE145" i="36" s="1"/>
  <c r="AF145" i="36" s="1"/>
  <c r="AH145" i="36" s="1"/>
  <c r="AI145" i="36" s="1"/>
  <c r="AJ145" i="36" s="1"/>
  <c r="AK145" i="36" s="1"/>
  <c r="AM145" i="36" s="1"/>
  <c r="AN145" i="36" s="1"/>
  <c r="AO145" i="36" s="1"/>
  <c r="AP145" i="36" s="1"/>
  <c r="AR145" i="36" s="1"/>
  <c r="AS145" i="36" s="1"/>
  <c r="AT145" i="36" s="1"/>
  <c r="AU145" i="36" s="1"/>
  <c r="AV66" i="38"/>
  <c r="AQ66" i="38"/>
  <c r="AL66" i="38"/>
  <c r="AG66" i="38"/>
  <c r="AB66" i="38"/>
  <c r="W66" i="38"/>
  <c r="W67" i="38"/>
  <c r="M67" i="38"/>
  <c r="R67" i="38"/>
  <c r="W47" i="46" l="1"/>
  <c r="W47" i="55"/>
  <c r="N47" i="55"/>
  <c r="N47" i="46"/>
  <c r="L47" i="55"/>
  <c r="L47" i="46"/>
  <c r="V47" i="46"/>
  <c r="V47" i="55"/>
  <c r="R47" i="55"/>
  <c r="R47" i="46"/>
  <c r="X21" i="46"/>
  <c r="X21" i="55"/>
  <c r="X19" i="46"/>
  <c r="X19" i="55"/>
  <c r="I47" i="55"/>
  <c r="I47" i="46"/>
  <c r="J27" i="55"/>
  <c r="J27" i="46"/>
  <c r="J47" i="55"/>
  <c r="J47" i="46"/>
  <c r="E47" i="55"/>
  <c r="E47" i="46"/>
  <c r="K47" i="55"/>
  <c r="K47" i="46"/>
  <c r="X47" i="46"/>
  <c r="X47" i="55"/>
  <c r="O27" i="55"/>
  <c r="O27" i="46"/>
  <c r="X29" i="46"/>
  <c r="X29" i="55"/>
  <c r="E27" i="55"/>
  <c r="E27" i="46"/>
  <c r="X10" i="46"/>
  <c r="X10" i="55"/>
  <c r="O56" i="55"/>
  <c r="O56" i="46"/>
  <c r="R42" i="46"/>
  <c r="N42" i="46"/>
  <c r="AQ34" i="55"/>
  <c r="AQ34" i="46"/>
  <c r="AC52" i="45"/>
  <c r="AC52" i="54"/>
  <c r="S56" i="55"/>
  <c r="S56" i="46"/>
  <c r="H53" i="55"/>
  <c r="H53" i="46"/>
  <c r="X9" i="46"/>
  <c r="X9" i="55"/>
  <c r="S22" i="55"/>
  <c r="S22" i="46"/>
  <c r="O22" i="55"/>
  <c r="O42" i="46"/>
  <c r="O22" i="46"/>
  <c r="AD47" i="45"/>
  <c r="AD47" i="54"/>
  <c r="Y52" i="45"/>
  <c r="Y52" i="54"/>
  <c r="Q52" i="45"/>
  <c r="Q52" i="54"/>
  <c r="N53" i="55"/>
  <c r="N53" i="46"/>
  <c r="AC51" i="45"/>
  <c r="AC51" i="54"/>
  <c r="O50" i="45"/>
  <c r="O50" i="54"/>
  <c r="L52" i="45"/>
  <c r="L52" i="54"/>
  <c r="F53" i="55"/>
  <c r="F53" i="46"/>
  <c r="E53" i="55"/>
  <c r="E53" i="46"/>
  <c r="AG34" i="46"/>
  <c r="AG34" i="55"/>
  <c r="Y50" i="45"/>
  <c r="Y50" i="54"/>
  <c r="U56" i="55"/>
  <c r="U56" i="46"/>
  <c r="AJ61" i="45"/>
  <c r="AJ61" i="54"/>
  <c r="Q50" i="45"/>
  <c r="Q50" i="54"/>
  <c r="E22" i="55"/>
  <c r="E42" i="46"/>
  <c r="E22" i="46"/>
  <c r="N56" i="55"/>
  <c r="N56" i="46"/>
  <c r="I22" i="55"/>
  <c r="I22" i="46"/>
  <c r="T39" i="55"/>
  <c r="T39" i="46"/>
  <c r="K56" i="55"/>
  <c r="K56" i="46"/>
  <c r="Y48" i="45"/>
  <c r="Y48" i="54"/>
  <c r="AV34" i="55"/>
  <c r="AV34" i="46"/>
  <c r="P53" i="55"/>
  <c r="P53" i="46"/>
  <c r="E48" i="45"/>
  <c r="E48" i="54"/>
  <c r="T56" i="55"/>
  <c r="T56" i="46"/>
  <c r="J22" i="55"/>
  <c r="J42" i="46"/>
  <c r="J22" i="46"/>
  <c r="AK34" i="46"/>
  <c r="AK34" i="55"/>
  <c r="Q48" i="45"/>
  <c r="Q48" i="54"/>
  <c r="J56" i="55"/>
  <c r="J56" i="46"/>
  <c r="Z48" i="45"/>
  <c r="Z48" i="54"/>
  <c r="H42" i="46"/>
  <c r="D42" i="46"/>
  <c r="AA51" i="45"/>
  <c r="AA51" i="54"/>
  <c r="W9" i="46"/>
  <c r="W9" i="55"/>
  <c r="P50" i="45"/>
  <c r="P50" i="54"/>
  <c r="AA48" i="45"/>
  <c r="AA48" i="54"/>
  <c r="I53" i="55"/>
  <c r="I53" i="46"/>
  <c r="X48" i="45"/>
  <c r="X48" i="54"/>
  <c r="S39" i="55"/>
  <c r="S39" i="46"/>
  <c r="I56" i="55"/>
  <c r="I56" i="46"/>
  <c r="J53" i="55"/>
  <c r="J53" i="46"/>
  <c r="L56" i="55"/>
  <c r="L56" i="46"/>
  <c r="R53" i="55"/>
  <c r="R53" i="46"/>
  <c r="E50" i="45"/>
  <c r="E50" i="54"/>
  <c r="AE49" i="54"/>
  <c r="N39" i="55"/>
  <c r="N39" i="46"/>
  <c r="AD48" i="45"/>
  <c r="AD48" i="54"/>
  <c r="O53" i="55"/>
  <c r="O53" i="46"/>
  <c r="P52" i="45"/>
  <c r="P52" i="54"/>
  <c r="N48" i="45"/>
  <c r="N48" i="54"/>
  <c r="D53" i="55"/>
  <c r="D53" i="46"/>
  <c r="AD49" i="54"/>
  <c r="AD52" i="45"/>
  <c r="AD52" i="54"/>
  <c r="Z52" i="45"/>
  <c r="Z52" i="54"/>
  <c r="AJ51" i="54"/>
  <c r="P56" i="55"/>
  <c r="P56" i="46"/>
  <c r="X53" i="55"/>
  <c r="U53" i="55"/>
  <c r="U53" i="46"/>
  <c r="P48" i="45"/>
  <c r="P48" i="54"/>
  <c r="N52" i="45"/>
  <c r="N52" i="54"/>
  <c r="D56" i="55"/>
  <c r="D56" i="46"/>
  <c r="AA50" i="45"/>
  <c r="AA50" i="54"/>
  <c r="X52" i="45"/>
  <c r="X52" i="54"/>
  <c r="O52" i="45"/>
  <c r="O52" i="54"/>
  <c r="D39" i="55"/>
  <c r="D39" i="46"/>
  <c r="E56" i="55"/>
  <c r="E56" i="46"/>
  <c r="Q53" i="55"/>
  <c r="Q53" i="46"/>
  <c r="N50" i="45"/>
  <c r="N50" i="54"/>
  <c r="M56" i="55"/>
  <c r="M56" i="46"/>
  <c r="T22" i="55"/>
  <c r="T42" i="46"/>
  <c r="T22" i="46"/>
  <c r="T53" i="55"/>
  <c r="T53" i="46"/>
  <c r="L50" i="45"/>
  <c r="L50" i="54"/>
  <c r="X50" i="45"/>
  <c r="X50" i="54"/>
  <c r="O48" i="45"/>
  <c r="O48" i="54"/>
  <c r="L48" i="45"/>
  <c r="L48" i="54"/>
  <c r="S53" i="55"/>
  <c r="S53" i="46"/>
  <c r="Z50" i="45"/>
  <c r="Z50" i="54"/>
  <c r="AB34" i="55"/>
  <c r="AB34" i="46"/>
  <c r="AC153" i="48"/>
  <c r="AD153" i="48" s="1"/>
  <c r="AE153" i="48" s="1"/>
  <c r="AA6" i="48"/>
  <c r="AA134" i="48" s="1"/>
  <c r="AJ13" i="49"/>
  <c r="AB6" i="48"/>
  <c r="AU143" i="48"/>
  <c r="AI102" i="48"/>
  <c r="AH14" i="48"/>
  <c r="AD85" i="48"/>
  <c r="AD87" i="48" s="1"/>
  <c r="AE83" i="48"/>
  <c r="AK69" i="48"/>
  <c r="AL69" i="48" s="1"/>
  <c r="AF56" i="49"/>
  <c r="X64" i="48"/>
  <c r="X60" i="48"/>
  <c r="X67" i="48"/>
  <c r="Y46" i="48"/>
  <c r="Y5" i="48"/>
  <c r="Y8" i="48" s="1"/>
  <c r="Y62" i="48"/>
  <c r="Y59" i="48"/>
  <c r="AH21" i="50"/>
  <c r="AI23" i="49"/>
  <c r="AD20" i="50"/>
  <c r="AE25" i="49"/>
  <c r="X10" i="48"/>
  <c r="N41" i="50"/>
  <c r="R41" i="50"/>
  <c r="Z41" i="48"/>
  <c r="Z43" i="48"/>
  <c r="Z45" i="48" s="1"/>
  <c r="Y57" i="48"/>
  <c r="AT77" i="48"/>
  <c r="X8" i="48"/>
  <c r="AI35" i="48"/>
  <c r="AH17" i="50"/>
  <c r="AI10" i="49"/>
  <c r="AH9" i="50"/>
  <c r="AK77" i="48"/>
  <c r="I46" i="50"/>
  <c r="I48" i="50" s="1"/>
  <c r="I11" i="49"/>
  <c r="I20" i="49" s="1"/>
  <c r="I144" i="48"/>
  <c r="K40" i="50"/>
  <c r="K41" i="50" s="1"/>
  <c r="J6" i="49"/>
  <c r="AH136" i="48"/>
  <c r="Y79" i="48"/>
  <c r="Y95" i="48"/>
  <c r="Y92" i="48"/>
  <c r="X133" i="48"/>
  <c r="AF29" i="50"/>
  <c r="AF47" i="50"/>
  <c r="AF63" i="49"/>
  <c r="AH28" i="49"/>
  <c r="AG28" i="49"/>
  <c r="AH22" i="48"/>
  <c r="AI136" i="48"/>
  <c r="AJ119" i="48"/>
  <c r="AI16" i="48"/>
  <c r="AI9" i="50" s="1"/>
  <c r="AI10" i="50" s="1"/>
  <c r="AI120" i="48"/>
  <c r="AI121" i="48" s="1"/>
  <c r="Z74" i="48"/>
  <c r="Z76" i="48"/>
  <c r="Z78" i="48" s="1"/>
  <c r="Y90" i="48"/>
  <c r="AT44" i="48"/>
  <c r="AF8" i="50"/>
  <c r="AG8" i="50" s="1"/>
  <c r="AG16" i="49"/>
  <c r="AH172" i="48"/>
  <c r="AH28" i="48" s="1"/>
  <c r="AH18" i="48"/>
  <c r="AO54" i="49"/>
  <c r="AR54" i="49" s="1"/>
  <c r="AM118" i="48"/>
  <c r="AJ165" i="48"/>
  <c r="AI168" i="48"/>
  <c r="AI170" i="48" s="1"/>
  <c r="AT55" i="49"/>
  <c r="AH56" i="49"/>
  <c r="AP44" i="48"/>
  <c r="AH19" i="50"/>
  <c r="AI27" i="49"/>
  <c r="AH16" i="49"/>
  <c r="AH8" i="50" s="1"/>
  <c r="AO163" i="48"/>
  <c r="AN117" i="48"/>
  <c r="AN118" i="48" s="1"/>
  <c r="AN129" i="48"/>
  <c r="AP54" i="49"/>
  <c r="X93" i="48"/>
  <c r="X100" i="48"/>
  <c r="X97" i="48"/>
  <c r="AD50" i="48"/>
  <c r="AC52" i="48"/>
  <c r="AC54" i="48" s="1"/>
  <c r="AB54" i="48"/>
  <c r="AE51" i="45"/>
  <c r="AO51" i="54"/>
  <c r="AJ51" i="45"/>
  <c r="AM51" i="54"/>
  <c r="AH51" i="45"/>
  <c r="AI51" i="54"/>
  <c r="AD51" i="45"/>
  <c r="AE49" i="45"/>
  <c r="AJ49" i="54"/>
  <c r="AD49" i="45"/>
  <c r="AI49" i="54"/>
  <c r="AC49" i="45"/>
  <c r="AH49" i="54"/>
  <c r="AI47" i="45"/>
  <c r="AJ47" i="54"/>
  <c r="AE47" i="45"/>
  <c r="AH47" i="45"/>
  <c r="AC47" i="45"/>
  <c r="AF56" i="46"/>
  <c r="AE56" i="46"/>
  <c r="AC163" i="44"/>
  <c r="AA56" i="46"/>
  <c r="Z56" i="46"/>
  <c r="Y173" i="44"/>
  <c r="Y170" i="44"/>
  <c r="Y168" i="44"/>
  <c r="X168" i="44"/>
  <c r="Y102" i="44"/>
  <c r="V170" i="44"/>
  <c r="Y117" i="44"/>
  <c r="X30" i="44"/>
  <c r="Y145" i="44"/>
  <c r="Y22" i="44"/>
  <c r="Y9" i="46"/>
  <c r="W116" i="44"/>
  <c r="W115" i="44"/>
  <c r="W112" i="44"/>
  <c r="W113" i="44"/>
  <c r="AB88" i="44"/>
  <c r="AA88" i="44"/>
  <c r="AA53" i="44"/>
  <c r="Z55" i="45"/>
  <c r="X55" i="45"/>
  <c r="AK47" i="54"/>
  <c r="AF47" i="45"/>
  <c r="AP49" i="54"/>
  <c r="AK49" i="45"/>
  <c r="X40" i="45"/>
  <c r="Y39" i="45"/>
  <c r="Z34" i="45"/>
  <c r="Z33" i="45"/>
  <c r="Y32" i="45"/>
  <c r="Y28" i="45"/>
  <c r="Z22" i="44"/>
  <c r="Z28" i="45"/>
  <c r="X26" i="45"/>
  <c r="Z24" i="45"/>
  <c r="Y19" i="45"/>
  <c r="Y18" i="45"/>
  <c r="X15" i="45"/>
  <c r="Y31" i="44"/>
  <c r="Y26" i="44"/>
  <c r="V57" i="46"/>
  <c r="W33" i="46"/>
  <c r="V186" i="44"/>
  <c r="T182" i="44"/>
  <c r="S180" i="44"/>
  <c r="X175" i="44"/>
  <c r="Q137" i="44"/>
  <c r="X187" i="44"/>
  <c r="T183" i="44"/>
  <c r="X186" i="44"/>
  <c r="T180" i="44"/>
  <c r="D137" i="44"/>
  <c r="X181" i="44"/>
  <c r="O137" i="44"/>
  <c r="Y175" i="44"/>
  <c r="V185" i="44"/>
  <c r="T178" i="44"/>
  <c r="I137" i="44"/>
  <c r="Z181" i="44"/>
  <c r="Y187" i="44"/>
  <c r="S177" i="44"/>
  <c r="E137" i="44"/>
  <c r="Q182" i="44"/>
  <c r="X176" i="44"/>
  <c r="Y181" i="44"/>
  <c r="Q183" i="44"/>
  <c r="U175" i="44"/>
  <c r="X185" i="44"/>
  <c r="Q180" i="44"/>
  <c r="J137" i="44"/>
  <c r="AF177" i="44"/>
  <c r="V181" i="44"/>
  <c r="P137" i="44"/>
  <c r="G137" i="44"/>
  <c r="V175" i="44"/>
  <c r="S183" i="44"/>
  <c r="AA187" i="44"/>
  <c r="U178" i="44"/>
  <c r="K137" i="44"/>
  <c r="AE186" i="44"/>
  <c r="T177" i="44"/>
  <c r="Q178" i="44"/>
  <c r="U137" i="44"/>
  <c r="Z185" i="44"/>
  <c r="U177" i="44"/>
  <c r="Y176" i="44"/>
  <c r="L137" i="44"/>
  <c r="U180" i="44"/>
  <c r="Z187" i="44"/>
  <c r="Y186" i="44"/>
  <c r="S182" i="44"/>
  <c r="Z176" i="44"/>
  <c r="AD135" i="44"/>
  <c r="S178" i="44"/>
  <c r="N137" i="44"/>
  <c r="U182" i="44"/>
  <c r="S137" i="44"/>
  <c r="Y185" i="44"/>
  <c r="AE135" i="44"/>
  <c r="V177" i="44"/>
  <c r="Q177" i="44"/>
  <c r="U183" i="44"/>
  <c r="X83" i="44"/>
  <c r="W83" i="44"/>
  <c r="V85" i="44"/>
  <c r="AF113" i="44"/>
  <c r="Y14" i="44"/>
  <c r="X14" i="44"/>
  <c r="AH63" i="44"/>
  <c r="AA63" i="44"/>
  <c r="AA176" i="44" s="1"/>
  <c r="Y16" i="45"/>
  <c r="Z23" i="45"/>
  <c r="AF111" i="44"/>
  <c r="AA110" i="44"/>
  <c r="AP123" i="44"/>
  <c r="AA28" i="45"/>
  <c r="Y54" i="45"/>
  <c r="W16" i="45"/>
  <c r="AB109" i="44"/>
  <c r="AF108" i="44"/>
  <c r="AF68" i="44"/>
  <c r="AS47" i="54"/>
  <c r="AB124" i="44"/>
  <c r="AK101" i="44"/>
  <c r="AA55" i="45"/>
  <c r="Z16" i="44"/>
  <c r="AF88" i="44"/>
  <c r="AB7" i="44"/>
  <c r="X33" i="55"/>
  <c r="Y35" i="44"/>
  <c r="AA96" i="44"/>
  <c r="AC61" i="44"/>
  <c r="W110" i="44"/>
  <c r="AG124" i="44"/>
  <c r="AA165" i="44"/>
  <c r="Y10" i="45"/>
  <c r="W90" i="44"/>
  <c r="Z69" i="44"/>
  <c r="AF116" i="44"/>
  <c r="AA115" i="44"/>
  <c r="AK55" i="44"/>
  <c r="Y13" i="45"/>
  <c r="AK65" i="44"/>
  <c r="AG55" i="44"/>
  <c r="AK154" i="36"/>
  <c r="AJ61" i="38" s="1"/>
  <c r="AH34" i="39"/>
  <c r="V68" i="36"/>
  <c r="AA68" i="36" s="1"/>
  <c r="AK68" i="36" s="1"/>
  <c r="V63" i="36"/>
  <c r="V176" i="36" s="1"/>
  <c r="V61" i="36"/>
  <c r="V175" i="36" s="1"/>
  <c r="V69" i="36"/>
  <c r="X69" i="36" s="1"/>
  <c r="Y69" i="36" s="1"/>
  <c r="Y176" i="36"/>
  <c r="Y63" i="36"/>
  <c r="X63" i="36"/>
  <c r="AJ68" i="36"/>
  <c r="AI68" i="36"/>
  <c r="AI178" i="36" s="1"/>
  <c r="AH68" i="36"/>
  <c r="AM68" i="36" s="1"/>
  <c r="AR68" i="36" s="1"/>
  <c r="AH65" i="36"/>
  <c r="AI65" i="36"/>
  <c r="AJ65" i="36"/>
  <c r="AK65" i="36"/>
  <c r="AK177" i="36"/>
  <c r="AO65" i="36"/>
  <c r="AT65" i="36" s="1"/>
  <c r="AN65" i="36"/>
  <c r="AS65" i="36" s="1"/>
  <c r="AH177" i="36"/>
  <c r="AI63" i="36"/>
  <c r="AH63" i="36"/>
  <c r="AM63" i="36" s="1"/>
  <c r="AR63" i="36" s="1"/>
  <c r="AJ61" i="36"/>
  <c r="AO61" i="36" s="1"/>
  <c r="AT61" i="36" s="1"/>
  <c r="AI61" i="36"/>
  <c r="AI175" i="36" s="1"/>
  <c r="AH61" i="36"/>
  <c r="AE68" i="36"/>
  <c r="AD178" i="36"/>
  <c r="AE63" i="36"/>
  <c r="AE176" i="36" s="1"/>
  <c r="AD63" i="36"/>
  <c r="AD176" i="36" s="1"/>
  <c r="AC176" i="36"/>
  <c r="AE61" i="36"/>
  <c r="AD61" i="36"/>
  <c r="AC175" i="36"/>
  <c r="AO68" i="36"/>
  <c r="AT68" i="36" s="1"/>
  <c r="AF65" i="36"/>
  <c r="AF177" i="36" s="1"/>
  <c r="AE65" i="36"/>
  <c r="AE177" i="36" s="1"/>
  <c r="AD65" i="36"/>
  <c r="AD177" i="36" s="1"/>
  <c r="AC65" i="36"/>
  <c r="AC177" i="36" s="1"/>
  <c r="AD175" i="36"/>
  <c r="AE175" i="36"/>
  <c r="AC178" i="36"/>
  <c r="AE178" i="36"/>
  <c r="Z68" i="36"/>
  <c r="Z178" i="36" s="1"/>
  <c r="Y68" i="36"/>
  <c r="Y178" i="36" s="1"/>
  <c r="Y61" i="36"/>
  <c r="Y175" i="36" s="1"/>
  <c r="X61" i="36"/>
  <c r="X175" i="36" s="1"/>
  <c r="X176" i="36"/>
  <c r="X68" i="36"/>
  <c r="X178" i="36" s="1"/>
  <c r="Z61" i="36"/>
  <c r="Z175" i="36" s="1"/>
  <c r="X65" i="36"/>
  <c r="AA65" i="36"/>
  <c r="Z65" i="36"/>
  <c r="Y65" i="36"/>
  <c r="Z176" i="36"/>
  <c r="V177" i="36"/>
  <c r="X177" i="36"/>
  <c r="Y177" i="36"/>
  <c r="Z177" i="36"/>
  <c r="AA177" i="36"/>
  <c r="Q176" i="36"/>
  <c r="S176" i="36"/>
  <c r="T176" i="36"/>
  <c r="Q177" i="36"/>
  <c r="S177" i="36"/>
  <c r="T177" i="36"/>
  <c r="Q178" i="36"/>
  <c r="S178" i="36"/>
  <c r="T178" i="36"/>
  <c r="U178" i="36"/>
  <c r="U176" i="36"/>
  <c r="U177" i="36"/>
  <c r="U175" i="36"/>
  <c r="Q175" i="36"/>
  <c r="S175" i="36"/>
  <c r="T175" i="36"/>
  <c r="AD56" i="39"/>
  <c r="AE56" i="39" s="1"/>
  <c r="AF56" i="39" s="1"/>
  <c r="Y56" i="39"/>
  <c r="Z56" i="39" s="1"/>
  <c r="AA56" i="39" s="1"/>
  <c r="R45" i="36"/>
  <c r="U54" i="39"/>
  <c r="T54" i="39"/>
  <c r="S54" i="39"/>
  <c r="R54" i="39"/>
  <c r="Q54" i="39"/>
  <c r="P54" i="39"/>
  <c r="O54" i="39"/>
  <c r="N54" i="39"/>
  <c r="M54" i="39"/>
  <c r="L54" i="39"/>
  <c r="K54" i="39"/>
  <c r="J54" i="39"/>
  <c r="I54" i="39"/>
  <c r="H54" i="39"/>
  <c r="G54" i="39"/>
  <c r="F54" i="39"/>
  <c r="E54" i="39"/>
  <c r="AU34" i="39"/>
  <c r="AT34" i="39"/>
  <c r="AS34" i="39"/>
  <c r="AR34" i="39"/>
  <c r="AP34" i="39"/>
  <c r="AO34" i="39"/>
  <c r="AN34" i="39"/>
  <c r="AM34" i="39"/>
  <c r="AD34" i="39"/>
  <c r="AC34" i="39"/>
  <c r="AA34" i="39"/>
  <c r="Z34" i="39"/>
  <c r="Y34" i="39"/>
  <c r="X34" i="39"/>
  <c r="Y47" i="46" l="1"/>
  <c r="Y47" i="55"/>
  <c r="K27" i="55"/>
  <c r="K27" i="46"/>
  <c r="Z47" i="46"/>
  <c r="Z47" i="55"/>
  <c r="Y21" i="46"/>
  <c r="Y21" i="55"/>
  <c r="X17" i="46"/>
  <c r="X17" i="55"/>
  <c r="Y29" i="46"/>
  <c r="Y29" i="55"/>
  <c r="P39" i="55"/>
  <c r="U27" i="55"/>
  <c r="U27" i="46"/>
  <c r="M47" i="55"/>
  <c r="M47" i="46"/>
  <c r="F27" i="55"/>
  <c r="F27" i="46"/>
  <c r="X20" i="55"/>
  <c r="X20" i="46"/>
  <c r="Y19" i="46"/>
  <c r="Y19" i="55"/>
  <c r="P27" i="55"/>
  <c r="P27" i="46"/>
  <c r="Q27" i="55"/>
  <c r="Q27" i="46"/>
  <c r="M53" i="55"/>
  <c r="M53" i="46"/>
  <c r="AE48" i="45"/>
  <c r="AE48" i="54"/>
  <c r="AF48" i="45"/>
  <c r="AF48" i="54"/>
  <c r="K53" i="55"/>
  <c r="K53" i="46"/>
  <c r="X53" i="46"/>
  <c r="AJ52" i="45"/>
  <c r="AJ52" i="54"/>
  <c r="Y53" i="55"/>
  <c r="J55" i="55"/>
  <c r="J55" i="46"/>
  <c r="M42" i="46"/>
  <c r="I42" i="46"/>
  <c r="AE52" i="45"/>
  <c r="AE52" i="54"/>
  <c r="F22" i="55"/>
  <c r="F42" i="46"/>
  <c r="F22" i="46"/>
  <c r="I39" i="55"/>
  <c r="I39" i="46"/>
  <c r="K22" i="55"/>
  <c r="K42" i="46"/>
  <c r="K22" i="46"/>
  <c r="AF51" i="45"/>
  <c r="AF51" i="54"/>
  <c r="G53" i="55"/>
  <c r="G53" i="46"/>
  <c r="N55" i="55"/>
  <c r="N55" i="46"/>
  <c r="AN47" i="45"/>
  <c r="AN47" i="54"/>
  <c r="I55" i="55"/>
  <c r="I55" i="46"/>
  <c r="AD50" i="45"/>
  <c r="AD50" i="54"/>
  <c r="U39" i="55"/>
  <c r="U39" i="46"/>
  <c r="AI48" i="45"/>
  <c r="AI48" i="54"/>
  <c r="D41" i="55"/>
  <c r="D41" i="46"/>
  <c r="AM47" i="45"/>
  <c r="AM47" i="54"/>
  <c r="AA52" i="45"/>
  <c r="AA52" i="54"/>
  <c r="P22" i="55"/>
  <c r="P42" i="46"/>
  <c r="P22" i="46"/>
  <c r="R56" i="55"/>
  <c r="R56" i="46"/>
  <c r="AH48" i="45"/>
  <c r="AH48" i="54"/>
  <c r="AC50" i="45"/>
  <c r="AC50" i="54"/>
  <c r="Q56" i="55"/>
  <c r="Q56" i="46"/>
  <c r="J39" i="55"/>
  <c r="J39" i="46"/>
  <c r="D6" i="54"/>
  <c r="D6" i="45"/>
  <c r="AL34" i="46"/>
  <c r="AL34" i="55"/>
  <c r="O55" i="55"/>
  <c r="O55" i="46"/>
  <c r="AC33" i="46"/>
  <c r="AC33" i="55"/>
  <c r="E39" i="55"/>
  <c r="E39" i="46"/>
  <c r="E40" i="55"/>
  <c r="E40" i="46"/>
  <c r="AF50" i="45"/>
  <c r="AF50" i="54"/>
  <c r="O39" i="55"/>
  <c r="O39" i="46"/>
  <c r="G56" i="55"/>
  <c r="G56" i="46"/>
  <c r="U22" i="55"/>
  <c r="U42" i="46"/>
  <c r="U22" i="46"/>
  <c r="AH52" i="45"/>
  <c r="AH52" i="54"/>
  <c r="Y10" i="46"/>
  <c r="Y10" i="55"/>
  <c r="S42" i="46"/>
  <c r="F56" i="55"/>
  <c r="F56" i="46"/>
  <c r="AN48" i="45"/>
  <c r="AN48" i="54"/>
  <c r="AE50" i="45"/>
  <c r="AE50" i="54"/>
  <c r="M22" i="55"/>
  <c r="M22" i="46"/>
  <c r="T55" i="55"/>
  <c r="T55" i="46"/>
  <c r="W10" i="46"/>
  <c r="W10" i="55"/>
  <c r="W8" i="46"/>
  <c r="W8" i="55"/>
  <c r="AC48" i="45"/>
  <c r="AC48" i="54"/>
  <c r="AK49" i="54"/>
  <c r="S55" i="55"/>
  <c r="S55" i="46"/>
  <c r="AS54" i="49"/>
  <c r="X11" i="48"/>
  <c r="AU44" i="48"/>
  <c r="Y93" i="48"/>
  <c r="Y97" i="48"/>
  <c r="Y100" i="48"/>
  <c r="W40" i="50"/>
  <c r="S40" i="50"/>
  <c r="AG29" i="50"/>
  <c r="X103" i="48"/>
  <c r="X105" i="48" s="1"/>
  <c r="AH10" i="50"/>
  <c r="O40" i="50"/>
  <c r="O41" i="50" s="1"/>
  <c r="N6" i="49"/>
  <c r="AE50" i="48"/>
  <c r="AD52" i="48"/>
  <c r="AD54" i="48" s="1"/>
  <c r="Z79" i="48"/>
  <c r="Z95" i="48"/>
  <c r="Z92" i="48"/>
  <c r="AI56" i="49"/>
  <c r="AA41" i="48"/>
  <c r="AA43" i="48"/>
  <c r="AA45" i="48" s="1"/>
  <c r="Z57" i="48"/>
  <c r="AA74" i="48"/>
  <c r="AA76" i="48" s="1"/>
  <c r="AA78" i="48" s="1"/>
  <c r="Z90" i="48"/>
  <c r="AI17" i="50"/>
  <c r="AJ10" i="49"/>
  <c r="AK13" i="49"/>
  <c r="J46" i="50"/>
  <c r="J48" i="50" s="1"/>
  <c r="J11" i="49"/>
  <c r="J20" i="49" s="1"/>
  <c r="J144" i="48"/>
  <c r="AE20" i="50"/>
  <c r="AF25" i="49"/>
  <c r="AM69" i="48"/>
  <c r="L40" i="50"/>
  <c r="L41" i="50" s="1"/>
  <c r="L6" i="49" s="1"/>
  <c r="K6" i="49"/>
  <c r="AJ35" i="48"/>
  <c r="Z46" i="48"/>
  <c r="Z5" i="48"/>
  <c r="Z8" i="48" s="1"/>
  <c r="Z62" i="48"/>
  <c r="Z59" i="48"/>
  <c r="AI172" i="48"/>
  <c r="AI28" i="48" s="1"/>
  <c r="AI18" i="48"/>
  <c r="AK119" i="48"/>
  <c r="AJ136" i="48"/>
  <c r="AJ16" i="48"/>
  <c r="AJ120" i="48"/>
  <c r="AJ121" i="48" s="1"/>
  <c r="AL119" i="48"/>
  <c r="AL120" i="48" s="1"/>
  <c r="AL121" i="48" s="1"/>
  <c r="AI21" i="50"/>
  <c r="AJ23" i="49"/>
  <c r="AE85" i="48"/>
  <c r="AE87" i="48" s="1"/>
  <c r="AF83" i="48"/>
  <c r="AJ102" i="48"/>
  <c r="AI14" i="48"/>
  <c r="AK165" i="48"/>
  <c r="AJ168" i="48"/>
  <c r="AJ170" i="48" s="1"/>
  <c r="X25" i="50"/>
  <c r="X12" i="50"/>
  <c r="X8" i="49"/>
  <c r="X15" i="50" s="1"/>
  <c r="X140" i="48"/>
  <c r="Y64" i="48"/>
  <c r="Y11" i="48" s="1"/>
  <c r="Y60" i="48"/>
  <c r="Y67" i="48"/>
  <c r="AO129" i="48"/>
  <c r="AP163" i="48"/>
  <c r="AO117" i="48"/>
  <c r="AO118" i="48" s="1"/>
  <c r="AG47" i="50"/>
  <c r="AG67" i="49"/>
  <c r="Y10" i="48"/>
  <c r="AU55" i="49"/>
  <c r="AB45" i="48"/>
  <c r="AB46" i="48" s="1"/>
  <c r="AT54" i="49"/>
  <c r="AU54" i="49" s="1"/>
  <c r="AH47" i="50"/>
  <c r="AH29" i="50"/>
  <c r="AH63" i="49"/>
  <c r="AI28" i="49"/>
  <c r="AI22" i="48"/>
  <c r="I53" i="49"/>
  <c r="I43" i="49"/>
  <c r="Y25" i="50"/>
  <c r="Y12" i="50"/>
  <c r="Y8" i="49"/>
  <c r="Y15" i="50" s="1"/>
  <c r="Y140" i="48"/>
  <c r="X13" i="48"/>
  <c r="AJ56" i="49"/>
  <c r="AE155" i="48"/>
  <c r="AF153" i="48"/>
  <c r="AF155" i="48" s="1"/>
  <c r="X70" i="48"/>
  <c r="X71" i="48" s="1"/>
  <c r="X9" i="48"/>
  <c r="AC6" i="48"/>
  <c r="AI19" i="50"/>
  <c r="AJ27" i="49"/>
  <c r="AI16" i="49"/>
  <c r="AI8" i="50" s="1"/>
  <c r="AP77" i="48"/>
  <c r="Y133" i="48"/>
  <c r="AN51" i="54"/>
  <c r="AI51" i="45"/>
  <c r="AR51" i="54"/>
  <c r="AM51" i="45"/>
  <c r="AT51" i="54"/>
  <c r="AO51" i="45"/>
  <c r="AM49" i="54"/>
  <c r="AH49" i="45"/>
  <c r="AN49" i="54"/>
  <c r="AI49" i="45"/>
  <c r="AO49" i="54"/>
  <c r="AJ49" i="45"/>
  <c r="AS47" i="45"/>
  <c r="AO47" i="54"/>
  <c r="AJ47" i="45"/>
  <c r="X33" i="46"/>
  <c r="AD163" i="44"/>
  <c r="AM56" i="46"/>
  <c r="AK56" i="46"/>
  <c r="Z173" i="44"/>
  <c r="Y18" i="44"/>
  <c r="X170" i="44"/>
  <c r="X18" i="44"/>
  <c r="Z170" i="44"/>
  <c r="Z168" i="44"/>
  <c r="V172" i="44"/>
  <c r="AB117" i="44"/>
  <c r="Z117" i="44"/>
  <c r="V18" i="44"/>
  <c r="W18" i="44"/>
  <c r="AB102" i="44"/>
  <c r="Z102" i="44"/>
  <c r="Y30" i="44"/>
  <c r="Z145" i="44"/>
  <c r="Y129" i="44"/>
  <c r="AB119" i="44"/>
  <c r="AA119" i="44"/>
  <c r="AA112" i="44"/>
  <c r="V118" i="44"/>
  <c r="AA86" i="44"/>
  <c r="AA7" i="44"/>
  <c r="AA135" i="44" s="1"/>
  <c r="AF53" i="44"/>
  <c r="AC55" i="45"/>
  <c r="AU49" i="54"/>
  <c r="AP49" i="45"/>
  <c r="AP47" i="54"/>
  <c r="AK47" i="45"/>
  <c r="Y40" i="45"/>
  <c r="Z39" i="45"/>
  <c r="AA34" i="45"/>
  <c r="AB34" i="45"/>
  <c r="AA33" i="45"/>
  <c r="AB33" i="45"/>
  <c r="Z32" i="45"/>
  <c r="Z31" i="45"/>
  <c r="AB22" i="44"/>
  <c r="Z63" i="45"/>
  <c r="X16" i="45"/>
  <c r="Z27" i="45"/>
  <c r="Y26" i="45"/>
  <c r="AA24" i="45"/>
  <c r="AB24" i="45"/>
  <c r="Z19" i="45"/>
  <c r="Z18" i="45"/>
  <c r="Y15" i="45"/>
  <c r="Z53" i="55"/>
  <c r="Y53" i="46"/>
  <c r="W57" i="46"/>
  <c r="Z31" i="44"/>
  <c r="Z26" i="44"/>
  <c r="AE185" i="44"/>
  <c r="V178" i="44"/>
  <c r="AC176" i="44"/>
  <c r="AD187" i="44"/>
  <c r="AC175" i="44"/>
  <c r="Y177" i="44"/>
  <c r="AF187" i="44"/>
  <c r="AC185" i="44"/>
  <c r="AC187" i="44"/>
  <c r="AJ135" i="44"/>
  <c r="AD186" i="44"/>
  <c r="Z175" i="44"/>
  <c r="X136" i="44"/>
  <c r="V182" i="44"/>
  <c r="X180" i="44"/>
  <c r="AE181" i="44"/>
  <c r="AC181" i="44"/>
  <c r="Y183" i="44"/>
  <c r="X178" i="44"/>
  <c r="AE187" i="44"/>
  <c r="AD176" i="44"/>
  <c r="AH135" i="44"/>
  <c r="Y182" i="44"/>
  <c r="AD185" i="44"/>
  <c r="AJ186" i="44"/>
  <c r="AD181" i="44"/>
  <c r="X177" i="44"/>
  <c r="AA185" i="44"/>
  <c r="AI135" i="44"/>
  <c r="Z180" i="44"/>
  <c r="Z177" i="44"/>
  <c r="AA186" i="44"/>
  <c r="AC135" i="44"/>
  <c r="Y180" i="44"/>
  <c r="Z183" i="44"/>
  <c r="V183" i="44"/>
  <c r="Y178" i="44"/>
  <c r="AE176" i="44"/>
  <c r="Z178" i="44"/>
  <c r="AK177" i="44"/>
  <c r="X183" i="44"/>
  <c r="AC186" i="44"/>
  <c r="X182" i="44"/>
  <c r="Z182" i="44"/>
  <c r="AA181" i="44"/>
  <c r="V180" i="44"/>
  <c r="AA98" i="44"/>
  <c r="Z54" i="45"/>
  <c r="AA23" i="45"/>
  <c r="AF115" i="44"/>
  <c r="AK116" i="44"/>
  <c r="AM63" i="44"/>
  <c r="X57" i="55"/>
  <c r="AA54" i="45"/>
  <c r="AG7" i="44"/>
  <c r="W57" i="44"/>
  <c r="AK68" i="44"/>
  <c r="AD61" i="44"/>
  <c r="AD175" i="44" s="1"/>
  <c r="AA94" i="44"/>
  <c r="W111" i="44"/>
  <c r="AK88" i="44"/>
  <c r="AG88" i="44"/>
  <c r="AL123" i="44"/>
  <c r="AP101" i="44"/>
  <c r="AU123" i="44"/>
  <c r="AG108" i="44"/>
  <c r="Z13" i="45"/>
  <c r="AH61" i="44"/>
  <c r="AE61" i="44"/>
  <c r="AF63" i="44"/>
  <c r="AF176" i="44" s="1"/>
  <c r="AA61" i="44"/>
  <c r="AA175" i="44" s="1"/>
  <c r="AK113" i="44"/>
  <c r="V87" i="44"/>
  <c r="AC119" i="44"/>
  <c r="AK111" i="44"/>
  <c r="AF110" i="44"/>
  <c r="AD33" i="55"/>
  <c r="Z35" i="44"/>
  <c r="AP55" i="44"/>
  <c r="Z10" i="45"/>
  <c r="AF96" i="44"/>
  <c r="V50" i="44"/>
  <c r="AC28" i="45"/>
  <c r="AB28" i="45"/>
  <c r="AB110" i="44"/>
  <c r="AC165" i="44"/>
  <c r="AL55" i="44"/>
  <c r="Y83" i="44"/>
  <c r="AE34" i="39"/>
  <c r="AF34" i="39"/>
  <c r="AJ63" i="36"/>
  <c r="AO63" i="36" s="1"/>
  <c r="AT63" i="36" s="1"/>
  <c r="AA61" i="36"/>
  <c r="AK61" i="36" s="1"/>
  <c r="AP61" i="36" s="1"/>
  <c r="AU61" i="36" s="1"/>
  <c r="AH178" i="36"/>
  <c r="AP65" i="36"/>
  <c r="AU65" i="36" s="1"/>
  <c r="AI177" i="36"/>
  <c r="AJ177" i="36"/>
  <c r="AM65" i="36"/>
  <c r="AR65" i="36" s="1"/>
  <c r="AH176" i="36"/>
  <c r="AF178" i="36"/>
  <c r="AK178" i="36"/>
  <c r="AA178" i="36"/>
  <c r="AJ178" i="36"/>
  <c r="AN68" i="36"/>
  <c r="AS68" i="36" s="1"/>
  <c r="AN61" i="36"/>
  <c r="AS61" i="36" s="1"/>
  <c r="AJ175" i="36"/>
  <c r="V178" i="36"/>
  <c r="E57" i="39"/>
  <c r="F57" i="39"/>
  <c r="G57" i="39"/>
  <c r="H57" i="39"/>
  <c r="I57" i="39"/>
  <c r="J57" i="39"/>
  <c r="K57" i="39"/>
  <c r="L57" i="39"/>
  <c r="M57" i="39"/>
  <c r="N57" i="39"/>
  <c r="O57" i="39"/>
  <c r="P57" i="39"/>
  <c r="Q57" i="39"/>
  <c r="R57" i="39"/>
  <c r="S57" i="39"/>
  <c r="T57" i="39"/>
  <c r="U57" i="39"/>
  <c r="L27" i="55" l="1"/>
  <c r="L27" i="46"/>
  <c r="P39" i="46"/>
  <c r="M27" i="55"/>
  <c r="M27" i="46"/>
  <c r="Z29" i="46"/>
  <c r="Z29" i="55"/>
  <c r="G27" i="55"/>
  <c r="G27" i="46"/>
  <c r="Y17" i="46"/>
  <c r="Y17" i="55"/>
  <c r="R27" i="55"/>
  <c r="R27" i="46"/>
  <c r="Z19" i="46"/>
  <c r="Z19" i="55"/>
  <c r="Y20" i="55"/>
  <c r="Y20" i="46"/>
  <c r="Z21" i="46"/>
  <c r="Z21" i="55"/>
  <c r="AR47" i="54"/>
  <c r="X56" i="45"/>
  <c r="X56" i="54"/>
  <c r="K55" i="55"/>
  <c r="K55" i="46"/>
  <c r="AK50" i="45"/>
  <c r="AK50" i="54"/>
  <c r="K39" i="55"/>
  <c r="K39" i="46"/>
  <c r="AI50" i="45"/>
  <c r="AI50" i="54"/>
  <c r="AM48" i="45"/>
  <c r="AM48" i="54"/>
  <c r="D46" i="55"/>
  <c r="D46" i="46"/>
  <c r="G22" i="55"/>
  <c r="G42" i="46"/>
  <c r="G22" i="46"/>
  <c r="W44" i="46"/>
  <c r="W42" i="46"/>
  <c r="AK51" i="45"/>
  <c r="AK51" i="54"/>
  <c r="AJ50" i="45"/>
  <c r="AJ50" i="54"/>
  <c r="R22" i="55"/>
  <c r="R22" i="46"/>
  <c r="F39" i="55"/>
  <c r="F39" i="46"/>
  <c r="X8" i="46"/>
  <c r="X8" i="55"/>
  <c r="AH50" i="45"/>
  <c r="AH50" i="54"/>
  <c r="R65" i="54"/>
  <c r="R65" i="45"/>
  <c r="AC57" i="46"/>
  <c r="AC57" i="55"/>
  <c r="U55" i="55"/>
  <c r="U55" i="46"/>
  <c r="M39" i="55"/>
  <c r="M39" i="46"/>
  <c r="AP50" i="45"/>
  <c r="AP50" i="54"/>
  <c r="AJ48" i="45"/>
  <c r="AJ48" i="54"/>
  <c r="H56" i="55"/>
  <c r="H56" i="46"/>
  <c r="P55" i="55"/>
  <c r="P55" i="46"/>
  <c r="L22" i="55"/>
  <c r="L42" i="46"/>
  <c r="L22" i="46"/>
  <c r="Y8" i="46"/>
  <c r="Y8" i="55"/>
  <c r="AO52" i="45"/>
  <c r="AO52" i="54"/>
  <c r="L53" i="55"/>
  <c r="L53" i="46"/>
  <c r="AM52" i="45"/>
  <c r="AM52" i="54"/>
  <c r="AK48" i="45"/>
  <c r="AK48" i="54"/>
  <c r="D11" i="54"/>
  <c r="D11" i="45"/>
  <c r="Q22" i="55"/>
  <c r="Q42" i="46"/>
  <c r="Q22" i="46"/>
  <c r="Z9" i="46"/>
  <c r="Z9" i="55"/>
  <c r="AF52" i="45"/>
  <c r="AF52" i="54"/>
  <c r="E41" i="55"/>
  <c r="E41" i="46"/>
  <c r="AS48" i="45"/>
  <c r="AS48" i="54"/>
  <c r="AI52" i="45"/>
  <c r="AI52" i="54"/>
  <c r="Y33" i="46"/>
  <c r="Y33" i="55"/>
  <c r="AG20" i="50"/>
  <c r="AA79" i="48"/>
  <c r="AA95" i="48"/>
  <c r="AA92" i="48"/>
  <c r="AB78" i="48"/>
  <c r="AB79" i="48" s="1"/>
  <c r="AB92" i="48"/>
  <c r="AB82" i="48" s="1"/>
  <c r="AB95" i="48"/>
  <c r="AB96" i="48" s="1"/>
  <c r="Z12" i="50"/>
  <c r="Z25" i="50"/>
  <c r="Z8" i="49"/>
  <c r="Z15" i="50" s="1"/>
  <c r="Z140" i="48"/>
  <c r="AF85" i="48"/>
  <c r="AF87" i="48" s="1"/>
  <c r="AH83" i="48"/>
  <c r="AG83" i="48"/>
  <c r="Y13" i="48"/>
  <c r="Z10" i="48"/>
  <c r="S41" i="50"/>
  <c r="W41" i="50"/>
  <c r="Y9" i="48"/>
  <c r="Z133" i="48"/>
  <c r="AK35" i="48"/>
  <c r="AG87" i="48"/>
  <c r="AJ21" i="50"/>
  <c r="AK23" i="49"/>
  <c r="AJ17" i="50"/>
  <c r="AK10" i="49"/>
  <c r="K46" i="50"/>
  <c r="K48" i="50" s="1"/>
  <c r="K11" i="49"/>
  <c r="K20" i="49" s="1"/>
  <c r="K144" i="48"/>
  <c r="AD6" i="48"/>
  <c r="AD134" i="48" s="1"/>
  <c r="AM13" i="49"/>
  <c r="AL13" i="49"/>
  <c r="X35" i="50"/>
  <c r="AL35" i="48"/>
  <c r="L46" i="50"/>
  <c r="L48" i="50" s="1"/>
  <c r="L11" i="49"/>
  <c r="L20" i="49" s="1"/>
  <c r="M6" i="49"/>
  <c r="L144" i="48"/>
  <c r="AK102" i="48"/>
  <c r="AJ14" i="48"/>
  <c r="AC134" i="48"/>
  <c r="X14" i="49"/>
  <c r="AF50" i="48"/>
  <c r="AE52" i="48"/>
  <c r="AE54" i="48" s="1"/>
  <c r="X22" i="49"/>
  <c r="X9" i="49"/>
  <c r="X16" i="50" s="1"/>
  <c r="X15" i="48"/>
  <c r="X17" i="48" s="1"/>
  <c r="AN69" i="48"/>
  <c r="AB74" i="48"/>
  <c r="AG139" i="48" s="1"/>
  <c r="AC74" i="48"/>
  <c r="AA90" i="48"/>
  <c r="AG90" i="48" s="1"/>
  <c r="N46" i="50"/>
  <c r="N48" i="50" s="1"/>
  <c r="N144" i="48"/>
  <c r="N11" i="49"/>
  <c r="N20" i="49" s="1"/>
  <c r="AJ19" i="50"/>
  <c r="AK27" i="49"/>
  <c r="AJ16" i="49"/>
  <c r="AJ8" i="50" s="1"/>
  <c r="AJ9" i="50"/>
  <c r="AL16" i="48"/>
  <c r="P40" i="50"/>
  <c r="P41" i="50" s="1"/>
  <c r="O6" i="49"/>
  <c r="X72" i="48"/>
  <c r="AF20" i="50"/>
  <c r="AH25" i="49"/>
  <c r="AG25" i="49"/>
  <c r="Z100" i="48"/>
  <c r="Z93" i="48"/>
  <c r="Z97" i="48"/>
  <c r="AI47" i="50"/>
  <c r="AI29" i="50"/>
  <c r="AI63" i="49"/>
  <c r="AJ28" i="49"/>
  <c r="AJ22" i="48"/>
  <c r="AM119" i="48"/>
  <c r="AK16" i="48"/>
  <c r="AK9" i="50" s="1"/>
  <c r="AK10" i="50" s="1"/>
  <c r="AK120" i="48"/>
  <c r="AK121" i="48" s="1"/>
  <c r="AA46" i="48"/>
  <c r="AA5" i="48"/>
  <c r="AA8" i="48" s="1"/>
  <c r="AA62" i="48"/>
  <c r="AA10" i="48" s="1"/>
  <c r="AB10" i="48" s="1"/>
  <c r="AA59" i="48"/>
  <c r="AE31" i="48"/>
  <c r="AF31" i="48" s="1"/>
  <c r="AG155" i="48"/>
  <c r="AE30" i="48"/>
  <c r="AR163" i="48"/>
  <c r="AP117" i="48"/>
  <c r="AP129" i="48"/>
  <c r="AB41" i="48"/>
  <c r="AC43" i="48"/>
  <c r="AC45" i="48" s="1"/>
  <c r="AC41" i="48"/>
  <c r="AA57" i="48"/>
  <c r="AG57" i="48" s="1"/>
  <c r="X106" i="48"/>
  <c r="AL102" i="48"/>
  <c r="AQ129" i="48"/>
  <c r="AJ172" i="48"/>
  <c r="AJ28" i="48" s="1"/>
  <c r="AJ18" i="48"/>
  <c r="AU77" i="48"/>
  <c r="AM165" i="48"/>
  <c r="AK168" i="48"/>
  <c r="AK170" i="48" s="1"/>
  <c r="Z64" i="48"/>
  <c r="Z11" i="48" s="1"/>
  <c r="Z67" i="48"/>
  <c r="Z60" i="48"/>
  <c r="AB59" i="48"/>
  <c r="AB47" i="48" s="1"/>
  <c r="J53" i="49"/>
  <c r="J43" i="49"/>
  <c r="AK56" i="49"/>
  <c r="AR47" i="45"/>
  <c r="AT51" i="45"/>
  <c r="AR51" i="45"/>
  <c r="AS51" i="54"/>
  <c r="AN51" i="45"/>
  <c r="AM49" i="45"/>
  <c r="AR49" i="54"/>
  <c r="AT49" i="54"/>
  <c r="AO49" i="45"/>
  <c r="AN49" i="45"/>
  <c r="AS49" i="54"/>
  <c r="AT47" i="54"/>
  <c r="AO47" i="45"/>
  <c r="AE163" i="44"/>
  <c r="Z18" i="44"/>
  <c r="AN56" i="46"/>
  <c r="AA173" i="44"/>
  <c r="AA170" i="44"/>
  <c r="AA168" i="44"/>
  <c r="Y28" i="44"/>
  <c r="Y172" i="44"/>
  <c r="X28" i="44"/>
  <c r="X172" i="44"/>
  <c r="Z121" i="44"/>
  <c r="Z118" i="44"/>
  <c r="Y121" i="44"/>
  <c r="Y118" i="44"/>
  <c r="X121" i="44"/>
  <c r="X118" i="44"/>
  <c r="AA117" i="44"/>
  <c r="AA102" i="44"/>
  <c r="W28" i="44"/>
  <c r="V28" i="44"/>
  <c r="Z30" i="44"/>
  <c r="AC22" i="44"/>
  <c r="AA145" i="44"/>
  <c r="AB129" i="44"/>
  <c r="Z129" i="44"/>
  <c r="Z14" i="44"/>
  <c r="AA9" i="55"/>
  <c r="AA16" i="44"/>
  <c r="AB113" i="44"/>
  <c r="AB112" i="44"/>
  <c r="AF112" i="44"/>
  <c r="W118" i="44"/>
  <c r="AB116" i="44"/>
  <c r="AB115" i="44"/>
  <c r="AL108" i="44"/>
  <c r="AK108" i="44"/>
  <c r="V121" i="44"/>
  <c r="V120" i="44"/>
  <c r="AK7" i="44"/>
  <c r="AF86" i="44"/>
  <c r="AB69" i="44"/>
  <c r="AA69" i="44"/>
  <c r="AU65" i="44"/>
  <c r="AP65" i="44"/>
  <c r="AF7" i="44"/>
  <c r="AF135" i="44" s="1"/>
  <c r="AQ55" i="44"/>
  <c r="AK53" i="44"/>
  <c r="X87" i="44"/>
  <c r="X85" i="44"/>
  <c r="AE55" i="45"/>
  <c r="AD55" i="45"/>
  <c r="AU47" i="54"/>
  <c r="AP47" i="45"/>
  <c r="AU49" i="45"/>
  <c r="Z40" i="45"/>
  <c r="AB39" i="45"/>
  <c r="AA39" i="45"/>
  <c r="AC34" i="45"/>
  <c r="AC33" i="45"/>
  <c r="AA32" i="45"/>
  <c r="AB32" i="45"/>
  <c r="AA31" i="45"/>
  <c r="AB31" i="45"/>
  <c r="AA63" i="45"/>
  <c r="AA22" i="44"/>
  <c r="AA16" i="45"/>
  <c r="AA27" i="45"/>
  <c r="Z16" i="45"/>
  <c r="Z26" i="45"/>
  <c r="AC24" i="45"/>
  <c r="AA19" i="45"/>
  <c r="AB19" i="45"/>
  <c r="AA18" i="45"/>
  <c r="AB18" i="45"/>
  <c r="Z15" i="45"/>
  <c r="AA53" i="55"/>
  <c r="Z53" i="46"/>
  <c r="AA31" i="44"/>
  <c r="AA26" i="44"/>
  <c r="AB26" i="44"/>
  <c r="X57" i="46"/>
  <c r="AD33" i="46"/>
  <c r="AD177" i="44"/>
  <c r="AC178" i="44"/>
  <c r="AJ185" i="44"/>
  <c r="AJ176" i="44"/>
  <c r="AN135" i="44"/>
  <c r="AF185" i="44"/>
  <c r="AA183" i="44"/>
  <c r="AF186" i="44"/>
  <c r="AA182" i="44"/>
  <c r="AI186" i="44"/>
  <c r="AI187" i="44"/>
  <c r="AO186" i="44"/>
  <c r="AD180" i="44"/>
  <c r="AC177" i="44"/>
  <c r="AA180" i="44"/>
  <c r="AD178" i="44"/>
  <c r="AJ181" i="44"/>
  <c r="AH176" i="44"/>
  <c r="AI181" i="44"/>
  <c r="AE175" i="44"/>
  <c r="AC180" i="44"/>
  <c r="Y136" i="44"/>
  <c r="AH175" i="44"/>
  <c r="AF181" i="44"/>
  <c r="AC182" i="44"/>
  <c r="AO135" i="44"/>
  <c r="AE180" i="44"/>
  <c r="AI176" i="44"/>
  <c r="AJ187" i="44"/>
  <c r="AD183" i="44"/>
  <c r="AH185" i="44"/>
  <c r="AE178" i="44"/>
  <c r="AD182" i="44"/>
  <c r="AH186" i="44"/>
  <c r="AC183" i="44"/>
  <c r="AE177" i="44"/>
  <c r="AI185" i="44"/>
  <c r="AE183" i="44"/>
  <c r="AK187" i="44"/>
  <c r="AA178" i="44"/>
  <c r="AE182" i="44"/>
  <c r="AH181" i="44"/>
  <c r="AH187" i="44"/>
  <c r="W87" i="44"/>
  <c r="AJ61" i="44"/>
  <c r="AG110" i="44"/>
  <c r="AR63" i="44"/>
  <c r="AP68" i="44"/>
  <c r="AF98" i="44"/>
  <c r="AK96" i="44"/>
  <c r="AU101" i="44"/>
  <c r="AA44" i="44"/>
  <c r="V127" i="44"/>
  <c r="V99" i="44"/>
  <c r="V66" i="44"/>
  <c r="AL124" i="44"/>
  <c r="AP111" i="44"/>
  <c r="AK110" i="44"/>
  <c r="AD165" i="44"/>
  <c r="AA13" i="45"/>
  <c r="AQ123" i="44"/>
  <c r="Z10" i="55"/>
  <c r="AU55" i="44"/>
  <c r="AC16" i="44"/>
  <c r="AF61" i="44"/>
  <c r="AF175" i="44" s="1"/>
  <c r="AK115" i="44"/>
  <c r="AP116" i="44"/>
  <c r="AF94" i="44"/>
  <c r="AB27" i="45"/>
  <c r="AA19" i="55"/>
  <c r="AC27" i="45"/>
  <c r="AG109" i="44"/>
  <c r="AC54" i="45"/>
  <c r="AD28" i="45"/>
  <c r="AE33" i="55"/>
  <c r="AK63" i="44"/>
  <c r="AK176" i="44" s="1"/>
  <c r="AP108" i="44"/>
  <c r="AK112" i="44"/>
  <c r="AP113" i="44"/>
  <c r="AM61" i="44"/>
  <c r="AB111" i="44"/>
  <c r="X50" i="44"/>
  <c r="W50" i="44"/>
  <c r="AL110" i="44"/>
  <c r="AP88" i="44"/>
  <c r="AL88" i="44"/>
  <c r="AC69" i="44"/>
  <c r="AA10" i="45"/>
  <c r="Z83" i="44"/>
  <c r="Y57" i="55"/>
  <c r="AB16" i="44"/>
  <c r="AI61" i="44"/>
  <c r="AI175" i="44" s="1"/>
  <c r="AA21" i="55"/>
  <c r="AC23" i="45"/>
  <c r="AB23" i="45"/>
  <c r="AI34" i="39"/>
  <c r="AJ176" i="36"/>
  <c r="AA175" i="36"/>
  <c r="AF175" i="36"/>
  <c r="AF176" i="36"/>
  <c r="AK63" i="36"/>
  <c r="AA176" i="36"/>
  <c r="AK175" i="36"/>
  <c r="AP68" i="36"/>
  <c r="AU68" i="36" s="1"/>
  <c r="AI176" i="36"/>
  <c r="AN63" i="36"/>
  <c r="AS63" i="36" s="1"/>
  <c r="AH175" i="36"/>
  <c r="AM61" i="36"/>
  <c r="AR61" i="36" s="1"/>
  <c r="V16" i="38"/>
  <c r="V27" i="38"/>
  <c r="AA47" i="46" l="1"/>
  <c r="AA47" i="55"/>
  <c r="AB29" i="46"/>
  <c r="AB29" i="55"/>
  <c r="AA29" i="46"/>
  <c r="AA29" i="55"/>
  <c r="Z17" i="46"/>
  <c r="Z17" i="55"/>
  <c r="H27" i="55"/>
  <c r="H27" i="46"/>
  <c r="Z20" i="55"/>
  <c r="Z20" i="46"/>
  <c r="Q39" i="55"/>
  <c r="Q39" i="46"/>
  <c r="AN50" i="45"/>
  <c r="AN50" i="54"/>
  <c r="D48" i="55"/>
  <c r="D48" i="46"/>
  <c r="H22" i="55"/>
  <c r="H22" i="46"/>
  <c r="F40" i="55"/>
  <c r="F40" i="46"/>
  <c r="AO50" i="45"/>
  <c r="AO50" i="54"/>
  <c r="M65" i="54"/>
  <c r="M65" i="45"/>
  <c r="G39" i="55"/>
  <c r="G39" i="46"/>
  <c r="AB9" i="46"/>
  <c r="AB9" i="55"/>
  <c r="L39" i="55"/>
  <c r="L39" i="46"/>
  <c r="R55" i="55"/>
  <c r="R55" i="46"/>
  <c r="D43" i="54"/>
  <c r="D43" i="45"/>
  <c r="AU50" i="45"/>
  <c r="AU50" i="54"/>
  <c r="AK52" i="45"/>
  <c r="AK52" i="54"/>
  <c r="D53" i="54"/>
  <c r="D53" i="45"/>
  <c r="AM50" i="45"/>
  <c r="AM50" i="54"/>
  <c r="W7" i="46"/>
  <c r="W7" i="55"/>
  <c r="AN52" i="45"/>
  <c r="AN52" i="54"/>
  <c r="AP51" i="45"/>
  <c r="AP51" i="54"/>
  <c r="AD57" i="46"/>
  <c r="AD57" i="55"/>
  <c r="Q55" i="55"/>
  <c r="Q55" i="46"/>
  <c r="E6" i="54"/>
  <c r="E6" i="45"/>
  <c r="AP48" i="45"/>
  <c r="AP48" i="54"/>
  <c r="L55" i="55"/>
  <c r="L55" i="46"/>
  <c r="Z33" i="46"/>
  <c r="Z33" i="55"/>
  <c r="X58" i="46"/>
  <c r="X58" i="55"/>
  <c r="R64" i="54"/>
  <c r="R64" i="45"/>
  <c r="Y56" i="45"/>
  <c r="Y56" i="54"/>
  <c r="R39" i="55"/>
  <c r="R39" i="46"/>
  <c r="AO48" i="45"/>
  <c r="AO48" i="54"/>
  <c r="AR52" i="45"/>
  <c r="AR52" i="54"/>
  <c r="D20" i="54"/>
  <c r="D20" i="45"/>
  <c r="Z8" i="46"/>
  <c r="Z8" i="55"/>
  <c r="AT52" i="45"/>
  <c r="AT52" i="54"/>
  <c r="AR48" i="45"/>
  <c r="AR48" i="54"/>
  <c r="AB60" i="48"/>
  <c r="AJ47" i="50"/>
  <c r="AJ63" i="49"/>
  <c r="AJ29" i="50"/>
  <c r="AK28" i="49"/>
  <c r="AK22" i="48"/>
  <c r="AL22" i="48" s="1"/>
  <c r="M46" i="50"/>
  <c r="M48" i="50" s="1"/>
  <c r="M11" i="49"/>
  <c r="M20" i="49" s="1"/>
  <c r="M43" i="49" s="1"/>
  <c r="Z13" i="48"/>
  <c r="AB67" i="48"/>
  <c r="AB68" i="48" s="1"/>
  <c r="AH153" i="48"/>
  <c r="AK17" i="50"/>
  <c r="AL17" i="50" s="1"/>
  <c r="AM10" i="49"/>
  <c r="AL10" i="49"/>
  <c r="AB62" i="48"/>
  <c r="AB63" i="48" s="1"/>
  <c r="Y22" i="49"/>
  <c r="Y9" i="49"/>
  <c r="Y16" i="50" s="1"/>
  <c r="Z9" i="48"/>
  <c r="AA64" i="48"/>
  <c r="AA67" i="48"/>
  <c r="AA60" i="48"/>
  <c r="Y35" i="50"/>
  <c r="X37" i="50"/>
  <c r="AM56" i="49"/>
  <c r="AB40" i="50"/>
  <c r="X40" i="50"/>
  <c r="T40" i="50"/>
  <c r="T41" i="50" s="1"/>
  <c r="S6" i="49"/>
  <c r="AK19" i="50"/>
  <c r="AL19" i="50" s="1"/>
  <c r="AL27" i="49"/>
  <c r="AM27" i="49"/>
  <c r="AK16" i="49"/>
  <c r="X18" i="50"/>
  <c r="X30" i="49"/>
  <c r="X35" i="49" s="1"/>
  <c r="X37" i="49"/>
  <c r="AK21" i="50"/>
  <c r="AL21" i="50" s="1"/>
  <c r="AM23" i="49"/>
  <c r="AL23" i="49"/>
  <c r="AK172" i="48"/>
  <c r="AK28" i="48" s="1"/>
  <c r="AL28" i="48" s="1"/>
  <c r="AK18" i="48"/>
  <c r="AL18" i="48" s="1"/>
  <c r="AE6" i="48"/>
  <c r="AG54" i="48"/>
  <c r="AP118" i="48"/>
  <c r="AQ117" i="48"/>
  <c r="AQ118" i="48" s="1"/>
  <c r="AF30" i="48"/>
  <c r="AJ33" i="50"/>
  <c r="X141" i="48"/>
  <c r="X19" i="48"/>
  <c r="AA12" i="50"/>
  <c r="AB12" i="50" s="1"/>
  <c r="AA25" i="50"/>
  <c r="AB25" i="50" s="1"/>
  <c r="AB56" i="50" s="1"/>
  <c r="AA8" i="49"/>
  <c r="AA140" i="48"/>
  <c r="AN165" i="48"/>
  <c r="AM168" i="48"/>
  <c r="AM170" i="48" s="1"/>
  <c r="AD41" i="48"/>
  <c r="AC57" i="48"/>
  <c r="AB64" i="48"/>
  <c r="AB65" i="48" s="1"/>
  <c r="AB5" i="48"/>
  <c r="AB8" i="48" s="1"/>
  <c r="AH85" i="48"/>
  <c r="AH87" i="48" s="1"/>
  <c r="AI83" i="48"/>
  <c r="AA100" i="48"/>
  <c r="AB100" i="48" s="1"/>
  <c r="AB101" i="48" s="1"/>
  <c r="AA97" i="48"/>
  <c r="AB97" i="48" s="1"/>
  <c r="AB98" i="48" s="1"/>
  <c r="AA93" i="48"/>
  <c r="AC46" i="48"/>
  <c r="AC5" i="48"/>
  <c r="AC62" i="48"/>
  <c r="AC59" i="48"/>
  <c r="AA133" i="48"/>
  <c r="N53" i="49"/>
  <c r="N43" i="49"/>
  <c r="AH50" i="48"/>
  <c r="AG50" i="48"/>
  <c r="AF52" i="48"/>
  <c r="AF54" i="48" s="1"/>
  <c r="AN13" i="49"/>
  <c r="AS163" i="48"/>
  <c r="AR117" i="48"/>
  <c r="AR129" i="48"/>
  <c r="L53" i="49"/>
  <c r="L43" i="49"/>
  <c r="AH20" i="50"/>
  <c r="AI25" i="49"/>
  <c r="Y7" i="50"/>
  <c r="Y14" i="49" s="1"/>
  <c r="K53" i="49"/>
  <c r="K43" i="49"/>
  <c r="O46" i="50"/>
  <c r="O48" i="50" s="1"/>
  <c r="O144" i="48"/>
  <c r="O11" i="49"/>
  <c r="O20" i="49" s="1"/>
  <c r="AM136" i="48"/>
  <c r="AN119" i="48"/>
  <c r="AM16" i="48"/>
  <c r="AM120" i="48"/>
  <c r="AM121" i="48" s="1"/>
  <c r="AO69" i="48"/>
  <c r="Q40" i="50"/>
  <c r="Q41" i="50" s="1"/>
  <c r="Q6" i="49" s="1"/>
  <c r="P6" i="49"/>
  <c r="AJ10" i="50"/>
  <c r="AL10" i="50" s="1"/>
  <c r="AL9" i="50"/>
  <c r="AB93" i="48"/>
  <c r="AK136" i="48"/>
  <c r="AD74" i="48"/>
  <c r="AC90" i="48"/>
  <c r="AM35" i="48"/>
  <c r="X137" i="48"/>
  <c r="AC76" i="48"/>
  <c r="AC78" i="48" s="1"/>
  <c r="AC133" i="48" s="1"/>
  <c r="AM102" i="48"/>
  <c r="AK14" i="48"/>
  <c r="AL14" i="48" s="1"/>
  <c r="AS51" i="45"/>
  <c r="AS49" i="45"/>
  <c r="AT49" i="45"/>
  <c r="AR49" i="45"/>
  <c r="AT47" i="45"/>
  <c r="AA118" i="44"/>
  <c r="X120" i="44"/>
  <c r="AF163" i="44"/>
  <c r="Y120" i="44"/>
  <c r="AP56" i="46"/>
  <c r="AO56" i="46"/>
  <c r="AC173" i="44"/>
  <c r="Z28" i="44"/>
  <c r="Z172" i="44"/>
  <c r="AC170" i="44"/>
  <c r="AC168" i="44"/>
  <c r="Z120" i="44"/>
  <c r="AC117" i="44"/>
  <c r="AC102" i="44"/>
  <c r="AC120" i="44"/>
  <c r="AC118" i="44"/>
  <c r="AA30" i="44"/>
  <c r="AD22" i="44"/>
  <c r="AC145" i="44"/>
  <c r="AC14" i="44"/>
  <c r="AA129" i="44"/>
  <c r="Z10" i="46"/>
  <c r="AA9" i="46"/>
  <c r="AD119" i="44"/>
  <c r="AG116" i="44"/>
  <c r="AG115" i="44"/>
  <c r="AA121" i="44"/>
  <c r="AA120" i="44"/>
  <c r="W121" i="44"/>
  <c r="W120" i="44"/>
  <c r="AL113" i="44"/>
  <c r="AL112" i="44"/>
  <c r="AG113" i="44"/>
  <c r="AG112" i="44"/>
  <c r="AB118" i="44"/>
  <c r="AL109" i="44"/>
  <c r="AL7" i="44"/>
  <c r="AK86" i="44"/>
  <c r="AV55" i="44"/>
  <c r="AU53" i="44"/>
  <c r="AP53" i="44"/>
  <c r="Y87" i="44"/>
  <c r="Y85" i="44"/>
  <c r="V74" i="44"/>
  <c r="V54" i="44"/>
  <c r="V134" i="44" s="1"/>
  <c r="V52" i="44"/>
  <c r="AU47" i="45"/>
  <c r="AA40" i="45"/>
  <c r="AB40" i="45"/>
  <c r="AC39" i="45"/>
  <c r="AD34" i="45"/>
  <c r="AD33" i="45"/>
  <c r="AB16" i="45"/>
  <c r="AC32" i="45"/>
  <c r="AC63" i="45"/>
  <c r="AC31" i="45"/>
  <c r="AB67" i="45"/>
  <c r="AA19" i="46"/>
  <c r="AA26" i="45"/>
  <c r="AB26" i="45"/>
  <c r="AD24" i="45"/>
  <c r="AA21" i="46"/>
  <c r="AC19" i="45"/>
  <c r="AC18" i="45"/>
  <c r="AA15" i="45"/>
  <c r="AB15" i="45"/>
  <c r="AC53" i="55"/>
  <c r="AA53" i="46"/>
  <c r="AD31" i="44"/>
  <c r="AC31" i="44"/>
  <c r="AC26" i="44"/>
  <c r="AE33" i="46"/>
  <c r="Y57" i="46"/>
  <c r="AB35" i="44"/>
  <c r="AA35" i="44"/>
  <c r="AN185" i="44"/>
  <c r="AP187" i="44"/>
  <c r="AK181" i="44"/>
  <c r="AI180" i="44"/>
  <c r="AN186" i="44"/>
  <c r="AF183" i="44"/>
  <c r="AK185" i="44"/>
  <c r="AJ177" i="44"/>
  <c r="AM185" i="44"/>
  <c r="AN181" i="44"/>
  <c r="AK135" i="44"/>
  <c r="AI177" i="44"/>
  <c r="AF180" i="44"/>
  <c r="AF182" i="44"/>
  <c r="AH183" i="44"/>
  <c r="AS135" i="44"/>
  <c r="AT135" i="44"/>
  <c r="AH178" i="44"/>
  <c r="Z136" i="44"/>
  <c r="AO181" i="44"/>
  <c r="AO185" i="44"/>
  <c r="AM187" i="44"/>
  <c r="AJ182" i="44"/>
  <c r="AM186" i="44"/>
  <c r="AA136" i="44"/>
  <c r="AT186" i="44"/>
  <c r="AJ183" i="44"/>
  <c r="AJ178" i="44"/>
  <c r="AO187" i="44"/>
  <c r="AJ180" i="44"/>
  <c r="AI183" i="44"/>
  <c r="AF178" i="44"/>
  <c r="AH180" i="44"/>
  <c r="AK186" i="44"/>
  <c r="AN187" i="44"/>
  <c r="AI182" i="44"/>
  <c r="AI178" i="44"/>
  <c r="AM181" i="44"/>
  <c r="AH182" i="44"/>
  <c r="AJ175" i="44"/>
  <c r="AM135" i="44"/>
  <c r="AH177" i="44"/>
  <c r="AR61" i="44"/>
  <c r="AK98" i="44"/>
  <c r="AL111" i="44"/>
  <c r="AN61" i="44"/>
  <c r="W12" i="44"/>
  <c r="W66" i="44"/>
  <c r="AU88" i="44"/>
  <c r="AQ88" i="44"/>
  <c r="Z57" i="55"/>
  <c r="AO61" i="44"/>
  <c r="AE165" i="44"/>
  <c r="AG111" i="44"/>
  <c r="AU51" i="54"/>
  <c r="AD69" i="44"/>
  <c r="AU113" i="44"/>
  <c r="AP112" i="44"/>
  <c r="AQ110" i="44"/>
  <c r="AU111" i="44"/>
  <c r="AP110" i="44"/>
  <c r="AU68" i="44"/>
  <c r="AA33" i="55"/>
  <c r="AC35" i="44"/>
  <c r="AA83" i="44"/>
  <c r="AD27" i="45"/>
  <c r="AP96" i="44"/>
  <c r="AD23" i="45"/>
  <c r="AD54" i="45"/>
  <c r="W74" i="44"/>
  <c r="X74" i="44"/>
  <c r="AQ112" i="44"/>
  <c r="AA17" i="55"/>
  <c r="AB10" i="45"/>
  <c r="AC10" i="45"/>
  <c r="Y50" i="44"/>
  <c r="AU108" i="44"/>
  <c r="AQ108" i="44"/>
  <c r="AD63" i="45"/>
  <c r="AE28" i="45"/>
  <c r="AQ124" i="44"/>
  <c r="W99" i="44"/>
  <c r="W6" i="44"/>
  <c r="AV123" i="44"/>
  <c r="AK94" i="44"/>
  <c r="AK61" i="44"/>
  <c r="AK175" i="44" s="1"/>
  <c r="AF44" i="44"/>
  <c r="AP115" i="44"/>
  <c r="AU116" i="44"/>
  <c r="AH163" i="44"/>
  <c r="AP63" i="44"/>
  <c r="AB13" i="45"/>
  <c r="AC13" i="45"/>
  <c r="AJ34" i="39"/>
  <c r="AK176" i="36"/>
  <c r="AP63" i="36"/>
  <c r="AU63" i="36" s="1"/>
  <c r="F145" i="36"/>
  <c r="E145" i="36"/>
  <c r="L145" i="36"/>
  <c r="K145" i="36"/>
  <c r="J145" i="36"/>
  <c r="I145" i="36"/>
  <c r="N145" i="36"/>
  <c r="S145" i="36"/>
  <c r="Q145" i="36"/>
  <c r="P145" i="36"/>
  <c r="O145" i="36"/>
  <c r="T145" i="36"/>
  <c r="U145" i="36"/>
  <c r="AC19" i="46" l="1"/>
  <c r="AC19" i="55"/>
  <c r="AB21" i="46"/>
  <c r="AB21" i="55"/>
  <c r="AD29" i="46"/>
  <c r="AD29" i="55"/>
  <c r="AC29" i="46"/>
  <c r="AC29" i="55"/>
  <c r="AC47" i="46"/>
  <c r="AC47" i="55"/>
  <c r="AD47" i="46"/>
  <c r="AD47" i="55"/>
  <c r="AB19" i="46"/>
  <c r="AB19" i="55"/>
  <c r="AB47" i="46"/>
  <c r="AB47" i="55"/>
  <c r="AA20" i="55"/>
  <c r="AA20" i="46"/>
  <c r="Y58" i="46"/>
  <c r="Y58" i="55"/>
  <c r="AT48" i="45"/>
  <c r="AT48" i="54"/>
  <c r="AF33" i="46"/>
  <c r="AF33" i="55"/>
  <c r="AR50" i="45"/>
  <c r="AR50" i="54"/>
  <c r="AU48" i="45"/>
  <c r="AU48" i="54"/>
  <c r="E46" i="55"/>
  <c r="E46" i="46"/>
  <c r="F41" i="55"/>
  <c r="F41" i="46"/>
  <c r="AE57" i="46"/>
  <c r="AE57" i="55"/>
  <c r="AA8" i="46"/>
  <c r="AA8" i="55"/>
  <c r="Z56" i="45"/>
  <c r="Z56" i="54"/>
  <c r="AS50" i="45"/>
  <c r="AS50" i="54"/>
  <c r="M55" i="55"/>
  <c r="M55" i="46"/>
  <c r="AA10" i="46"/>
  <c r="AA10" i="55"/>
  <c r="AC9" i="46"/>
  <c r="AC9" i="55"/>
  <c r="AS52" i="45"/>
  <c r="AS52" i="54"/>
  <c r="AB10" i="46"/>
  <c r="AB10" i="55"/>
  <c r="H39" i="55"/>
  <c r="H39" i="46"/>
  <c r="M64" i="54"/>
  <c r="M64" i="45"/>
  <c r="F6" i="54"/>
  <c r="F6" i="45"/>
  <c r="E11" i="54"/>
  <c r="E11" i="45"/>
  <c r="AT50" i="45"/>
  <c r="AT50" i="54"/>
  <c r="AP52" i="45"/>
  <c r="AP52" i="54"/>
  <c r="G40" i="55"/>
  <c r="G40" i="46"/>
  <c r="Z7" i="50"/>
  <c r="Z14" i="49"/>
  <c r="AO119" i="48"/>
  <c r="AN16" i="48"/>
  <c r="AN9" i="50" s="1"/>
  <c r="AN10" i="50" s="1"/>
  <c r="AN120" i="48"/>
  <c r="AN121" i="48" s="1"/>
  <c r="AR118" i="48"/>
  <c r="AO165" i="48"/>
  <c r="AN168" i="48"/>
  <c r="AN170" i="48" s="1"/>
  <c r="AG6" i="48"/>
  <c r="U40" i="50"/>
  <c r="U41" i="50" s="1"/>
  <c r="T6" i="49"/>
  <c r="Z22" i="49"/>
  <c r="Z9" i="49"/>
  <c r="Z16" i="50" s="1"/>
  <c r="AB94" i="48"/>
  <c r="AT163" i="48"/>
  <c r="AS117" i="48"/>
  <c r="AS118" i="48" s="1"/>
  <c r="AS129" i="48"/>
  <c r="AE134" i="48"/>
  <c r="Y18" i="50"/>
  <c r="Y30" i="49"/>
  <c r="Y35" i="49" s="1"/>
  <c r="S46" i="50"/>
  <c r="S48" i="50" s="1"/>
  <c r="S11" i="49"/>
  <c r="S20" i="49" s="1"/>
  <c r="S144" i="48"/>
  <c r="O53" i="49"/>
  <c r="O43" i="49"/>
  <c r="AA15" i="50"/>
  <c r="AB15" i="50" s="1"/>
  <c r="AB8" i="49"/>
  <c r="AO13" i="49"/>
  <c r="AM17" i="50"/>
  <c r="AN10" i="49"/>
  <c r="P46" i="50"/>
  <c r="P48" i="50" s="1"/>
  <c r="P11" i="49"/>
  <c r="P20" i="49" s="1"/>
  <c r="P144" i="48"/>
  <c r="AM21" i="50"/>
  <c r="AN23" i="49"/>
  <c r="AB61" i="48"/>
  <c r="AE74" i="48"/>
  <c r="AD90" i="48"/>
  <c r="AD76" i="48"/>
  <c r="AD78" i="48" s="1"/>
  <c r="Q46" i="50"/>
  <c r="Q48" i="50" s="1"/>
  <c r="Q11" i="49"/>
  <c r="Q20" i="49" s="1"/>
  <c r="R6" i="49"/>
  <c r="Q144" i="48"/>
  <c r="AF134" i="48"/>
  <c r="AF6" i="48"/>
  <c r="X142" i="48"/>
  <c r="Z35" i="50"/>
  <c r="Y37" i="50"/>
  <c r="AN102" i="48"/>
  <c r="AM14" i="48"/>
  <c r="AP69" i="48"/>
  <c r="AI85" i="48"/>
  <c r="AI87" i="48" s="1"/>
  <c r="AJ83" i="48"/>
  <c r="Y37" i="49"/>
  <c r="AH155" i="48"/>
  <c r="AI153" i="48"/>
  <c r="AE43" i="48"/>
  <c r="AE45" i="48" s="1"/>
  <c r="AE41" i="48"/>
  <c r="AD57" i="48"/>
  <c r="AM172" i="48"/>
  <c r="AM28" i="48" s="1"/>
  <c r="AM18" i="48"/>
  <c r="AC79" i="48"/>
  <c r="AC95" i="48"/>
  <c r="AC92" i="48"/>
  <c r="Y66" i="48"/>
  <c r="Y99" i="48"/>
  <c r="Y127" i="48"/>
  <c r="AI20" i="50"/>
  <c r="AJ25" i="49"/>
  <c r="AH52" i="48"/>
  <c r="AH54" i="48" s="1"/>
  <c r="AI50" i="48"/>
  <c r="AJ57" i="50"/>
  <c r="AJ58" i="50" s="1"/>
  <c r="AA9" i="48"/>
  <c r="AB9" i="48" s="1"/>
  <c r="AN56" i="49"/>
  <c r="AC64" i="48"/>
  <c r="AC60" i="48"/>
  <c r="AC67" i="48"/>
  <c r="AD43" i="48"/>
  <c r="AD45" i="48" s="1"/>
  <c r="AC8" i="48"/>
  <c r="AB140" i="48"/>
  <c r="AH30" i="48"/>
  <c r="AK33" i="50"/>
  <c r="AK57" i="50" s="1"/>
  <c r="AK8" i="50"/>
  <c r="AL8" i="50" s="1"/>
  <c r="AL16" i="49"/>
  <c r="AA13" i="48"/>
  <c r="AB13" i="48" s="1"/>
  <c r="AK29" i="50"/>
  <c r="AL29" i="50" s="1"/>
  <c r="AK63" i="49"/>
  <c r="AK47" i="50"/>
  <c r="AM28" i="49"/>
  <c r="AL28" i="49"/>
  <c r="AM22" i="48"/>
  <c r="AN35" i="48"/>
  <c r="AM9" i="50"/>
  <c r="AM19" i="50"/>
  <c r="AN27" i="49"/>
  <c r="AM16" i="49"/>
  <c r="AM8" i="50" s="1"/>
  <c r="AA11" i="48"/>
  <c r="AB11" i="48" s="1"/>
  <c r="AA14" i="44"/>
  <c r="AC121" i="44"/>
  <c r="AC18" i="44"/>
  <c r="AC28" i="44"/>
  <c r="AR56" i="46"/>
  <c r="AD173" i="44"/>
  <c r="AD170" i="44"/>
  <c r="AD168" i="44"/>
  <c r="AA172" i="44"/>
  <c r="AA18" i="44"/>
  <c r="AB18" i="44"/>
  <c r="AD102" i="44"/>
  <c r="AD117" i="44"/>
  <c r="AD30" i="44"/>
  <c r="AC30" i="44"/>
  <c r="AD145" i="44"/>
  <c r="AC129" i="44"/>
  <c r="AD14" i="44"/>
  <c r="AE119" i="44"/>
  <c r="AD9" i="55"/>
  <c r="AD16" i="44"/>
  <c r="AB121" i="44"/>
  <c r="AB120" i="44"/>
  <c r="AL116" i="44"/>
  <c r="AL115" i="44"/>
  <c r="AU86" i="44"/>
  <c r="AP86" i="44"/>
  <c r="AQ7" i="44"/>
  <c r="AP7" i="44"/>
  <c r="AP135" i="44" s="1"/>
  <c r="Z87" i="44"/>
  <c r="Z85" i="44"/>
  <c r="V76" i="44"/>
  <c r="AB90" i="44"/>
  <c r="V90" i="44"/>
  <c r="X78" i="44"/>
  <c r="X76" i="44"/>
  <c r="X54" i="44"/>
  <c r="X52" i="44"/>
  <c r="W54" i="44"/>
  <c r="AF54" i="45"/>
  <c r="AE54" i="45"/>
  <c r="AU51" i="45"/>
  <c r="AF55" i="45"/>
  <c r="AC40" i="45"/>
  <c r="AD39" i="45"/>
  <c r="AE34" i="45"/>
  <c r="AE33" i="45"/>
  <c r="AD32" i="45"/>
  <c r="AD31" i="45"/>
  <c r="AC16" i="45"/>
  <c r="AC26" i="45"/>
  <c r="AE24" i="45"/>
  <c r="AD19" i="45"/>
  <c r="AD18" i="45"/>
  <c r="AC15" i="45"/>
  <c r="AA17" i="46"/>
  <c r="AD53" i="55"/>
  <c r="AC53" i="46"/>
  <c r="W127" i="44"/>
  <c r="V131" i="44"/>
  <c r="V130" i="44"/>
  <c r="AD26" i="44"/>
  <c r="Z57" i="46"/>
  <c r="AA33" i="46"/>
  <c r="AP186" i="44"/>
  <c r="AR181" i="44"/>
  <c r="AR186" i="44"/>
  <c r="AS185" i="44"/>
  <c r="AO183" i="44"/>
  <c r="AM183" i="44"/>
  <c r="AK183" i="44"/>
  <c r="AN182" i="44"/>
  <c r="AO180" i="44"/>
  <c r="AT181" i="44"/>
  <c r="AO182" i="44"/>
  <c r="AK178" i="44"/>
  <c r="AS186" i="44"/>
  <c r="AT187" i="44"/>
  <c r="AU187" i="44"/>
  <c r="AR187" i="44"/>
  <c r="AK182" i="44"/>
  <c r="AN180" i="44"/>
  <c r="AN183" i="44"/>
  <c r="AM182" i="44"/>
  <c r="AT185" i="44"/>
  <c r="AS187" i="44"/>
  <c r="AK180" i="44"/>
  <c r="AM180" i="44"/>
  <c r="AR135" i="44"/>
  <c r="AS181" i="44"/>
  <c r="AP181" i="44"/>
  <c r="AR185" i="44"/>
  <c r="AC136" i="44"/>
  <c r="AP185" i="44"/>
  <c r="V41" i="44"/>
  <c r="AE27" i="45"/>
  <c r="AQ109" i="44"/>
  <c r="AE23" i="45"/>
  <c r="AF165" i="44"/>
  <c r="AT61" i="44"/>
  <c r="AH54" i="45"/>
  <c r="AV124" i="44"/>
  <c r="Y74" i="44"/>
  <c r="X90" i="44"/>
  <c r="AP98" i="44"/>
  <c r="AS61" i="44"/>
  <c r="Z50" i="44"/>
  <c r="AI163" i="44"/>
  <c r="AD10" i="45"/>
  <c r="AU96" i="44"/>
  <c r="AQ111" i="44"/>
  <c r="AP94" i="44"/>
  <c r="AU110" i="44"/>
  <c r="AV110" i="44"/>
  <c r="AE69" i="44"/>
  <c r="AU115" i="44"/>
  <c r="AU63" i="44"/>
  <c r="AF119" i="44"/>
  <c r="AE16" i="44"/>
  <c r="AV108" i="44"/>
  <c r="AV88" i="44"/>
  <c r="AB83" i="44"/>
  <c r="AC83" i="44"/>
  <c r="AF28" i="45"/>
  <c r="AQ113" i="44"/>
  <c r="AK44" i="44"/>
  <c r="AP61" i="44"/>
  <c r="AD35" i="44"/>
  <c r="AD13" i="45"/>
  <c r="X95" i="44"/>
  <c r="AA57" i="55"/>
  <c r="AI54" i="45"/>
  <c r="AG33" i="55"/>
  <c r="AK34" i="39"/>
  <c r="V22" i="36"/>
  <c r="AI56" i="39"/>
  <c r="AJ56" i="39" s="1"/>
  <c r="AK56" i="39" s="1"/>
  <c r="D54" i="39"/>
  <c r="T47" i="39"/>
  <c r="Q47" i="39"/>
  <c r="P47" i="39"/>
  <c r="O47" i="39"/>
  <c r="G47" i="39"/>
  <c r="F47" i="39"/>
  <c r="D47" i="39"/>
  <c r="H40" i="39"/>
  <c r="AV38" i="39"/>
  <c r="AQ38" i="39"/>
  <c r="AL38" i="39"/>
  <c r="AG38" i="39"/>
  <c r="AB38" i="39"/>
  <c r="U38" i="39"/>
  <c r="W38" i="39" s="1"/>
  <c r="T38" i="39"/>
  <c r="O38" i="39"/>
  <c r="J38" i="39"/>
  <c r="E38" i="39"/>
  <c r="F38" i="39" s="1"/>
  <c r="G38" i="39" s="1"/>
  <c r="D38" i="39"/>
  <c r="H38" i="39" s="1"/>
  <c r="S37" i="39"/>
  <c r="D37" i="39"/>
  <c r="AV36" i="39"/>
  <c r="AQ36" i="39"/>
  <c r="AL36" i="39"/>
  <c r="AG36" i="39"/>
  <c r="AB36" i="39"/>
  <c r="T36" i="39"/>
  <c r="P36" i="39"/>
  <c r="O36" i="39"/>
  <c r="J36" i="39"/>
  <c r="E36" i="39"/>
  <c r="T35" i="39"/>
  <c r="O35" i="39"/>
  <c r="J35" i="39"/>
  <c r="E35" i="39"/>
  <c r="AQ34" i="39"/>
  <c r="U34" i="39"/>
  <c r="T34" i="39"/>
  <c r="O34" i="39"/>
  <c r="O37" i="39" s="1"/>
  <c r="K34" i="39"/>
  <c r="L34" i="39" s="1"/>
  <c r="J34" i="39"/>
  <c r="M34" i="39" s="1"/>
  <c r="G34" i="39"/>
  <c r="E34" i="39"/>
  <c r="F34" i="39" s="1"/>
  <c r="T33" i="39"/>
  <c r="O33" i="39"/>
  <c r="P33" i="39" s="1"/>
  <c r="Q33" i="39" s="1"/>
  <c r="J33" i="39"/>
  <c r="E33" i="39"/>
  <c r="AV32" i="39"/>
  <c r="AQ32" i="39"/>
  <c r="AL32" i="39"/>
  <c r="AG32" i="39"/>
  <c r="AB32" i="39"/>
  <c r="T32" i="39"/>
  <c r="O32" i="39"/>
  <c r="J32" i="39"/>
  <c r="E32" i="39"/>
  <c r="AV31" i="39"/>
  <c r="AQ31" i="39"/>
  <c r="AL31" i="39"/>
  <c r="AG31" i="39"/>
  <c r="AB31" i="39"/>
  <c r="T31" i="39"/>
  <c r="O31" i="39"/>
  <c r="I31" i="39"/>
  <c r="G31" i="39"/>
  <c r="H31" i="39" s="1"/>
  <c r="AV30" i="39"/>
  <c r="AQ30" i="39"/>
  <c r="AL30" i="39"/>
  <c r="AG30" i="39"/>
  <c r="AB30" i="39"/>
  <c r="U30" i="39"/>
  <c r="W30" i="39" s="1"/>
  <c r="O30" i="39"/>
  <c r="P30" i="39" s="1"/>
  <c r="N30" i="39"/>
  <c r="L30" i="39"/>
  <c r="M30" i="39" s="1"/>
  <c r="J30" i="39"/>
  <c r="G30" i="39"/>
  <c r="F30" i="39"/>
  <c r="H30" i="39" s="1"/>
  <c r="U29" i="39"/>
  <c r="T29" i="39"/>
  <c r="T37" i="39" s="1"/>
  <c r="Q29" i="39"/>
  <c r="P29" i="39"/>
  <c r="O29" i="39"/>
  <c r="R29" i="39" s="1"/>
  <c r="J29" i="39"/>
  <c r="E29" i="39"/>
  <c r="E37" i="39" s="1"/>
  <c r="N27" i="39"/>
  <c r="U26" i="39"/>
  <c r="T26" i="39"/>
  <c r="O26" i="39"/>
  <c r="P26" i="39" s="1"/>
  <c r="J26" i="39"/>
  <c r="E26" i="39"/>
  <c r="F26" i="39" s="1"/>
  <c r="G26" i="39" s="1"/>
  <c r="T25" i="39"/>
  <c r="O25" i="39"/>
  <c r="K25" i="39"/>
  <c r="L25" i="39" s="1"/>
  <c r="J25" i="39"/>
  <c r="E25" i="39"/>
  <c r="S24" i="39"/>
  <c r="T24" i="39" s="1"/>
  <c r="N24" i="39"/>
  <c r="I24" i="39"/>
  <c r="J24" i="39" s="1"/>
  <c r="D24" i="39"/>
  <c r="E24" i="39" s="1"/>
  <c r="S21" i="39"/>
  <c r="T21" i="39" s="1"/>
  <c r="U21" i="39" s="1"/>
  <c r="N21" i="39"/>
  <c r="O21" i="39" s="1"/>
  <c r="J21" i="39"/>
  <c r="K21" i="39" s="1"/>
  <c r="L21" i="39" s="1"/>
  <c r="I21" i="39"/>
  <c r="M21" i="39" s="1"/>
  <c r="G21" i="39"/>
  <c r="H21" i="39" s="1"/>
  <c r="F21" i="39"/>
  <c r="E21" i="39"/>
  <c r="T20" i="39"/>
  <c r="O20" i="39"/>
  <c r="P20" i="39" s="1"/>
  <c r="K20" i="39"/>
  <c r="J20" i="39"/>
  <c r="F20" i="39"/>
  <c r="U19" i="39"/>
  <c r="T19" i="39"/>
  <c r="O19" i="39"/>
  <c r="J19" i="39"/>
  <c r="E19" i="39"/>
  <c r="F19" i="39" s="1"/>
  <c r="G19" i="39" s="1"/>
  <c r="T18" i="39"/>
  <c r="U18" i="39" s="1"/>
  <c r="O18" i="39"/>
  <c r="J18" i="39"/>
  <c r="F18" i="39"/>
  <c r="G18" i="39" s="1"/>
  <c r="E18" i="39"/>
  <c r="H18" i="39" s="1"/>
  <c r="S17" i="39"/>
  <c r="P17" i="39"/>
  <c r="Q17" i="39" s="1"/>
  <c r="O17" i="39"/>
  <c r="J17" i="39"/>
  <c r="K17" i="39" s="1"/>
  <c r="E17" i="39"/>
  <c r="T16" i="39"/>
  <c r="U16" i="39" s="1"/>
  <c r="O16" i="39"/>
  <c r="J16" i="39"/>
  <c r="E16" i="39"/>
  <c r="T15" i="39"/>
  <c r="P15" i="39"/>
  <c r="Q15" i="39" s="1"/>
  <c r="O15" i="39"/>
  <c r="J15" i="39"/>
  <c r="E15" i="39"/>
  <c r="AV13" i="39"/>
  <c r="AQ13" i="39"/>
  <c r="AL13" i="39"/>
  <c r="AG13" i="39"/>
  <c r="AB13" i="39"/>
  <c r="U13" i="39"/>
  <c r="T13" i="39"/>
  <c r="O13" i="39"/>
  <c r="P13" i="39" s="1"/>
  <c r="Q13" i="39" s="1"/>
  <c r="N13" i="39"/>
  <c r="R13" i="39" s="1"/>
  <c r="J13" i="39"/>
  <c r="K13" i="39" s="1"/>
  <c r="L13" i="39" s="1"/>
  <c r="I13" i="39"/>
  <c r="M13" i="39" s="1"/>
  <c r="F13" i="39"/>
  <c r="G13" i="39" s="1"/>
  <c r="E13" i="39"/>
  <c r="H13" i="39" s="1"/>
  <c r="T12" i="39"/>
  <c r="O12" i="39"/>
  <c r="J12" i="39"/>
  <c r="K12" i="39" s="1"/>
  <c r="E12" i="39"/>
  <c r="F12" i="39" s="1"/>
  <c r="AV11" i="39"/>
  <c r="AQ11" i="39"/>
  <c r="T11" i="39"/>
  <c r="J11" i="39"/>
  <c r="F11" i="39"/>
  <c r="E11" i="39"/>
  <c r="U10" i="39"/>
  <c r="T10" i="39"/>
  <c r="O10" i="39"/>
  <c r="P10" i="39" s="1"/>
  <c r="J10" i="39"/>
  <c r="E10" i="39"/>
  <c r="F10" i="39" s="1"/>
  <c r="G10" i="39" s="1"/>
  <c r="T9" i="39"/>
  <c r="O9" i="39"/>
  <c r="J9" i="39"/>
  <c r="E9" i="39"/>
  <c r="F9" i="39" s="1"/>
  <c r="G9" i="39" s="1"/>
  <c r="T8" i="39"/>
  <c r="O8" i="39"/>
  <c r="J8" i="39"/>
  <c r="E8" i="39"/>
  <c r="U7" i="39"/>
  <c r="T7" i="39"/>
  <c r="O7" i="39"/>
  <c r="J7" i="39"/>
  <c r="E7" i="39"/>
  <c r="S22" i="39"/>
  <c r="N22" i="39"/>
  <c r="I22" i="39"/>
  <c r="D22" i="39"/>
  <c r="U63" i="38"/>
  <c r="T63" i="38"/>
  <c r="Q63" i="38"/>
  <c r="P63" i="38"/>
  <c r="O63" i="38"/>
  <c r="G63" i="38"/>
  <c r="F63" i="38"/>
  <c r="D63" i="38"/>
  <c r="G62" i="38"/>
  <c r="F62" i="38"/>
  <c r="AU60" i="38"/>
  <c r="AR60" i="38" s="1"/>
  <c r="AT60" i="38"/>
  <c r="AS60" i="38"/>
  <c r="AP60" i="38"/>
  <c r="AO60" i="38"/>
  <c r="AN60" i="38"/>
  <c r="AM60" i="38"/>
  <c r="AK60" i="38"/>
  <c r="AJ60" i="38"/>
  <c r="AI60" i="38"/>
  <c r="AH60" i="38"/>
  <c r="AF60" i="38"/>
  <c r="AE60" i="38"/>
  <c r="AD60" i="38"/>
  <c r="AC60" i="38"/>
  <c r="AA60" i="38"/>
  <c r="Y60" i="38"/>
  <c r="X60" i="38"/>
  <c r="V60" i="38"/>
  <c r="AD59" i="38"/>
  <c r="Z60" i="38" s="1"/>
  <c r="U56" i="38"/>
  <c r="T56" i="38"/>
  <c r="S56" i="38"/>
  <c r="N56" i="38"/>
  <c r="J56" i="38"/>
  <c r="I56" i="38"/>
  <c r="X55" i="38"/>
  <c r="U55" i="38"/>
  <c r="T55" i="38"/>
  <c r="S55" i="38"/>
  <c r="Q55" i="38"/>
  <c r="V55" i="38" s="1"/>
  <c r="P55" i="38"/>
  <c r="O55" i="38"/>
  <c r="N55" i="38"/>
  <c r="L55" i="38"/>
  <c r="K55" i="38"/>
  <c r="J55" i="38"/>
  <c r="I55" i="38"/>
  <c r="G55" i="38"/>
  <c r="F55" i="38"/>
  <c r="E55" i="38"/>
  <c r="D55" i="38"/>
  <c r="U54" i="38"/>
  <c r="T54" i="38"/>
  <c r="S54" i="38"/>
  <c r="X54" i="38" s="1"/>
  <c r="Q54" i="38"/>
  <c r="V54" i="38" s="1"/>
  <c r="P54" i="38"/>
  <c r="O54" i="38"/>
  <c r="N54" i="38"/>
  <c r="L54" i="38"/>
  <c r="K54" i="38"/>
  <c r="J54" i="38"/>
  <c r="I54" i="38"/>
  <c r="G54" i="38"/>
  <c r="F54" i="38"/>
  <c r="E54" i="38"/>
  <c r="D54" i="38"/>
  <c r="X52" i="38"/>
  <c r="V52" i="38"/>
  <c r="I52" i="38"/>
  <c r="G52" i="38"/>
  <c r="E52" i="38"/>
  <c r="D52" i="38"/>
  <c r="AH50" i="38"/>
  <c r="N50" i="38"/>
  <c r="L50" i="38"/>
  <c r="E48" i="38"/>
  <c r="V48" i="38"/>
  <c r="K48" i="38"/>
  <c r="J48" i="38"/>
  <c r="I48" i="38"/>
  <c r="G48" i="38"/>
  <c r="F48" i="38"/>
  <c r="D48" i="38"/>
  <c r="AU46" i="38"/>
  <c r="AT46" i="38"/>
  <c r="AS46" i="38"/>
  <c r="AR46" i="38"/>
  <c r="AP46" i="38"/>
  <c r="AO46" i="38"/>
  <c r="AN46" i="38"/>
  <c r="AM46" i="38"/>
  <c r="AK46" i="38"/>
  <c r="AJ46" i="38"/>
  <c r="AI46" i="38"/>
  <c r="AH46" i="38"/>
  <c r="AF46" i="38"/>
  <c r="AE46" i="38"/>
  <c r="AD46" i="38"/>
  <c r="AC46" i="38"/>
  <c r="AA46" i="38"/>
  <c r="Z46" i="38"/>
  <c r="Z50" i="38" s="1"/>
  <c r="Y46" i="38"/>
  <c r="X46" i="38"/>
  <c r="V46" i="38"/>
  <c r="U46" i="38"/>
  <c r="T46" i="38"/>
  <c r="S46" i="38"/>
  <c r="S52" i="38" s="1"/>
  <c r="Q46" i="38"/>
  <c r="Q52" i="38" s="1"/>
  <c r="P46" i="38"/>
  <c r="P52" i="38" s="1"/>
  <c r="O46" i="38"/>
  <c r="O52" i="38" s="1"/>
  <c r="N46" i="38"/>
  <c r="L46" i="38"/>
  <c r="K46" i="38"/>
  <c r="J46" i="38"/>
  <c r="J50" i="38" s="1"/>
  <c r="I46" i="38"/>
  <c r="I50" i="38" s="1"/>
  <c r="G46" i="38"/>
  <c r="G50" i="38" s="1"/>
  <c r="F46" i="38"/>
  <c r="F50" i="38" s="1"/>
  <c r="E46" i="38"/>
  <c r="E50" i="38" s="1"/>
  <c r="D46" i="38"/>
  <c r="D50" i="38" s="1"/>
  <c r="U41" i="38"/>
  <c r="T41" i="38"/>
  <c r="S41" i="38"/>
  <c r="R41" i="38"/>
  <c r="G41" i="38"/>
  <c r="G42" i="38" s="1"/>
  <c r="F41" i="38"/>
  <c r="E41" i="38"/>
  <c r="D41" i="38"/>
  <c r="D42" i="38" s="1"/>
  <c r="X40" i="38"/>
  <c r="Y40" i="38" s="1"/>
  <c r="Z40" i="38" s="1"/>
  <c r="AA40" i="38" s="1"/>
  <c r="W40" i="38"/>
  <c r="V40" i="38"/>
  <c r="R40" i="38"/>
  <c r="M40" i="38"/>
  <c r="H40" i="38"/>
  <c r="AD39" i="38"/>
  <c r="AE39" i="38" s="1"/>
  <c r="AF39" i="38" s="1"/>
  <c r="AC39" i="38"/>
  <c r="V39" i="38"/>
  <c r="X39" i="38" s="1"/>
  <c r="Y39" i="38" s="1"/>
  <c r="Z39" i="38" s="1"/>
  <c r="AA39" i="38" s="1"/>
  <c r="AB39" i="38" s="1"/>
  <c r="R39" i="38"/>
  <c r="M39" i="38"/>
  <c r="H39" i="38"/>
  <c r="R38" i="38"/>
  <c r="M38" i="38"/>
  <c r="H38" i="38"/>
  <c r="U37" i="38"/>
  <c r="T37" i="38"/>
  <c r="S37" i="38"/>
  <c r="R37" i="38"/>
  <c r="Q37" i="38"/>
  <c r="Q41" i="38" s="1"/>
  <c r="P37" i="38"/>
  <c r="P41" i="38" s="1"/>
  <c r="O37" i="38"/>
  <c r="O41" i="38" s="1"/>
  <c r="N37" i="38"/>
  <c r="N41" i="38" s="1"/>
  <c r="M37" i="38"/>
  <c r="M41" i="38" s="1"/>
  <c r="L37" i="38"/>
  <c r="L41" i="38" s="1"/>
  <c r="K37" i="38"/>
  <c r="K41" i="38" s="1"/>
  <c r="K42" i="38" s="1"/>
  <c r="J37" i="38"/>
  <c r="J41" i="38" s="1"/>
  <c r="I37" i="38"/>
  <c r="I41" i="38" s="1"/>
  <c r="G37" i="38"/>
  <c r="H37" i="38" s="1"/>
  <c r="H41" i="38" s="1"/>
  <c r="F37" i="38"/>
  <c r="E37" i="38"/>
  <c r="D37" i="38"/>
  <c r="O35" i="38"/>
  <c r="G35" i="38"/>
  <c r="F35" i="38"/>
  <c r="F42" i="38" s="1"/>
  <c r="X34" i="38"/>
  <c r="Y34" i="38" s="1"/>
  <c r="Z34" i="38" s="1"/>
  <c r="AA34" i="38" s="1"/>
  <c r="W34" i="38"/>
  <c r="V34" i="38"/>
  <c r="R34" i="38"/>
  <c r="M34" i="38"/>
  <c r="H34" i="38"/>
  <c r="V33" i="38"/>
  <c r="X33" i="38" s="1"/>
  <c r="Y33" i="38" s="1"/>
  <c r="Z33" i="38" s="1"/>
  <c r="AA33" i="38" s="1"/>
  <c r="R33" i="38"/>
  <c r="M33" i="38"/>
  <c r="H33" i="38"/>
  <c r="X32" i="38"/>
  <c r="Y32" i="38" s="1"/>
  <c r="Z32" i="38" s="1"/>
  <c r="AA32" i="38" s="1"/>
  <c r="W32" i="38"/>
  <c r="V32" i="38"/>
  <c r="R32" i="38"/>
  <c r="M32" i="38"/>
  <c r="H32" i="38"/>
  <c r="V31" i="38"/>
  <c r="X31" i="38" s="1"/>
  <c r="Y31" i="38" s="1"/>
  <c r="R31" i="38"/>
  <c r="M31" i="38"/>
  <c r="H31" i="38"/>
  <c r="T30" i="38"/>
  <c r="T35" i="38" s="1"/>
  <c r="S30" i="38"/>
  <c r="S35" i="38" s="1"/>
  <c r="Q30" i="38"/>
  <c r="Q35" i="38" s="1"/>
  <c r="P30" i="38"/>
  <c r="P35" i="38" s="1"/>
  <c r="O30" i="38"/>
  <c r="L30" i="38"/>
  <c r="L35" i="38" s="1"/>
  <c r="K30" i="38"/>
  <c r="K35" i="38" s="1"/>
  <c r="G30" i="38"/>
  <c r="F30" i="38"/>
  <c r="D30" i="38"/>
  <c r="D35" i="38" s="1"/>
  <c r="AV29" i="38"/>
  <c r="AQ29" i="38"/>
  <c r="AL29" i="38"/>
  <c r="AG29" i="38"/>
  <c r="AB29" i="38"/>
  <c r="W29" i="38"/>
  <c r="R29" i="38"/>
  <c r="M29" i="38"/>
  <c r="H29" i="38"/>
  <c r="V28" i="38"/>
  <c r="V63" i="38" s="1"/>
  <c r="U28" i="38"/>
  <c r="U47" i="39" s="1"/>
  <c r="S28" i="38"/>
  <c r="S47" i="39" s="1"/>
  <c r="R28" i="38"/>
  <c r="R47" i="39" s="1"/>
  <c r="N28" i="38"/>
  <c r="M28" i="38"/>
  <c r="L28" i="38"/>
  <c r="L47" i="39" s="1"/>
  <c r="K28" i="38"/>
  <c r="K47" i="39" s="1"/>
  <c r="J28" i="38"/>
  <c r="J47" i="39" s="1"/>
  <c r="I28" i="38"/>
  <c r="I47" i="39" s="1"/>
  <c r="H28" i="38"/>
  <c r="H47" i="39" s="1"/>
  <c r="E28" i="38"/>
  <c r="E47" i="39" s="1"/>
  <c r="X27" i="38"/>
  <c r="X19" i="39" s="1"/>
  <c r="W27" i="38"/>
  <c r="V19" i="39"/>
  <c r="R27" i="38"/>
  <c r="M27" i="38"/>
  <c r="H27" i="38"/>
  <c r="Z26" i="38"/>
  <c r="AA26" i="38" s="1"/>
  <c r="W26" i="38"/>
  <c r="V26" i="38"/>
  <c r="X26" i="38" s="1"/>
  <c r="Y26" i="38" s="1"/>
  <c r="R26" i="38"/>
  <c r="M26" i="38"/>
  <c r="H26" i="38"/>
  <c r="U25" i="38"/>
  <c r="T25" i="38"/>
  <c r="R25" i="38"/>
  <c r="M25" i="38"/>
  <c r="H25" i="38"/>
  <c r="X24" i="38"/>
  <c r="Y24" i="38" s="1"/>
  <c r="Z24" i="38" s="1"/>
  <c r="AA24" i="38" s="1"/>
  <c r="AC24" i="38" s="1"/>
  <c r="AD24" i="38" s="1"/>
  <c r="AE24" i="38" s="1"/>
  <c r="AF24" i="38" s="1"/>
  <c r="W24" i="38"/>
  <c r="V24" i="38"/>
  <c r="R24" i="38"/>
  <c r="M24" i="38"/>
  <c r="H24" i="38"/>
  <c r="V23" i="38"/>
  <c r="R23" i="38"/>
  <c r="M23" i="38"/>
  <c r="H23" i="38"/>
  <c r="R22" i="38"/>
  <c r="M22" i="38"/>
  <c r="H22" i="38"/>
  <c r="V19" i="38"/>
  <c r="X19" i="38" s="1"/>
  <c r="Y19" i="38" s="1"/>
  <c r="Z19" i="38" s="1"/>
  <c r="AA19" i="38" s="1"/>
  <c r="R19" i="38"/>
  <c r="M19" i="38"/>
  <c r="H19" i="38"/>
  <c r="Z18" i="38"/>
  <c r="AA18" i="38" s="1"/>
  <c r="Y18" i="38"/>
  <c r="X18" i="38"/>
  <c r="W18" i="38"/>
  <c r="V18" i="38"/>
  <c r="R18" i="38"/>
  <c r="M18" i="38"/>
  <c r="H18" i="38"/>
  <c r="R17" i="38"/>
  <c r="M17" i="38"/>
  <c r="H17" i="38"/>
  <c r="R16" i="38"/>
  <c r="M16" i="38"/>
  <c r="H16" i="38"/>
  <c r="H55" i="38" s="1"/>
  <c r="W15" i="38"/>
  <c r="V15" i="38"/>
  <c r="X15" i="38" s="1"/>
  <c r="Y15" i="38" s="1"/>
  <c r="Z15" i="38" s="1"/>
  <c r="AA15" i="38" s="1"/>
  <c r="R15" i="38"/>
  <c r="M15" i="38"/>
  <c r="H15" i="38"/>
  <c r="R14" i="38"/>
  <c r="M14" i="38"/>
  <c r="H14" i="38"/>
  <c r="W13" i="38"/>
  <c r="V13" i="38"/>
  <c r="R13" i="38"/>
  <c r="M13" i="38"/>
  <c r="H13" i="38"/>
  <c r="R12" i="38"/>
  <c r="M12" i="38"/>
  <c r="H12" i="38"/>
  <c r="X10" i="38"/>
  <c r="X17" i="39" s="1"/>
  <c r="W10" i="38"/>
  <c r="V10" i="38"/>
  <c r="V17" i="39" s="1"/>
  <c r="R10" i="38"/>
  <c r="M10" i="38"/>
  <c r="H10" i="38"/>
  <c r="R9" i="38"/>
  <c r="M9" i="38"/>
  <c r="H9" i="38"/>
  <c r="R8" i="38"/>
  <c r="M8" i="38"/>
  <c r="H8" i="38"/>
  <c r="R7" i="38"/>
  <c r="M7" i="38"/>
  <c r="H7" i="38"/>
  <c r="H54" i="38" s="1"/>
  <c r="AB17" i="46" l="1"/>
  <c r="AB17" i="55"/>
  <c r="AC20" i="55"/>
  <c r="AC20" i="46"/>
  <c r="AC17" i="46"/>
  <c r="AC17" i="55"/>
  <c r="AD19" i="46"/>
  <c r="AD19" i="55"/>
  <c r="AC21" i="46"/>
  <c r="AC21" i="55"/>
  <c r="AD21" i="46"/>
  <c r="AD21" i="55"/>
  <c r="AB20" i="55"/>
  <c r="AB20" i="46"/>
  <c r="F46" i="55"/>
  <c r="F46" i="46"/>
  <c r="AC8" i="46"/>
  <c r="AC8" i="55"/>
  <c r="AF57" i="46"/>
  <c r="AF57" i="55"/>
  <c r="AU52" i="45"/>
  <c r="AU52" i="54"/>
  <c r="F11" i="54"/>
  <c r="F11" i="45"/>
  <c r="AC10" i="46"/>
  <c r="AC10" i="55"/>
  <c r="E48" i="55"/>
  <c r="E48" i="46"/>
  <c r="AA56" i="45"/>
  <c r="AA56" i="54"/>
  <c r="E20" i="54"/>
  <c r="E20" i="45"/>
  <c r="E53" i="54"/>
  <c r="E53" i="45"/>
  <c r="G41" i="55"/>
  <c r="G41" i="46"/>
  <c r="AB8" i="46"/>
  <c r="AB8" i="55"/>
  <c r="AB33" i="46"/>
  <c r="AB33" i="55"/>
  <c r="AH33" i="46"/>
  <c r="AH33" i="55"/>
  <c r="Z58" i="46"/>
  <c r="Z58" i="55"/>
  <c r="H41" i="55"/>
  <c r="H41" i="46"/>
  <c r="E43" i="54"/>
  <c r="E43" i="45"/>
  <c r="AC93" i="48"/>
  <c r="AC100" i="48"/>
  <c r="AC97" i="48"/>
  <c r="Z18" i="50"/>
  <c r="Z30" i="49"/>
  <c r="Z35" i="49" s="1"/>
  <c r="AI30" i="48"/>
  <c r="AM33" i="50"/>
  <c r="AR69" i="48"/>
  <c r="AQ69" i="48"/>
  <c r="R46" i="50"/>
  <c r="R48" i="50" s="1"/>
  <c r="R11" i="49"/>
  <c r="R20" i="49" s="1"/>
  <c r="R43" i="49" s="1"/>
  <c r="T46" i="50"/>
  <c r="T48" i="50" s="1"/>
  <c r="T11" i="49"/>
  <c r="T20" i="49" s="1"/>
  <c r="T144" i="48"/>
  <c r="AM10" i="50"/>
  <c r="AL33" i="50"/>
  <c r="AL57" i="50" s="1"/>
  <c r="Q53" i="49"/>
  <c r="Q43" i="49"/>
  <c r="AN17" i="50"/>
  <c r="AO10" i="49"/>
  <c r="V40" i="50"/>
  <c r="V41" i="50" s="1"/>
  <c r="V6" i="49" s="1"/>
  <c r="U6" i="49"/>
  <c r="AK58" i="50"/>
  <c r="AL58" i="50" s="1"/>
  <c r="AN172" i="48"/>
  <c r="AN28" i="48" s="1"/>
  <c r="AN18" i="48"/>
  <c r="AH134" i="48"/>
  <c r="AH6" i="48"/>
  <c r="AP13" i="49"/>
  <c r="AP165" i="48"/>
  <c r="AO168" i="48"/>
  <c r="AO170" i="48" s="1"/>
  <c r="AA9" i="49"/>
  <c r="AA22" i="49"/>
  <c r="AC25" i="50"/>
  <c r="AC8" i="49"/>
  <c r="AC15" i="50" s="1"/>
  <c r="AC12" i="50"/>
  <c r="AC140" i="48"/>
  <c r="AC10" i="48"/>
  <c r="AF76" i="48"/>
  <c r="AF78" i="48" s="1"/>
  <c r="AF74" i="48"/>
  <c r="AE90" i="48"/>
  <c r="AO35" i="48"/>
  <c r="AL47" i="50"/>
  <c r="AL67" i="49"/>
  <c r="AD46" i="48"/>
  <c r="AD5" i="48"/>
  <c r="AD62" i="48"/>
  <c r="AD59" i="48"/>
  <c r="AG45" i="48"/>
  <c r="AG46" i="48" s="1"/>
  <c r="AJ20" i="50"/>
  <c r="AK25" i="49"/>
  <c r="AF43" i="48"/>
  <c r="AF45" i="48" s="1"/>
  <c r="AF41" i="48"/>
  <c r="AE57" i="48"/>
  <c r="AE76" i="48"/>
  <c r="AE78" i="48" s="1"/>
  <c r="AO102" i="48"/>
  <c r="AN14" i="48"/>
  <c r="AM47" i="50"/>
  <c r="AM63" i="49"/>
  <c r="AM29" i="50"/>
  <c r="AN28" i="49"/>
  <c r="AN22" i="48"/>
  <c r="AC13" i="48"/>
  <c r="AE46" i="48"/>
  <c r="AE62" i="48"/>
  <c r="AE59" i="48"/>
  <c r="AD79" i="48"/>
  <c r="AD95" i="48"/>
  <c r="AD92" i="48"/>
  <c r="AC9" i="48"/>
  <c r="AI155" i="48"/>
  <c r="AJ153" i="48"/>
  <c r="AC11" i="48"/>
  <c r="AH31" i="48"/>
  <c r="AI31" i="48" s="1"/>
  <c r="AA35" i="50"/>
  <c r="Z37" i="50"/>
  <c r="AU163" i="48"/>
  <c r="AT129" i="48"/>
  <c r="AT117" i="48"/>
  <c r="AT118" i="48" s="1"/>
  <c r="AP119" i="48"/>
  <c r="AO16" i="48"/>
  <c r="AO120" i="48"/>
  <c r="AO121" i="48" s="1"/>
  <c r="AI52" i="48"/>
  <c r="AI54" i="48" s="1"/>
  <c r="AJ50" i="48"/>
  <c r="AN21" i="50"/>
  <c r="AO23" i="49"/>
  <c r="AN136" i="48"/>
  <c r="Z127" i="48"/>
  <c r="Y130" i="48"/>
  <c r="Y131" i="48" s="1"/>
  <c r="Z37" i="49"/>
  <c r="AA7" i="50"/>
  <c r="AB7" i="50" s="1"/>
  <c r="AA14" i="49"/>
  <c r="AO56" i="49"/>
  <c r="Z99" i="48"/>
  <c r="Y103" i="48"/>
  <c r="Y105" i="48" s="1"/>
  <c r="AN19" i="50"/>
  <c r="AO27" i="49"/>
  <c r="AN16" i="49"/>
  <c r="AN8" i="50" s="1"/>
  <c r="Z66" i="48"/>
  <c r="Y12" i="48"/>
  <c r="Y70" i="48"/>
  <c r="Y71" i="48" s="1"/>
  <c r="AJ85" i="48"/>
  <c r="AJ87" i="48" s="1"/>
  <c r="AK83" i="48"/>
  <c r="P53" i="49"/>
  <c r="P43" i="49"/>
  <c r="S53" i="49"/>
  <c r="S43" i="49"/>
  <c r="AB14" i="44"/>
  <c r="AC172" i="44"/>
  <c r="AS56" i="46"/>
  <c r="AE173" i="44"/>
  <c r="AE170" i="44"/>
  <c r="AE168" i="44"/>
  <c r="AD18" i="44"/>
  <c r="AA28" i="44"/>
  <c r="AB28" i="44"/>
  <c r="AE117" i="44"/>
  <c r="AD118" i="44"/>
  <c r="AE102" i="44"/>
  <c r="AF22" i="44"/>
  <c r="AE145" i="44"/>
  <c r="AE22" i="44"/>
  <c r="AD129" i="44"/>
  <c r="AE14" i="44"/>
  <c r="AD9" i="46"/>
  <c r="AU112" i="44"/>
  <c r="AQ116" i="44"/>
  <c r="AQ115" i="44"/>
  <c r="AV7" i="44"/>
  <c r="AU7" i="44"/>
  <c r="AU135" i="44" s="1"/>
  <c r="AA85" i="44"/>
  <c r="X92" i="44"/>
  <c r="X79" i="44"/>
  <c r="Y78" i="44"/>
  <c r="Y76" i="44"/>
  <c r="Y54" i="44"/>
  <c r="Y52" i="44"/>
  <c r="X6" i="44"/>
  <c r="X134" i="44" s="1"/>
  <c r="AJ54" i="45"/>
  <c r="AH55" i="45"/>
  <c r="AD40" i="45"/>
  <c r="AE39" i="45"/>
  <c r="AF34" i="45"/>
  <c r="AG34" i="45"/>
  <c r="AF33" i="45"/>
  <c r="AG33" i="45"/>
  <c r="AE32" i="45"/>
  <c r="AE31" i="45"/>
  <c r="AE63" i="45"/>
  <c r="AD16" i="45"/>
  <c r="AD26" i="45"/>
  <c r="AF24" i="45"/>
  <c r="AG24" i="45"/>
  <c r="AE19" i="45"/>
  <c r="AE18" i="45"/>
  <c r="AD15" i="45"/>
  <c r="AE53" i="55"/>
  <c r="AD53" i="46"/>
  <c r="W131" i="44"/>
  <c r="W130" i="44"/>
  <c r="AG26" i="44"/>
  <c r="AE26" i="44"/>
  <c r="AG33" i="46"/>
  <c r="AA57" i="46"/>
  <c r="AS180" i="44"/>
  <c r="AP183" i="44"/>
  <c r="AP180" i="44"/>
  <c r="AT180" i="44"/>
  <c r="AU185" i="44"/>
  <c r="AR180" i="44"/>
  <c r="AU181" i="44"/>
  <c r="AP182" i="44"/>
  <c r="AR183" i="44"/>
  <c r="AU186" i="44"/>
  <c r="AR182" i="44"/>
  <c r="AS182" i="44"/>
  <c r="AT183" i="44"/>
  <c r="AS183" i="44"/>
  <c r="AD136" i="44"/>
  <c r="AT182" i="44"/>
  <c r="AH119" i="44"/>
  <c r="AU94" i="44"/>
  <c r="AI33" i="55"/>
  <c r="AE35" i="44"/>
  <c r="Y79" i="44"/>
  <c r="Y95" i="44"/>
  <c r="Y92" i="44"/>
  <c r="AD83" i="44"/>
  <c r="AE10" i="45"/>
  <c r="X41" i="44"/>
  <c r="AH28" i="45"/>
  <c r="AG28" i="45"/>
  <c r="AV109" i="44"/>
  <c r="AU98" i="44"/>
  <c r="AH165" i="44"/>
  <c r="AP44" i="44"/>
  <c r="AF23" i="45"/>
  <c r="AE13" i="45"/>
  <c r="AJ163" i="44"/>
  <c r="AG16" i="44"/>
  <c r="AU61" i="44"/>
  <c r="AF69" i="44"/>
  <c r="AA50" i="44"/>
  <c r="AV111" i="44"/>
  <c r="Y6" i="44"/>
  <c r="AF27" i="45"/>
  <c r="Z74" i="44"/>
  <c r="Y90" i="44"/>
  <c r="AL34" i="39"/>
  <c r="AT50" i="38"/>
  <c r="N55" i="39"/>
  <c r="N148" i="36" s="1"/>
  <c r="I55" i="39"/>
  <c r="I148" i="36" s="1"/>
  <c r="S55" i="39"/>
  <c r="S148" i="36" s="1"/>
  <c r="X22" i="36"/>
  <c r="AC50" i="38"/>
  <c r="AG11" i="39"/>
  <c r="K50" i="38"/>
  <c r="AL11" i="39"/>
  <c r="T52" i="38"/>
  <c r="J22" i="39"/>
  <c r="U52" i="38"/>
  <c r="Z52" i="38"/>
  <c r="N37" i="39"/>
  <c r="X50" i="38"/>
  <c r="AA50" i="38"/>
  <c r="AE50" i="38"/>
  <c r="X48" i="38"/>
  <c r="AR50" i="38"/>
  <c r="AF50" i="38"/>
  <c r="AV34" i="39"/>
  <c r="AB34" i="39"/>
  <c r="AG34" i="39"/>
  <c r="V50" i="38"/>
  <c r="AB11" i="39"/>
  <c r="V8" i="39"/>
  <c r="W16" i="38"/>
  <c r="AC19" i="38"/>
  <c r="AD19" i="38" s="1"/>
  <c r="AE19" i="38" s="1"/>
  <c r="AF19" i="38" s="1"/>
  <c r="AB19" i="38"/>
  <c r="AC18" i="38"/>
  <c r="AD18" i="38" s="1"/>
  <c r="AE18" i="38" s="1"/>
  <c r="AF18" i="38" s="1"/>
  <c r="AB18" i="38"/>
  <c r="AC15" i="38"/>
  <c r="AD15" i="38" s="1"/>
  <c r="AE15" i="38" s="1"/>
  <c r="AF15" i="38" s="1"/>
  <c r="AB15" i="38"/>
  <c r="AC48" i="38"/>
  <c r="S42" i="38"/>
  <c r="Y55" i="38"/>
  <c r="T42" i="38"/>
  <c r="AC32" i="38"/>
  <c r="AD32" i="38" s="1"/>
  <c r="AE32" i="38" s="1"/>
  <c r="AF32" i="38" s="1"/>
  <c r="AB32" i="38"/>
  <c r="AC34" i="38"/>
  <c r="AD34" i="38" s="1"/>
  <c r="AE34" i="38" s="1"/>
  <c r="AF34" i="38" s="1"/>
  <c r="AB34" i="38"/>
  <c r="Y50" i="38"/>
  <c r="AS50" i="38"/>
  <c r="Y48" i="38"/>
  <c r="F24" i="39"/>
  <c r="E27" i="39"/>
  <c r="U30" i="38"/>
  <c r="U35" i="38" s="1"/>
  <c r="U42" i="38" s="1"/>
  <c r="V25" i="38"/>
  <c r="AH24" i="38"/>
  <c r="AI24" i="38" s="1"/>
  <c r="AJ24" i="38" s="1"/>
  <c r="AK24" i="38" s="1"/>
  <c r="AG24" i="38"/>
  <c r="L42" i="38"/>
  <c r="Z48" i="38"/>
  <c r="AH52" i="38"/>
  <c r="Y10" i="38"/>
  <c r="AB24" i="38"/>
  <c r="M47" i="39"/>
  <c r="M42" i="38"/>
  <c r="H17" i="39"/>
  <c r="N47" i="39"/>
  <c r="N63" i="38"/>
  <c r="N62" i="38"/>
  <c r="N30" i="38"/>
  <c r="N35" i="38" s="1"/>
  <c r="N42" i="38"/>
  <c r="AH39" i="38"/>
  <c r="AI39" i="38" s="1"/>
  <c r="AJ39" i="38" s="1"/>
  <c r="AK39" i="38" s="1"/>
  <c r="AG39" i="38"/>
  <c r="X16" i="38"/>
  <c r="X8" i="39" s="1"/>
  <c r="O42" i="38"/>
  <c r="O62" i="38"/>
  <c r="AC40" i="38"/>
  <c r="AD40" i="38" s="1"/>
  <c r="AE40" i="38" s="1"/>
  <c r="AF40" i="38" s="1"/>
  <c r="AB40" i="38"/>
  <c r="AD50" i="38"/>
  <c r="H30" i="38"/>
  <c r="H35" i="38" s="1"/>
  <c r="H42" i="38" s="1"/>
  <c r="V21" i="39"/>
  <c r="X23" i="38"/>
  <c r="W23" i="38"/>
  <c r="P42" i="38"/>
  <c r="P62" i="38"/>
  <c r="M30" i="38"/>
  <c r="M35" i="38" s="1"/>
  <c r="Y27" i="38"/>
  <c r="Z31" i="38"/>
  <c r="AA31" i="38" s="1"/>
  <c r="Q42" i="38"/>
  <c r="Q62" i="38"/>
  <c r="L52" i="38"/>
  <c r="L48" i="38"/>
  <c r="Q20" i="39"/>
  <c r="R20" i="39"/>
  <c r="Q30" i="39"/>
  <c r="R30" i="38"/>
  <c r="R35" i="38" s="1"/>
  <c r="R42" i="38" s="1"/>
  <c r="N52" i="38"/>
  <c r="N48" i="38"/>
  <c r="M32" i="39"/>
  <c r="AC33" i="38"/>
  <c r="AD33" i="38" s="1"/>
  <c r="AE33" i="38" s="1"/>
  <c r="AF33" i="38" s="1"/>
  <c r="AB33" i="38"/>
  <c r="AC26" i="38"/>
  <c r="AD26" i="38" s="1"/>
  <c r="AE26" i="38" s="1"/>
  <c r="AF26" i="38" s="1"/>
  <c r="AB26" i="38"/>
  <c r="Z55" i="38"/>
  <c r="X13" i="38"/>
  <c r="Y52" i="38"/>
  <c r="AD52" i="38"/>
  <c r="Y54" i="38"/>
  <c r="R15" i="39"/>
  <c r="E56" i="38"/>
  <c r="F7" i="39"/>
  <c r="O50" i="38"/>
  <c r="AI50" i="38"/>
  <c r="I62" i="38"/>
  <c r="K24" i="39"/>
  <c r="J27" i="39"/>
  <c r="R35" i="39"/>
  <c r="P35" i="39"/>
  <c r="Q35" i="39" s="1"/>
  <c r="S39" i="39"/>
  <c r="P50" i="38"/>
  <c r="AJ50" i="38"/>
  <c r="F52" i="38"/>
  <c r="J62" i="38"/>
  <c r="H9" i="39"/>
  <c r="Q10" i="39"/>
  <c r="R10" i="39" s="1"/>
  <c r="L17" i="39"/>
  <c r="M17" i="39" s="1"/>
  <c r="Q50" i="38"/>
  <c r="AK50" i="38"/>
  <c r="K62" i="38"/>
  <c r="E63" i="38"/>
  <c r="K9" i="39"/>
  <c r="L9" i="39" s="1"/>
  <c r="R17" i="39"/>
  <c r="H19" i="39"/>
  <c r="H34" i="39"/>
  <c r="V47" i="39"/>
  <c r="V29" i="39"/>
  <c r="S50" i="38"/>
  <c r="L62" i="38"/>
  <c r="E22" i="39"/>
  <c r="U24" i="39"/>
  <c r="T27" i="39"/>
  <c r="W28" i="38"/>
  <c r="W33" i="38"/>
  <c r="T50" i="38"/>
  <c r="AN50" i="38"/>
  <c r="J52" i="38"/>
  <c r="K7" i="39"/>
  <c r="G12" i="39"/>
  <c r="W17" i="39"/>
  <c r="X28" i="38"/>
  <c r="U50" i="38"/>
  <c r="AO50" i="38"/>
  <c r="K52" i="38"/>
  <c r="I63" i="38"/>
  <c r="L12" i="39"/>
  <c r="W13" i="39"/>
  <c r="J63" i="38"/>
  <c r="F16" i="39"/>
  <c r="G16" i="39" s="1"/>
  <c r="I37" i="39"/>
  <c r="J31" i="39"/>
  <c r="K31" i="39" s="1"/>
  <c r="L31" i="39" s="1"/>
  <c r="P34" i="39"/>
  <c r="Q34" i="39" s="1"/>
  <c r="K63" i="38"/>
  <c r="P12" i="39"/>
  <c r="W19" i="39"/>
  <c r="H26" i="39"/>
  <c r="U37" i="39"/>
  <c r="E30" i="38"/>
  <c r="E35" i="38" s="1"/>
  <c r="E42" i="38" s="1"/>
  <c r="W31" i="38"/>
  <c r="W39" i="38"/>
  <c r="O48" i="38"/>
  <c r="S62" i="38"/>
  <c r="L63" i="38"/>
  <c r="P7" i="39"/>
  <c r="R21" i="39"/>
  <c r="P21" i="39"/>
  <c r="Q21" i="39" s="1"/>
  <c r="M25" i="39"/>
  <c r="M26" i="39"/>
  <c r="W31" i="39"/>
  <c r="M33" i="39"/>
  <c r="W36" i="39"/>
  <c r="P48" i="38"/>
  <c r="T62" i="38"/>
  <c r="H11" i="39"/>
  <c r="R26" i="39"/>
  <c r="Q26" i="39"/>
  <c r="Q48" i="38"/>
  <c r="U62" i="38"/>
  <c r="L6" i="39"/>
  <c r="G11" i="39"/>
  <c r="W21" i="39"/>
  <c r="U25" i="39"/>
  <c r="R33" i="39"/>
  <c r="W19" i="38"/>
  <c r="S48" i="38"/>
  <c r="O56" i="38"/>
  <c r="U8" i="39"/>
  <c r="K11" i="39"/>
  <c r="L11" i="39" s="1"/>
  <c r="I30" i="38"/>
  <c r="I35" i="38" s="1"/>
  <c r="I42" i="38" s="1"/>
  <c r="T48" i="38"/>
  <c r="D62" i="38"/>
  <c r="J30" i="38"/>
  <c r="J35" i="38" s="1"/>
  <c r="J42" i="38" s="1"/>
  <c r="U48" i="38"/>
  <c r="E62" i="38"/>
  <c r="S63" i="38"/>
  <c r="H10" i="39"/>
  <c r="W11" i="39"/>
  <c r="M15" i="39"/>
  <c r="N39" i="39"/>
  <c r="K19" i="39"/>
  <c r="L19" i="39" s="1"/>
  <c r="U20" i="39"/>
  <c r="O24" i="39"/>
  <c r="K26" i="39"/>
  <c r="L26" i="39" s="1"/>
  <c r="F32" i="39"/>
  <c r="G32" i="39" s="1"/>
  <c r="U33" i="39"/>
  <c r="F36" i="39"/>
  <c r="G36" i="39" s="1"/>
  <c r="F29" i="39"/>
  <c r="F8" i="39"/>
  <c r="G8" i="39" s="1"/>
  <c r="U15" i="39"/>
  <c r="F25" i="39"/>
  <c r="S27" i="39"/>
  <c r="U35" i="39"/>
  <c r="P9" i="39"/>
  <c r="Q9" i="39" s="1"/>
  <c r="U12" i="39"/>
  <c r="K16" i="39"/>
  <c r="L16" i="39" s="1"/>
  <c r="P19" i="39"/>
  <c r="Q19" i="39" s="1"/>
  <c r="D27" i="39"/>
  <c r="D39" i="39" s="1"/>
  <c r="D41" i="39" s="1"/>
  <c r="R30" i="39"/>
  <c r="P31" i="39"/>
  <c r="Q31" i="39" s="1"/>
  <c r="K32" i="39"/>
  <c r="L32" i="39" s="1"/>
  <c r="F33" i="39"/>
  <c r="G33" i="39" s="1"/>
  <c r="K36" i="39"/>
  <c r="L36" i="39" s="1"/>
  <c r="T17" i="39"/>
  <c r="U17" i="39" s="1"/>
  <c r="G20" i="39"/>
  <c r="H20" i="39" s="1"/>
  <c r="O11" i="39"/>
  <c r="P11" i="39" s="1"/>
  <c r="Q11" i="39" s="1"/>
  <c r="K29" i="39"/>
  <c r="K38" i="39"/>
  <c r="L38" i="39" s="1"/>
  <c r="K8" i="39"/>
  <c r="L8" i="39" s="1"/>
  <c r="F15" i="39"/>
  <c r="G15" i="39" s="1"/>
  <c r="K18" i="39"/>
  <c r="L18" i="39" s="1"/>
  <c r="F35" i="39"/>
  <c r="G35" i="39" s="1"/>
  <c r="U9" i="39"/>
  <c r="P16" i="39"/>
  <c r="Q16" i="39" s="1"/>
  <c r="U31" i="39"/>
  <c r="P32" i="39"/>
  <c r="Q32" i="39" s="1"/>
  <c r="K33" i="39"/>
  <c r="L33" i="39" s="1"/>
  <c r="K10" i="39"/>
  <c r="F17" i="39"/>
  <c r="G17" i="39" s="1"/>
  <c r="L20" i="39"/>
  <c r="M20" i="39" s="1"/>
  <c r="I27" i="39"/>
  <c r="Q36" i="39"/>
  <c r="R36" i="39" s="1"/>
  <c r="P38" i="39"/>
  <c r="Q38" i="39" s="1"/>
  <c r="P8" i="39"/>
  <c r="Q8" i="39" s="1"/>
  <c r="U11" i="39"/>
  <c r="K15" i="39"/>
  <c r="L15" i="39" s="1"/>
  <c r="P18" i="39"/>
  <c r="Q18" i="39" s="1"/>
  <c r="P25" i="39"/>
  <c r="K35" i="39"/>
  <c r="L35" i="39" s="1"/>
  <c r="U32" i="39"/>
  <c r="W32" i="39" s="1"/>
  <c r="U36" i="39"/>
  <c r="AE19" i="46" l="1"/>
  <c r="AE19" i="55"/>
  <c r="AE47" i="46"/>
  <c r="AE47" i="55"/>
  <c r="AE29" i="46"/>
  <c r="AE29" i="55"/>
  <c r="AD20" i="55"/>
  <c r="AD20" i="46"/>
  <c r="AD17" i="46"/>
  <c r="AD17" i="55"/>
  <c r="AE21" i="46"/>
  <c r="AE21" i="55"/>
  <c r="AA58" i="46"/>
  <c r="AA58" i="55"/>
  <c r="AG57" i="46"/>
  <c r="AG57" i="55"/>
  <c r="F43" i="54"/>
  <c r="F43" i="45"/>
  <c r="F20" i="54"/>
  <c r="F20" i="45"/>
  <c r="F53" i="54"/>
  <c r="F53" i="45"/>
  <c r="AE9" i="46"/>
  <c r="AE9" i="55"/>
  <c r="AD8" i="46"/>
  <c r="AD8" i="55"/>
  <c r="AH57" i="46"/>
  <c r="AH57" i="55"/>
  <c r="AC56" i="45"/>
  <c r="AC56" i="54"/>
  <c r="G6" i="54"/>
  <c r="G6" i="45"/>
  <c r="AD10" i="46"/>
  <c r="AD10" i="55"/>
  <c r="M40" i="55"/>
  <c r="M40" i="46"/>
  <c r="I40" i="55"/>
  <c r="I40" i="46"/>
  <c r="AF31" i="54"/>
  <c r="AB57" i="46"/>
  <c r="AB57" i="55"/>
  <c r="F48" i="55"/>
  <c r="F48" i="46"/>
  <c r="AP35" i="48"/>
  <c r="AA99" i="48"/>
  <c r="Z103" i="48"/>
  <c r="Z105" i="48" s="1"/>
  <c r="Z106" i="48" s="1"/>
  <c r="AC35" i="50"/>
  <c r="AA37" i="50"/>
  <c r="AB35" i="50"/>
  <c r="AB37" i="50" s="1"/>
  <c r="AE64" i="48"/>
  <c r="AE67" i="48"/>
  <c r="AE60" i="48"/>
  <c r="AE79" i="48"/>
  <c r="AE95" i="48"/>
  <c r="AE10" i="48" s="1"/>
  <c r="AE92" i="48"/>
  <c r="AG78" i="48"/>
  <c r="AG79" i="48" s="1"/>
  <c r="AR13" i="49"/>
  <c r="AQ13" i="49"/>
  <c r="AO17" i="50"/>
  <c r="AP10" i="49"/>
  <c r="AP23" i="49"/>
  <c r="AO21" i="50"/>
  <c r="AR165" i="48"/>
  <c r="AP168" i="48"/>
  <c r="AP170" i="48" s="1"/>
  <c r="AP56" i="49"/>
  <c r="AJ52" i="48"/>
  <c r="AJ54" i="48" s="1"/>
  <c r="AK50" i="48"/>
  <c r="AE5" i="48"/>
  <c r="AE8" i="48" s="1"/>
  <c r="AH41" i="48"/>
  <c r="AH43" i="48" s="1"/>
  <c r="AH45" i="48" s="1"/>
  <c r="AG41" i="48"/>
  <c r="AF57" i="48"/>
  <c r="AL57" i="48" s="1"/>
  <c r="AH74" i="48"/>
  <c r="AG74" i="48"/>
  <c r="AF90" i="48"/>
  <c r="AL90" i="48" s="1"/>
  <c r="AF133" i="48"/>
  <c r="AF46" i="48"/>
  <c r="AF5" i="48"/>
  <c r="AF8" i="48" s="1"/>
  <c r="AF62" i="48"/>
  <c r="AF59" i="48"/>
  <c r="AF79" i="48"/>
  <c r="AF95" i="48"/>
  <c r="AF92" i="48"/>
  <c r="Y106" i="48"/>
  <c r="AJ30" i="48"/>
  <c r="AN33" i="50"/>
  <c r="AN57" i="50" s="1"/>
  <c r="AK85" i="48"/>
  <c r="AK87" i="48" s="1"/>
  <c r="AM83" i="48"/>
  <c r="AL83" i="48"/>
  <c r="AI6" i="48"/>
  <c r="AE133" i="48"/>
  <c r="AK20" i="50"/>
  <c r="AL20" i="50" s="1"/>
  <c r="AM25" i="49"/>
  <c r="AL25" i="49"/>
  <c r="AB14" i="49"/>
  <c r="AC7" i="50" s="1"/>
  <c r="Y72" i="48"/>
  <c r="AO9" i="50"/>
  <c r="AQ16" i="48"/>
  <c r="T53" i="49"/>
  <c r="T43" i="49"/>
  <c r="AP136" i="48"/>
  <c r="AR119" i="48"/>
  <c r="AP16" i="48"/>
  <c r="AP9" i="50" s="1"/>
  <c r="AP10" i="50" s="1"/>
  <c r="AQ119" i="48"/>
  <c r="AQ120" i="48" s="1"/>
  <c r="AQ121" i="48" s="1"/>
  <c r="AP120" i="48"/>
  <c r="AP121" i="48" s="1"/>
  <c r="AD64" i="48"/>
  <c r="AD60" i="48"/>
  <c r="AD67" i="48"/>
  <c r="AG59" i="48"/>
  <c r="AM57" i="50"/>
  <c r="Y15" i="48"/>
  <c r="Y17" i="48" s="1"/>
  <c r="Y137" i="48" s="1"/>
  <c r="AA37" i="49"/>
  <c r="AO136" i="48"/>
  <c r="AJ155" i="48"/>
  <c r="AJ31" i="48" s="1"/>
  <c r="AK31" i="48" s="1"/>
  <c r="AK153" i="48"/>
  <c r="AK155" i="48" s="1"/>
  <c r="AN29" i="50"/>
  <c r="AN47" i="50"/>
  <c r="AO28" i="49"/>
  <c r="AN63" i="49"/>
  <c r="AO22" i="48"/>
  <c r="AD10" i="48"/>
  <c r="AG62" i="48"/>
  <c r="AG63" i="48" s="1"/>
  <c r="AP102" i="48"/>
  <c r="AO14" i="48"/>
  <c r="AA66" i="48"/>
  <c r="AB66" i="48" s="1"/>
  <c r="AB70" i="48" s="1"/>
  <c r="Z12" i="48"/>
  <c r="Z15" i="48" s="1"/>
  <c r="Z17" i="48" s="1"/>
  <c r="Z70" i="48"/>
  <c r="Z71" i="48" s="1"/>
  <c r="AD8" i="48"/>
  <c r="AO172" i="48"/>
  <c r="AO28" i="48" s="1"/>
  <c r="AO18" i="48"/>
  <c r="AC9" i="49"/>
  <c r="AC16" i="50" s="1"/>
  <c r="AC22" i="49"/>
  <c r="AO19" i="50"/>
  <c r="AP27" i="49"/>
  <c r="AO16" i="49"/>
  <c r="AO8" i="50" s="1"/>
  <c r="AD133" i="48"/>
  <c r="AS69" i="48"/>
  <c r="AA127" i="48"/>
  <c r="Z130" i="48"/>
  <c r="Z131" i="48" s="1"/>
  <c r="AV129" i="48"/>
  <c r="AA18" i="50"/>
  <c r="AB18" i="50" s="1"/>
  <c r="AA30" i="49"/>
  <c r="AA35" i="49" s="1"/>
  <c r="AB22" i="49"/>
  <c r="AB30" i="49" s="1"/>
  <c r="AB35" i="49" s="1"/>
  <c r="U46" i="50"/>
  <c r="U48" i="50" s="1"/>
  <c r="U11" i="49"/>
  <c r="U20" i="49" s="1"/>
  <c r="U144" i="48"/>
  <c r="AQ35" i="48"/>
  <c r="AU117" i="48"/>
  <c r="AU129" i="48"/>
  <c r="AD93" i="48"/>
  <c r="AD97" i="48"/>
  <c r="AD100" i="48"/>
  <c r="AA16" i="50"/>
  <c r="AB16" i="50" s="1"/>
  <c r="AB9" i="49"/>
  <c r="V46" i="50"/>
  <c r="V48" i="50" s="1"/>
  <c r="V11" i="49"/>
  <c r="V20" i="49" s="1"/>
  <c r="W6" i="49"/>
  <c r="V144" i="48"/>
  <c r="X144" i="48" s="1"/>
  <c r="Y144" i="48" s="1"/>
  <c r="Z144" i="48" s="1"/>
  <c r="AA144" i="48" s="1"/>
  <c r="AC144" i="48" s="1"/>
  <c r="AD144" i="48" s="1"/>
  <c r="AE144" i="48" s="1"/>
  <c r="AF144" i="48" s="1"/>
  <c r="AH144" i="48" s="1"/>
  <c r="AI144" i="48" s="1"/>
  <c r="AJ144" i="48" s="1"/>
  <c r="AK144" i="48" s="1"/>
  <c r="AM144" i="48" s="1"/>
  <c r="AN144" i="48" s="1"/>
  <c r="AO144" i="48" s="1"/>
  <c r="AP144" i="48" s="1"/>
  <c r="AR144" i="48" s="1"/>
  <c r="AS144" i="48" s="1"/>
  <c r="AT144" i="48" s="1"/>
  <c r="AU144" i="48" s="1"/>
  <c r="AC58" i="55"/>
  <c r="AF29" i="55"/>
  <c r="AE18" i="44"/>
  <c r="AE28" i="44"/>
  <c r="AG22" i="44"/>
  <c r="AU56" i="46"/>
  <c r="AT56" i="46"/>
  <c r="AF173" i="44"/>
  <c r="AF170" i="44"/>
  <c r="AF168" i="44"/>
  <c r="AD28" i="44"/>
  <c r="AD172" i="44"/>
  <c r="AG102" i="44"/>
  <c r="AF102" i="44"/>
  <c r="AD121" i="44"/>
  <c r="AD120" i="44"/>
  <c r="AF117" i="44"/>
  <c r="AE118" i="44"/>
  <c r="AF145" i="44"/>
  <c r="AE129" i="44"/>
  <c r="AG119" i="44"/>
  <c r="AF9" i="55"/>
  <c r="AF16" i="44"/>
  <c r="AV116" i="44"/>
  <c r="AV115" i="44"/>
  <c r="AV113" i="44"/>
  <c r="AV112" i="44"/>
  <c r="AC87" i="44"/>
  <c r="AC85" i="44"/>
  <c r="AB87" i="44"/>
  <c r="AA87" i="44"/>
  <c r="X93" i="44"/>
  <c r="X100" i="44"/>
  <c r="X97" i="44"/>
  <c r="Z54" i="44"/>
  <c r="Z52" i="44"/>
  <c r="Y134" i="44"/>
  <c r="AB57" i="44"/>
  <c r="V57" i="44"/>
  <c r="V45" i="44"/>
  <c r="V43" i="44"/>
  <c r="AB139" i="44"/>
  <c r="W41" i="44"/>
  <c r="AM54" i="45"/>
  <c r="AK54" i="45"/>
  <c r="AI55" i="45"/>
  <c r="AE40" i="45"/>
  <c r="AG39" i="45"/>
  <c r="AF39" i="45"/>
  <c r="AH34" i="45"/>
  <c r="AH33" i="45"/>
  <c r="AF32" i="45"/>
  <c r="AG32" i="45"/>
  <c r="AF31" i="45"/>
  <c r="AE16" i="45"/>
  <c r="AE26" i="45"/>
  <c r="AH24" i="45"/>
  <c r="AF19" i="45"/>
  <c r="AG19" i="45"/>
  <c r="AF18" i="45"/>
  <c r="AG18" i="45"/>
  <c r="AE15" i="45"/>
  <c r="AF53" i="55"/>
  <c r="AE53" i="46"/>
  <c r="AF26" i="44"/>
  <c r="AD58" i="55"/>
  <c r="AC58" i="46"/>
  <c r="AI33" i="46"/>
  <c r="AU182" i="44"/>
  <c r="AU183" i="44"/>
  <c r="AU180" i="44"/>
  <c r="Z6" i="44"/>
  <c r="AN54" i="45"/>
  <c r="AI28" i="45"/>
  <c r="AE83" i="44"/>
  <c r="AF35" i="44"/>
  <c r="AG35" i="44"/>
  <c r="Y100" i="44"/>
  <c r="Y97" i="44"/>
  <c r="Y93" i="44"/>
  <c r="V46" i="44"/>
  <c r="V62" i="44"/>
  <c r="V59" i="44"/>
  <c r="AE10" i="55"/>
  <c r="AF13" i="45"/>
  <c r="AI165" i="44"/>
  <c r="Y41" i="44"/>
  <c r="X57" i="44"/>
  <c r="AU44" i="44"/>
  <c r="AG23" i="45"/>
  <c r="AH23" i="45"/>
  <c r="AF19" i="55"/>
  <c r="AH27" i="45"/>
  <c r="AG27" i="45"/>
  <c r="AF16" i="45"/>
  <c r="AH69" i="44"/>
  <c r="AG69" i="44"/>
  <c r="AI119" i="44"/>
  <c r="AH16" i="44"/>
  <c r="AA74" i="44"/>
  <c r="Z90" i="44"/>
  <c r="AC50" i="44"/>
  <c r="AB50" i="44"/>
  <c r="AK163" i="44"/>
  <c r="AF10" i="45"/>
  <c r="J55" i="39"/>
  <c r="J148" i="36" s="1"/>
  <c r="W8" i="39"/>
  <c r="Y22" i="36"/>
  <c r="K22" i="39"/>
  <c r="Q37" i="39"/>
  <c r="M11" i="39"/>
  <c r="AE52" i="38"/>
  <c r="AM50" i="38"/>
  <c r="AF52" i="38"/>
  <c r="AA52" i="38"/>
  <c r="O22" i="39"/>
  <c r="O55" i="39" s="1"/>
  <c r="O148" i="36" s="1"/>
  <c r="E40" i="39"/>
  <c r="D6" i="38"/>
  <c r="F22" i="39"/>
  <c r="F56" i="38"/>
  <c r="G7" i="39"/>
  <c r="AA48" i="38"/>
  <c r="V20" i="39"/>
  <c r="W20" i="39" s="1"/>
  <c r="W25" i="38"/>
  <c r="X25" i="38"/>
  <c r="AH34" i="38"/>
  <c r="AI34" i="38" s="1"/>
  <c r="AJ34" i="38" s="1"/>
  <c r="AK34" i="38" s="1"/>
  <c r="AG34" i="38"/>
  <c r="F37" i="39"/>
  <c r="G29" i="39"/>
  <c r="P22" i="39"/>
  <c r="P55" i="39" s="1"/>
  <c r="P148" i="36" s="1"/>
  <c r="AH32" i="38"/>
  <c r="AI32" i="38" s="1"/>
  <c r="AJ32" i="38" s="1"/>
  <c r="AK32" i="38" s="1"/>
  <c r="AG32" i="38"/>
  <c r="AH15" i="38"/>
  <c r="AI15" i="38" s="1"/>
  <c r="AJ15" i="38" s="1"/>
  <c r="AK15" i="38" s="1"/>
  <c r="AG15" i="38"/>
  <c r="M38" i="39"/>
  <c r="H7" i="39"/>
  <c r="AH26" i="38"/>
  <c r="AI26" i="38" s="1"/>
  <c r="AJ26" i="38" s="1"/>
  <c r="AK26" i="38" s="1"/>
  <c r="AG26" i="38"/>
  <c r="AM24" i="38"/>
  <c r="AN24" i="38" s="1"/>
  <c r="AO24" i="38" s="1"/>
  <c r="AP24" i="38" s="1"/>
  <c r="AL24" i="38"/>
  <c r="M36" i="39"/>
  <c r="X47" i="39"/>
  <c r="X29" i="39"/>
  <c r="Y28" i="38"/>
  <c r="X63" i="38"/>
  <c r="G24" i="39"/>
  <c r="F27" i="39"/>
  <c r="H33" i="39"/>
  <c r="R38" i="39"/>
  <c r="H36" i="39"/>
  <c r="AB31" i="38"/>
  <c r="AB67" i="38" s="1"/>
  <c r="AC31" i="38"/>
  <c r="AD31" i="38" s="1"/>
  <c r="AE31" i="38" s="1"/>
  <c r="AF31" i="38" s="1"/>
  <c r="H24" i="39"/>
  <c r="R16" i="39"/>
  <c r="R31" i="39"/>
  <c r="R19" i="39"/>
  <c r="J37" i="39"/>
  <c r="J39" i="39" s="1"/>
  <c r="E39" i="39"/>
  <c r="Z54" i="38"/>
  <c r="Y19" i="39"/>
  <c r="Z27" i="38"/>
  <c r="X21" i="39"/>
  <c r="Y23" i="38"/>
  <c r="AM39" i="38"/>
  <c r="AN39" i="38" s="1"/>
  <c r="AO39" i="38" s="1"/>
  <c r="AP39" i="38" s="1"/>
  <c r="AL39" i="38"/>
  <c r="AH18" i="38"/>
  <c r="AI18" i="38" s="1"/>
  <c r="AJ18" i="38" s="1"/>
  <c r="AK18" i="38" s="1"/>
  <c r="AG18" i="38"/>
  <c r="K37" i="39"/>
  <c r="L29" i="39"/>
  <c r="W29" i="39"/>
  <c r="R34" i="39"/>
  <c r="W47" i="39"/>
  <c r="W63" i="38"/>
  <c r="R32" i="39"/>
  <c r="Y17" i="39"/>
  <c r="Z10" i="38"/>
  <c r="M35" i="39"/>
  <c r="G25" i="39"/>
  <c r="Q25" i="39"/>
  <c r="M18" i="39"/>
  <c r="M16" i="39"/>
  <c r="M31" i="39"/>
  <c r="M12" i="39"/>
  <c r="L24" i="39"/>
  <c r="K27" i="39"/>
  <c r="Y13" i="38"/>
  <c r="AH33" i="38"/>
  <c r="AI33" i="38" s="1"/>
  <c r="AJ33" i="38" s="1"/>
  <c r="AK33" i="38" s="1"/>
  <c r="AG33" i="38"/>
  <c r="H32" i="39"/>
  <c r="Y16" i="38"/>
  <c r="Y8" i="39" s="1"/>
  <c r="L10" i="39"/>
  <c r="P24" i="39"/>
  <c r="O27" i="39"/>
  <c r="R8" i="39"/>
  <c r="M8" i="39"/>
  <c r="I39" i="39"/>
  <c r="H12" i="39"/>
  <c r="U27" i="39"/>
  <c r="P37" i="39"/>
  <c r="AD48" i="38"/>
  <c r="AP50" i="38"/>
  <c r="R18" i="39"/>
  <c r="P56" i="38"/>
  <c r="Q7" i="39"/>
  <c r="Q12" i="39"/>
  <c r="AC52" i="38"/>
  <c r="AG19" i="38"/>
  <c r="AH19" i="38"/>
  <c r="AI19" i="38" s="1"/>
  <c r="AJ19" i="38" s="1"/>
  <c r="AK19" i="38" s="1"/>
  <c r="AH48" i="38"/>
  <c r="H15" i="39"/>
  <c r="M19" i="39"/>
  <c r="M9" i="39"/>
  <c r="Z16" i="38"/>
  <c r="Z8" i="39" s="1"/>
  <c r="H35" i="39"/>
  <c r="AE48" i="38"/>
  <c r="AH40" i="38"/>
  <c r="AI40" i="38" s="1"/>
  <c r="AJ40" i="38" s="1"/>
  <c r="AK40" i="38" s="1"/>
  <c r="AG40" i="38"/>
  <c r="R11" i="39"/>
  <c r="H16" i="39"/>
  <c r="R9" i="39"/>
  <c r="AA55" i="38"/>
  <c r="H8" i="39"/>
  <c r="K56" i="38"/>
  <c r="L7" i="39"/>
  <c r="U22" i="39"/>
  <c r="T22" i="39"/>
  <c r="AE17" i="46" l="1"/>
  <c r="AE17" i="55"/>
  <c r="AF21" i="46"/>
  <c r="AF21" i="55"/>
  <c r="AE20" i="55"/>
  <c r="AE20" i="46"/>
  <c r="I41" i="55"/>
  <c r="I41" i="46"/>
  <c r="M41" i="55"/>
  <c r="M41" i="46"/>
  <c r="AI57" i="46"/>
  <c r="AI57" i="55"/>
  <c r="AF47" i="46"/>
  <c r="AF47" i="55"/>
  <c r="AF63" i="45"/>
  <c r="AF63" i="54"/>
  <c r="AB58" i="46"/>
  <c r="AB58" i="55"/>
  <c r="AG31" i="45"/>
  <c r="AG31" i="54"/>
  <c r="AH31" i="54"/>
  <c r="H6" i="54"/>
  <c r="H6" i="45"/>
  <c r="AD56" i="45"/>
  <c r="AD56" i="54"/>
  <c r="AG9" i="46"/>
  <c r="AG9" i="55"/>
  <c r="G11" i="54"/>
  <c r="G11" i="45"/>
  <c r="AE8" i="46"/>
  <c r="AE8" i="55"/>
  <c r="G46" i="55"/>
  <c r="G46" i="46"/>
  <c r="AH63" i="45"/>
  <c r="AH63" i="54"/>
  <c r="AH46" i="48"/>
  <c r="AH62" i="48"/>
  <c r="AH59" i="48"/>
  <c r="AG10" i="48"/>
  <c r="AC37" i="50"/>
  <c r="AM153" i="48"/>
  <c r="Z137" i="48"/>
  <c r="Z72" i="48"/>
  <c r="AS119" i="48"/>
  <c r="AR16" i="48"/>
  <c r="AR120" i="48"/>
  <c r="AR121" i="48" s="1"/>
  <c r="AM20" i="50"/>
  <c r="AN25" i="49"/>
  <c r="AP19" i="50"/>
  <c r="AQ19" i="50" s="1"/>
  <c r="AR27" i="49"/>
  <c r="AQ27" i="49"/>
  <c r="AP16" i="49"/>
  <c r="AR102" i="48"/>
  <c r="AP14" i="48"/>
  <c r="AB12" i="48"/>
  <c r="AB15" i="48" s="1"/>
  <c r="AB17" i="48" s="1"/>
  <c r="AF64" i="48"/>
  <c r="AF60" i="48"/>
  <c r="AF67" i="48"/>
  <c r="AE25" i="50"/>
  <c r="AE12" i="50"/>
  <c r="AE8" i="49"/>
  <c r="AE140" i="48"/>
  <c r="AP21" i="50"/>
  <c r="AQ21" i="50" s="1"/>
  <c r="AR23" i="49"/>
  <c r="AQ23" i="49"/>
  <c r="AC99" i="48"/>
  <c r="AA103" i="48"/>
  <c r="AA105" i="48" s="1"/>
  <c r="AA106" i="48" s="1"/>
  <c r="AB99" i="48"/>
  <c r="AB103" i="48" s="1"/>
  <c r="AO10" i="50"/>
  <c r="AQ10" i="50" s="1"/>
  <c r="AQ9" i="50"/>
  <c r="AI134" i="48"/>
  <c r="AF10" i="48"/>
  <c r="AS13" i="49"/>
  <c r="AR35" i="48"/>
  <c r="AP17" i="50"/>
  <c r="AQ17" i="50" s="1"/>
  <c r="AR10" i="49"/>
  <c r="AQ10" i="49"/>
  <c r="AC18" i="50"/>
  <c r="AC30" i="49"/>
  <c r="AC35" i="49" s="1"/>
  <c r="AF12" i="50"/>
  <c r="AF25" i="50"/>
  <c r="AF8" i="49"/>
  <c r="AF140" i="48"/>
  <c r="AK52" i="48"/>
  <c r="AK54" i="48" s="1"/>
  <c r="AM50" i="48"/>
  <c r="AL50" i="48"/>
  <c r="AJ6" i="48"/>
  <c r="AC66" i="48"/>
  <c r="AA12" i="48"/>
  <c r="AA15" i="48" s="1"/>
  <c r="AA17" i="48" s="1"/>
  <c r="AA70" i="48"/>
  <c r="AA71" i="48" s="1"/>
  <c r="AE93" i="48"/>
  <c r="AE100" i="48"/>
  <c r="AG100" i="48" s="1"/>
  <c r="AG101" i="48" s="1"/>
  <c r="AE97" i="48"/>
  <c r="AE11" i="48" s="1"/>
  <c r="AG92" i="48"/>
  <c r="AG82" i="48" s="1"/>
  <c r="AI41" i="48"/>
  <c r="AI43" i="48" s="1"/>
  <c r="AI45" i="48" s="1"/>
  <c r="AH57" i="48"/>
  <c r="AD13" i="48"/>
  <c r="AN83" i="48"/>
  <c r="AM85" i="48"/>
  <c r="AM87" i="48" s="1"/>
  <c r="AG95" i="48"/>
  <c r="AG96" i="48" s="1"/>
  <c r="AC37" i="49"/>
  <c r="AB37" i="49"/>
  <c r="Y141" i="48"/>
  <c r="Y19" i="48"/>
  <c r="AC127" i="48"/>
  <c r="AA130" i="48"/>
  <c r="AA131" i="48" s="1"/>
  <c r="AO29" i="50"/>
  <c r="AO47" i="50"/>
  <c r="AP28" i="49"/>
  <c r="AO63" i="49"/>
  <c r="AP22" i="48"/>
  <c r="AQ22" i="48" s="1"/>
  <c r="AD9" i="48"/>
  <c r="AG60" i="48"/>
  <c r="AC14" i="49"/>
  <c r="AL87" i="48"/>
  <c r="AS56" i="49"/>
  <c r="W46" i="50"/>
  <c r="W48" i="50" s="1"/>
  <c r="W11" i="49"/>
  <c r="W20" i="49" s="1"/>
  <c r="W43" i="49" s="1"/>
  <c r="V53" i="49"/>
  <c r="V43" i="49"/>
  <c r="AG5" i="48"/>
  <c r="AG8" i="48" s="1"/>
  <c r="AD11" i="48"/>
  <c r="AG64" i="48"/>
  <c r="AG65" i="48" s="1"/>
  <c r="AE9" i="48"/>
  <c r="AF100" i="48"/>
  <c r="AF97" i="48"/>
  <c r="AF93" i="48"/>
  <c r="AQ14" i="48"/>
  <c r="AD25" i="50"/>
  <c r="AG25" i="50" s="1"/>
  <c r="AG56" i="50" s="1"/>
  <c r="AD8" i="49"/>
  <c r="AD15" i="50" s="1"/>
  <c r="AD12" i="50"/>
  <c r="AG12" i="50" s="1"/>
  <c r="AD140" i="48"/>
  <c r="AK30" i="48"/>
  <c r="AO33" i="50"/>
  <c r="AR56" i="49"/>
  <c r="AT56" i="49" s="1"/>
  <c r="AQ102" i="48"/>
  <c r="U53" i="49"/>
  <c r="X53" i="49" s="1"/>
  <c r="U43" i="49"/>
  <c r="AU118" i="48"/>
  <c r="AV117" i="48"/>
  <c r="AV118" i="48" s="1"/>
  <c r="AT69" i="48"/>
  <c r="AB105" i="48"/>
  <c r="AB106" i="48" s="1"/>
  <c r="AL139" i="48"/>
  <c r="AB127" i="48"/>
  <c r="AB130" i="48" s="1"/>
  <c r="AB131" i="48" s="1"/>
  <c r="AI76" i="48"/>
  <c r="AI78" i="48" s="1"/>
  <c r="AI74" i="48"/>
  <c r="AH90" i="48"/>
  <c r="AP172" i="48"/>
  <c r="AP28" i="48" s="1"/>
  <c r="AQ28" i="48" s="1"/>
  <c r="AP18" i="48"/>
  <c r="AQ18" i="48" s="1"/>
  <c r="Z141" i="48"/>
  <c r="Z19" i="48"/>
  <c r="X21" i="48"/>
  <c r="AL155" i="48"/>
  <c r="AH76" i="48"/>
  <c r="AH78" i="48" s="1"/>
  <c r="AS165" i="48"/>
  <c r="AR168" i="48"/>
  <c r="AR170" i="48" s="1"/>
  <c r="AF29" i="46"/>
  <c r="AE172" i="44"/>
  <c r="AF18" i="44"/>
  <c r="AH173" i="44"/>
  <c r="AH170" i="44"/>
  <c r="AH168" i="44"/>
  <c r="AE121" i="44"/>
  <c r="AE120" i="44"/>
  <c r="AH117" i="44"/>
  <c r="AG117" i="44"/>
  <c r="AF118" i="44"/>
  <c r="AH102" i="44"/>
  <c r="AH145" i="44"/>
  <c r="AH22" i="44"/>
  <c r="AG129" i="44"/>
  <c r="AF129" i="44"/>
  <c r="AH14" i="44"/>
  <c r="AE10" i="46"/>
  <c r="AF9" i="46"/>
  <c r="AG14" i="44"/>
  <c r="AF14" i="44"/>
  <c r="AD87" i="44"/>
  <c r="AD85" i="44"/>
  <c r="AA76" i="44"/>
  <c r="Z76" i="44"/>
  <c r="AA52" i="44"/>
  <c r="Z134" i="44"/>
  <c r="Y45" i="44"/>
  <c r="Y43" i="44"/>
  <c r="W46" i="44"/>
  <c r="W45" i="44"/>
  <c r="X43" i="44"/>
  <c r="AJ55" i="45"/>
  <c r="AK55" i="45"/>
  <c r="AO54" i="45"/>
  <c r="AF40" i="45"/>
  <c r="AG40" i="45"/>
  <c r="AH39" i="45"/>
  <c r="AI34" i="45"/>
  <c r="AI33" i="45"/>
  <c r="AH32" i="45"/>
  <c r="AH31" i="45"/>
  <c r="AF19" i="46"/>
  <c r="AF26" i="45"/>
  <c r="AG26" i="45"/>
  <c r="AI24" i="45"/>
  <c r="AH19" i="45"/>
  <c r="AH18" i="45"/>
  <c r="AF15" i="45"/>
  <c r="AG15" i="45"/>
  <c r="AH53" i="55"/>
  <c r="AF53" i="46"/>
  <c r="AH26" i="44"/>
  <c r="AE58" i="55"/>
  <c r="AD58" i="46"/>
  <c r="AE136" i="44"/>
  <c r="AI27" i="45"/>
  <c r="AJ28" i="45"/>
  <c r="AF17" i="55"/>
  <c r="AH10" i="45"/>
  <c r="AG10" i="45"/>
  <c r="Z41" i="44"/>
  <c r="Y57" i="44"/>
  <c r="V64" i="44"/>
  <c r="W59" i="44"/>
  <c r="V67" i="44"/>
  <c r="V60" i="44"/>
  <c r="AJ119" i="44"/>
  <c r="W10" i="44"/>
  <c r="AI69" i="44"/>
  <c r="AG13" i="45"/>
  <c r="AH13" i="45"/>
  <c r="V8" i="44"/>
  <c r="AI23" i="45"/>
  <c r="AJ165" i="44"/>
  <c r="AD50" i="44"/>
  <c r="AH35" i="44"/>
  <c r="AM163" i="44"/>
  <c r="AF83" i="44"/>
  <c r="AC74" i="44"/>
  <c r="AB74" i="44"/>
  <c r="AF8" i="55"/>
  <c r="AG16" i="45"/>
  <c r="AO52" i="38"/>
  <c r="K55" i="39"/>
  <c r="K148" i="36" s="1"/>
  <c r="U55" i="39"/>
  <c r="U148" i="36" s="1"/>
  <c r="T55" i="39"/>
  <c r="T148" i="36" s="1"/>
  <c r="O39" i="39"/>
  <c r="Z22" i="36"/>
  <c r="AP52" i="38"/>
  <c r="U39" i="39"/>
  <c r="M10" i="39"/>
  <c r="R37" i="39"/>
  <c r="T39" i="39"/>
  <c r="AM52" i="38"/>
  <c r="AH31" i="38"/>
  <c r="AI31" i="38" s="1"/>
  <c r="AJ31" i="38" s="1"/>
  <c r="AK31" i="38" s="1"/>
  <c r="AG31" i="38"/>
  <c r="AG67" i="38" s="1"/>
  <c r="Y47" i="39"/>
  <c r="Y29" i="39"/>
  <c r="Y63" i="38"/>
  <c r="Z28" i="38"/>
  <c r="AJ48" i="38"/>
  <c r="Z19" i="39"/>
  <c r="AA27" i="38"/>
  <c r="AL26" i="38"/>
  <c r="AM26" i="38"/>
  <c r="AN26" i="38" s="1"/>
  <c r="AO26" i="38" s="1"/>
  <c r="AP26" i="38" s="1"/>
  <c r="G37" i="39"/>
  <c r="H29" i="39"/>
  <c r="H37" i="39" s="1"/>
  <c r="L56" i="38"/>
  <c r="M7" i="39"/>
  <c r="F39" i="39"/>
  <c r="D46" i="39"/>
  <c r="D48" i="39" s="1"/>
  <c r="D11" i="38"/>
  <c r="D20" i="38" s="1"/>
  <c r="H56" i="38"/>
  <c r="H22" i="39"/>
  <c r="E41" i="39"/>
  <c r="Y21" i="39"/>
  <c r="Z23" i="38"/>
  <c r="AM33" i="38"/>
  <c r="AN33" i="38" s="1"/>
  <c r="AO33" i="38" s="1"/>
  <c r="AP33" i="38" s="1"/>
  <c r="AL33" i="38"/>
  <c r="AM34" i="38"/>
  <c r="AN34" i="38" s="1"/>
  <c r="AO34" i="38" s="1"/>
  <c r="AP34" i="38" s="1"/>
  <c r="AL34" i="38"/>
  <c r="L22" i="39"/>
  <c r="L55" i="39" s="1"/>
  <c r="L148" i="36" s="1"/>
  <c r="Z13" i="38"/>
  <c r="AK52" i="38"/>
  <c r="X20" i="39"/>
  <c r="Y25" i="38"/>
  <c r="AI52" i="38"/>
  <c r="R25" i="39"/>
  <c r="AC55" i="38"/>
  <c r="Q56" i="38"/>
  <c r="V56" i="38" s="1"/>
  <c r="R7" i="39"/>
  <c r="Q22" i="39"/>
  <c r="AA54" i="38"/>
  <c r="AM56" i="39"/>
  <c r="AM48" i="38"/>
  <c r="L37" i="39"/>
  <c r="M29" i="39"/>
  <c r="M37" i="39" s="1"/>
  <c r="AR39" i="38"/>
  <c r="AS39" i="38" s="1"/>
  <c r="AT39" i="38" s="1"/>
  <c r="AU39" i="38" s="1"/>
  <c r="AV39" i="38" s="1"/>
  <c r="AQ39" i="38"/>
  <c r="R12" i="39"/>
  <c r="L27" i="39"/>
  <c r="M24" i="39"/>
  <c r="M27" i="39" s="1"/>
  <c r="K39" i="39"/>
  <c r="AU50" i="38"/>
  <c r="AF48" i="38"/>
  <c r="H25" i="39"/>
  <c r="Q24" i="39"/>
  <c r="Q27" i="39" s="1"/>
  <c r="P27" i="39"/>
  <c r="P39" i="39" s="1"/>
  <c r="AM15" i="38"/>
  <c r="AN15" i="38" s="1"/>
  <c r="AO15" i="38" s="1"/>
  <c r="AP15" i="38" s="1"/>
  <c r="AL15" i="38"/>
  <c r="AM40" i="38"/>
  <c r="AN40" i="38" s="1"/>
  <c r="AO40" i="38" s="1"/>
  <c r="AP40" i="38" s="1"/>
  <c r="AL40" i="38"/>
  <c r="Z17" i="39"/>
  <c r="AA10" i="38"/>
  <c r="AL18" i="38"/>
  <c r="AM18" i="38"/>
  <c r="AN18" i="38" s="1"/>
  <c r="AO18" i="38" s="1"/>
  <c r="AP18" i="38" s="1"/>
  <c r="G27" i="39"/>
  <c r="AQ24" i="38"/>
  <c r="AR24" i="38"/>
  <c r="AS24" i="38" s="1"/>
  <c r="AT24" i="38" s="1"/>
  <c r="AU24" i="38" s="1"/>
  <c r="AV24" i="38" s="1"/>
  <c r="AM19" i="38"/>
  <c r="AN19" i="38" s="1"/>
  <c r="AO19" i="38" s="1"/>
  <c r="AP19" i="38" s="1"/>
  <c r="AL19" i="38"/>
  <c r="AM32" i="38"/>
  <c r="AN32" i="38" s="1"/>
  <c r="AO32" i="38" s="1"/>
  <c r="AP32" i="38" s="1"/>
  <c r="AL32" i="38"/>
  <c r="G56" i="38"/>
  <c r="G22" i="39"/>
  <c r="AI48" i="38"/>
  <c r="R24" i="39"/>
  <c r="AH19" i="46" l="1"/>
  <c r="AH19" i="55"/>
  <c r="AG19" i="46"/>
  <c r="AG19" i="55"/>
  <c r="AF20" i="55"/>
  <c r="AF20" i="46"/>
  <c r="AG21" i="46"/>
  <c r="AG21" i="55"/>
  <c r="AH21" i="46"/>
  <c r="AH21" i="55"/>
  <c r="G20" i="54"/>
  <c r="G20" i="45"/>
  <c r="AE56" i="45"/>
  <c r="AE56" i="54"/>
  <c r="H46" i="55"/>
  <c r="H46" i="46"/>
  <c r="N40" i="55"/>
  <c r="N40" i="46"/>
  <c r="H11" i="54"/>
  <c r="H11" i="45"/>
  <c r="R40" i="55"/>
  <c r="R40" i="46"/>
  <c r="AF10" i="46"/>
  <c r="AF10" i="55"/>
  <c r="AI31" i="54"/>
  <c r="AG29" i="46"/>
  <c r="AG29" i="55"/>
  <c r="I6" i="54"/>
  <c r="I6" i="45"/>
  <c r="AH9" i="46"/>
  <c r="AH9" i="55"/>
  <c r="G48" i="55"/>
  <c r="G48" i="46"/>
  <c r="AH29" i="46"/>
  <c r="AH29" i="55"/>
  <c r="J40" i="55"/>
  <c r="J40" i="46"/>
  <c r="AG47" i="46"/>
  <c r="AG47" i="55"/>
  <c r="AH47" i="46"/>
  <c r="AH47" i="55"/>
  <c r="AG67" i="45"/>
  <c r="AG67" i="54"/>
  <c r="AI46" i="48"/>
  <c r="AI5" i="48"/>
  <c r="AI8" i="48" s="1"/>
  <c r="AI62" i="48"/>
  <c r="AI59" i="48"/>
  <c r="AL6" i="48"/>
  <c r="AU56" i="49"/>
  <c r="Y142" i="48"/>
  <c r="AJ134" i="48"/>
  <c r="AN20" i="50"/>
  <c r="AO25" i="49"/>
  <c r="AC130" i="48"/>
  <c r="AC131" i="48" s="1"/>
  <c r="AD127" i="48"/>
  <c r="X23" i="48"/>
  <c r="AS35" i="48"/>
  <c r="AT35" i="48" s="1"/>
  <c r="AU35" i="48" s="1"/>
  <c r="AE15" i="50"/>
  <c r="AG15" i="50" s="1"/>
  <c r="AR17" i="50"/>
  <c r="AS10" i="49"/>
  <c r="AU69" i="48"/>
  <c r="Y53" i="49"/>
  <c r="AH79" i="48"/>
  <c r="AH95" i="48"/>
  <c r="AH92" i="48"/>
  <c r="AT13" i="49"/>
  <c r="AR9" i="50"/>
  <c r="AH64" i="48"/>
  <c r="AH67" i="48"/>
  <c r="AH60" i="48"/>
  <c r="AD7" i="50"/>
  <c r="AD14" i="49"/>
  <c r="AM52" i="48"/>
  <c r="AM54" i="48" s="1"/>
  <c r="AN50" i="48"/>
  <c r="AF13" i="48"/>
  <c r="AR136" i="48"/>
  <c r="AH10" i="48"/>
  <c r="AJ43" i="48"/>
  <c r="AJ45" i="48" s="1"/>
  <c r="AJ41" i="48"/>
  <c r="AI57" i="48"/>
  <c r="AG61" i="48"/>
  <c r="AK134" i="48"/>
  <c r="AK6" i="48"/>
  <c r="AF9" i="48"/>
  <c r="AT119" i="48"/>
  <c r="AS16" i="48"/>
  <c r="AS9" i="50" s="1"/>
  <c r="AS10" i="50" s="1"/>
  <c r="AS120" i="48"/>
  <c r="AS121" i="48" s="1"/>
  <c r="AH5" i="48"/>
  <c r="Z53" i="49"/>
  <c r="AF11" i="48"/>
  <c r="AG11" i="48" s="1"/>
  <c r="Z142" i="48"/>
  <c r="AD9" i="49"/>
  <c r="AD16" i="50" s="1"/>
  <c r="AD22" i="49"/>
  <c r="AE9" i="49"/>
  <c r="AE16" i="50" s="1"/>
  <c r="AE22" i="49"/>
  <c r="AF15" i="50"/>
  <c r="AG8" i="49"/>
  <c r="AB141" i="48"/>
  <c r="AB19" i="48"/>
  <c r="AH133" i="48"/>
  <c r="AJ74" i="48"/>
  <c r="AI90" i="48"/>
  <c r="AE13" i="48"/>
  <c r="AO83" i="48"/>
  <c r="AN85" i="48"/>
  <c r="AN87" i="48" s="1"/>
  <c r="AG97" i="48"/>
  <c r="AG98" i="48" s="1"/>
  <c r="AI79" i="48"/>
  <c r="AI95" i="48"/>
  <c r="AI92" i="48"/>
  <c r="AP29" i="50"/>
  <c r="AP47" i="50"/>
  <c r="AP63" i="49"/>
  <c r="AR28" i="49"/>
  <c r="AQ28" i="49"/>
  <c r="AR22" i="48"/>
  <c r="AA137" i="48"/>
  <c r="AA72" i="48"/>
  <c r="AS102" i="48"/>
  <c r="AR14" i="48"/>
  <c r="AM155" i="48"/>
  <c r="AN153" i="48"/>
  <c r="AO57" i="50"/>
  <c r="AG67" i="48"/>
  <c r="AG68" i="48" s="1"/>
  <c r="AA141" i="48"/>
  <c r="AA19" i="48"/>
  <c r="AB71" i="48"/>
  <c r="AB72" i="48" s="1"/>
  <c r="AD99" i="48"/>
  <c r="AC103" i="48"/>
  <c r="AC105" i="48" s="1"/>
  <c r="AP8" i="50"/>
  <c r="AQ8" i="50" s="1"/>
  <c r="AQ16" i="49"/>
  <c r="AR172" i="48"/>
  <c r="AR28" i="48" s="1"/>
  <c r="AR18" i="48"/>
  <c r="AM30" i="48"/>
  <c r="AP33" i="50"/>
  <c r="AP57" i="50" s="1"/>
  <c r="AG140" i="48"/>
  <c r="AG13" i="48"/>
  <c r="AD66" i="48"/>
  <c r="AC12" i="48"/>
  <c r="AC70" i="48"/>
  <c r="AC71" i="48" s="1"/>
  <c r="AD35" i="50"/>
  <c r="AD37" i="49" s="1"/>
  <c r="AT165" i="48"/>
  <c r="AS168" i="48"/>
  <c r="AS170" i="48" s="1"/>
  <c r="AG93" i="48"/>
  <c r="AQ29" i="50"/>
  <c r="AL54" i="48"/>
  <c r="AR21" i="50"/>
  <c r="AS23" i="49"/>
  <c r="AR19" i="50"/>
  <c r="AS27" i="49"/>
  <c r="AR16" i="49"/>
  <c r="AR8" i="50" s="1"/>
  <c r="AH18" i="44"/>
  <c r="AG18" i="44"/>
  <c r="AF172" i="44"/>
  <c r="AH172" i="44"/>
  <c r="AI173" i="44"/>
  <c r="AI170" i="44"/>
  <c r="AI168" i="44"/>
  <c r="AF28" i="44"/>
  <c r="AG28" i="44"/>
  <c r="AI102" i="44"/>
  <c r="AF121" i="44"/>
  <c r="AF120" i="44"/>
  <c r="AG118" i="44"/>
  <c r="AH118" i="44"/>
  <c r="AI117" i="44"/>
  <c r="AI145" i="44"/>
  <c r="AI22" i="44"/>
  <c r="AH129" i="44"/>
  <c r="AI14" i="44"/>
  <c r="AI9" i="55"/>
  <c r="AI16" i="44"/>
  <c r="AE87" i="44"/>
  <c r="AE85" i="44"/>
  <c r="AG90" i="44"/>
  <c r="AA90" i="44"/>
  <c r="Z78" i="44"/>
  <c r="Z79" i="44"/>
  <c r="Z95" i="44"/>
  <c r="AA54" i="44"/>
  <c r="AB54" i="44"/>
  <c r="AB6" i="44"/>
  <c r="AA6" i="44"/>
  <c r="AC54" i="44"/>
  <c r="AC52" i="44"/>
  <c r="W63" i="44"/>
  <c r="W62" i="44"/>
  <c r="Y59" i="44"/>
  <c r="Y46" i="44"/>
  <c r="X45" i="44"/>
  <c r="X46" i="44"/>
  <c r="AP54" i="45"/>
  <c r="AR54" i="45"/>
  <c r="AM55" i="45"/>
  <c r="AH40" i="45"/>
  <c r="AI39" i="45"/>
  <c r="AJ34" i="45"/>
  <c r="AJ33" i="45"/>
  <c r="AI32" i="45"/>
  <c r="AI31" i="45"/>
  <c r="AH16" i="45"/>
  <c r="AF8" i="46"/>
  <c r="AH26" i="45"/>
  <c r="AJ24" i="45"/>
  <c r="AI19" i="45"/>
  <c r="AI18" i="45"/>
  <c r="AH15" i="45"/>
  <c r="AF17" i="46"/>
  <c r="AI53" i="55"/>
  <c r="AH53" i="46"/>
  <c r="AI26" i="44"/>
  <c r="W8" i="44"/>
  <c r="W5" i="44"/>
  <c r="AC153" i="44"/>
  <c r="AF58" i="55"/>
  <c r="AE58" i="46"/>
  <c r="AF136" i="44"/>
  <c r="AK28" i="45"/>
  <c r="AH83" i="44"/>
  <c r="AG83" i="44"/>
  <c r="AE50" i="44"/>
  <c r="AA41" i="44"/>
  <c r="Z57" i="44"/>
  <c r="W11" i="44"/>
  <c r="AI10" i="45"/>
  <c r="AD74" i="44"/>
  <c r="AC90" i="44"/>
  <c r="AJ27" i="45"/>
  <c r="AN163" i="44"/>
  <c r="V12" i="46"/>
  <c r="V25" i="46"/>
  <c r="V140" i="44"/>
  <c r="V8" i="45"/>
  <c r="AK119" i="44"/>
  <c r="AK165" i="44"/>
  <c r="W140" i="44"/>
  <c r="AJ23" i="45"/>
  <c r="AI35" i="44"/>
  <c r="AI13" i="45"/>
  <c r="AJ69" i="44"/>
  <c r="W13" i="44"/>
  <c r="W60" i="44"/>
  <c r="AT52" i="38"/>
  <c r="AJ52" i="38"/>
  <c r="Q55" i="39"/>
  <c r="Q148" i="36" s="1"/>
  <c r="AA22" i="36"/>
  <c r="Q39" i="39"/>
  <c r="AS52" i="38"/>
  <c r="AO48" i="38"/>
  <c r="AR32" i="38"/>
  <c r="AS32" i="38" s="1"/>
  <c r="AT32" i="38" s="1"/>
  <c r="AU32" i="38" s="1"/>
  <c r="AV32" i="38" s="1"/>
  <c r="AQ32" i="38"/>
  <c r="AN56" i="39"/>
  <c r="AR33" i="38"/>
  <c r="AS33" i="38" s="1"/>
  <c r="AT33" i="38" s="1"/>
  <c r="AU33" i="38" s="1"/>
  <c r="AV33" i="38" s="1"/>
  <c r="AQ33" i="38"/>
  <c r="M22" i="39"/>
  <c r="M55" i="39" s="1"/>
  <c r="M148" i="36" s="1"/>
  <c r="AQ15" i="38"/>
  <c r="AR15" i="38"/>
  <c r="AS15" i="38" s="1"/>
  <c r="AT15" i="38" s="1"/>
  <c r="AU15" i="38" s="1"/>
  <c r="AV15" i="38" s="1"/>
  <c r="AC54" i="38"/>
  <c r="Z21" i="39"/>
  <c r="AA23" i="38"/>
  <c r="H27" i="39"/>
  <c r="AR40" i="38"/>
  <c r="AS40" i="38" s="1"/>
  <c r="AT40" i="38" s="1"/>
  <c r="AU40" i="38" s="1"/>
  <c r="AV40" i="38" s="1"/>
  <c r="AQ40" i="38"/>
  <c r="AR19" i="38"/>
  <c r="AS19" i="38" s="1"/>
  <c r="AT19" i="38" s="1"/>
  <c r="AU19" i="38" s="1"/>
  <c r="AV19" i="38" s="1"/>
  <c r="AQ19" i="38"/>
  <c r="AR52" i="38"/>
  <c r="Y20" i="39"/>
  <c r="Z25" i="38"/>
  <c r="F40" i="39"/>
  <c r="F41" i="39" s="1"/>
  <c r="E6" i="38"/>
  <c r="E144" i="36" s="1"/>
  <c r="Z47" i="39"/>
  <c r="Z29" i="39"/>
  <c r="AA28" i="38"/>
  <c r="Z63" i="38"/>
  <c r="H39" i="39"/>
  <c r="H41" i="39" s="1"/>
  <c r="G39" i="39"/>
  <c r="R27" i="39"/>
  <c r="AU52" i="38"/>
  <c r="AR26" i="38"/>
  <c r="AS26" i="38" s="1"/>
  <c r="AT26" i="38" s="1"/>
  <c r="AU26" i="38" s="1"/>
  <c r="AV26" i="38" s="1"/>
  <c r="AQ26" i="38"/>
  <c r="AN52" i="38"/>
  <c r="AK48" i="38"/>
  <c r="D53" i="38"/>
  <c r="D43" i="38"/>
  <c r="AQ18" i="38"/>
  <c r="AR18" i="38"/>
  <c r="AS18" i="38" s="1"/>
  <c r="AT18" i="38" s="1"/>
  <c r="AU18" i="38" s="1"/>
  <c r="AV18" i="38" s="1"/>
  <c r="L39" i="39"/>
  <c r="R22" i="39"/>
  <c r="AA13" i="38"/>
  <c r="AA19" i="39"/>
  <c r="AB19" i="39" s="1"/>
  <c r="AC27" i="38"/>
  <c r="AC16" i="38" s="1"/>
  <c r="AC8" i="39" s="1"/>
  <c r="AB27" i="38"/>
  <c r="AM31" i="38"/>
  <c r="AN31" i="38" s="1"/>
  <c r="AO31" i="38" s="1"/>
  <c r="AP31" i="38" s="1"/>
  <c r="AL31" i="38"/>
  <c r="AL67" i="38" s="1"/>
  <c r="V7" i="39"/>
  <c r="X56" i="38"/>
  <c r="AA17" i="39"/>
  <c r="AB17" i="39" s="1"/>
  <c r="AB10" i="38"/>
  <c r="AC10" i="38"/>
  <c r="AD55" i="38"/>
  <c r="AA16" i="38"/>
  <c r="AN48" i="38"/>
  <c r="AR48" i="38"/>
  <c r="AR34" i="38"/>
  <c r="AS34" i="38" s="1"/>
  <c r="AT34" i="38" s="1"/>
  <c r="AU34" i="38" s="1"/>
  <c r="AV34" i="38" s="1"/>
  <c r="AQ34" i="38"/>
  <c r="AI19" i="46" l="1"/>
  <c r="AI19" i="55"/>
  <c r="AH17" i="46"/>
  <c r="AH17" i="55"/>
  <c r="AI21" i="46"/>
  <c r="AI21" i="55"/>
  <c r="AG17" i="46"/>
  <c r="AG17" i="55"/>
  <c r="AG20" i="55"/>
  <c r="AG20" i="46"/>
  <c r="AH20" i="55"/>
  <c r="AH20" i="46"/>
  <c r="AG10" i="46"/>
  <c r="AG10" i="55"/>
  <c r="H20" i="54"/>
  <c r="H20" i="45"/>
  <c r="N41" i="55"/>
  <c r="N41" i="46"/>
  <c r="I11" i="54"/>
  <c r="I11" i="45"/>
  <c r="R41" i="55"/>
  <c r="R41" i="46"/>
  <c r="I46" i="55"/>
  <c r="I46" i="46"/>
  <c r="AH10" i="46"/>
  <c r="AH10" i="55"/>
  <c r="AI63" i="45"/>
  <c r="AI63" i="54"/>
  <c r="AI47" i="46"/>
  <c r="AI47" i="55"/>
  <c r="H48" i="55"/>
  <c r="H48" i="46"/>
  <c r="AI29" i="46"/>
  <c r="AI29" i="55"/>
  <c r="AG8" i="46"/>
  <c r="AG8" i="55"/>
  <c r="G53" i="54"/>
  <c r="G53" i="45"/>
  <c r="J41" i="55"/>
  <c r="J41" i="46"/>
  <c r="G43" i="54"/>
  <c r="G43" i="45"/>
  <c r="AF56" i="45"/>
  <c r="AF56" i="54"/>
  <c r="AH8" i="46"/>
  <c r="AH8" i="55"/>
  <c r="AJ31" i="54"/>
  <c r="AR47" i="50"/>
  <c r="AR29" i="50"/>
  <c r="AR63" i="49"/>
  <c r="AS28" i="49"/>
  <c r="AS22" i="48"/>
  <c r="AS19" i="50"/>
  <c r="AT27" i="49"/>
  <c r="AS16" i="49"/>
  <c r="AS8" i="50" s="1"/>
  <c r="AS17" i="50"/>
  <c r="AT10" i="49"/>
  <c r="AJ46" i="48"/>
  <c r="AJ62" i="48"/>
  <c r="AJ59" i="48"/>
  <c r="AS21" i="50"/>
  <c r="AT23" i="49"/>
  <c r="AR33" i="50"/>
  <c r="AU119" i="48"/>
  <c r="AT16" i="48"/>
  <c r="AT9" i="50" s="1"/>
  <c r="AT10" i="50" s="1"/>
  <c r="AT120" i="48"/>
  <c r="AT121" i="48" s="1"/>
  <c r="AV119" i="48"/>
  <c r="AV120" i="48" s="1"/>
  <c r="AV121" i="48" s="1"/>
  <c r="AR10" i="50"/>
  <c r="AE66" i="48"/>
  <c r="AD12" i="48"/>
  <c r="AD15" i="48" s="1"/>
  <c r="AD17" i="48" s="1"/>
  <c r="AD70" i="48"/>
  <c r="AD71" i="48" s="1"/>
  <c r="AN155" i="48"/>
  <c r="AN30" i="48" s="1"/>
  <c r="AO153" i="48"/>
  <c r="AE18" i="50"/>
  <c r="AE30" i="49"/>
  <c r="AE35" i="49" s="1"/>
  <c r="AS136" i="48"/>
  <c r="AN52" i="48"/>
  <c r="AN54" i="48" s="1"/>
  <c r="AO50" i="48"/>
  <c r="AU13" i="49"/>
  <c r="AV35" i="48"/>
  <c r="AM31" i="48"/>
  <c r="AF9" i="49"/>
  <c r="AF22" i="49"/>
  <c r="AM6" i="48"/>
  <c r="AH8" i="48"/>
  <c r="AC53" i="49"/>
  <c r="AO20" i="50"/>
  <c r="AP25" i="49"/>
  <c r="AQ33" i="50"/>
  <c r="AQ57" i="50" s="1"/>
  <c r="AG94" i="48"/>
  <c r="AT102" i="48"/>
  <c r="AS14" i="48"/>
  <c r="X24" i="48"/>
  <c r="X25" i="48" s="1"/>
  <c r="AB65" i="49"/>
  <c r="AB64" i="49" s="1"/>
  <c r="AB142" i="48"/>
  <c r="AI93" i="48"/>
  <c r="AI97" i="48"/>
  <c r="AI100" i="48"/>
  <c r="AS172" i="48"/>
  <c r="AS28" i="48" s="1"/>
  <c r="AS18" i="48"/>
  <c r="AP83" i="48"/>
  <c r="AO85" i="48"/>
  <c r="AO87" i="48" s="1"/>
  <c r="AG9" i="48"/>
  <c r="AH93" i="48"/>
  <c r="AH9" i="48" s="1"/>
  <c r="AH97" i="48"/>
  <c r="AH100" i="48"/>
  <c r="AI64" i="48"/>
  <c r="AI11" i="48" s="1"/>
  <c r="AI60" i="48"/>
  <c r="AI67" i="48"/>
  <c r="AI13" i="48" s="1"/>
  <c r="AV69" i="48"/>
  <c r="AU165" i="48"/>
  <c r="AU168" i="48" s="1"/>
  <c r="AU170" i="48" s="1"/>
  <c r="AT168" i="48"/>
  <c r="AT170" i="48" s="1"/>
  <c r="AC106" i="48"/>
  <c r="AE7" i="50"/>
  <c r="AE127" i="48"/>
  <c r="AD130" i="48"/>
  <c r="AD131" i="48" s="1"/>
  <c r="AI10" i="48"/>
  <c r="AE35" i="50"/>
  <c r="AD37" i="50"/>
  <c r="AD18" i="50"/>
  <c r="AD30" i="49"/>
  <c r="AD35" i="49" s="1"/>
  <c r="AI12" i="50"/>
  <c r="AI25" i="50"/>
  <c r="AI8" i="49"/>
  <c r="AI140" i="48"/>
  <c r="AK43" i="48"/>
  <c r="AK45" i="48" s="1"/>
  <c r="AL45" i="48" s="1"/>
  <c r="AL46" i="48" s="1"/>
  <c r="AK41" i="48"/>
  <c r="AJ57" i="48"/>
  <c r="AC137" i="48"/>
  <c r="AC72" i="48"/>
  <c r="AE99" i="48"/>
  <c r="AD103" i="48"/>
  <c r="AD105" i="48" s="1"/>
  <c r="AD106" i="48" s="1"/>
  <c r="AK74" i="48"/>
  <c r="AJ90" i="48"/>
  <c r="AA142" i="48"/>
  <c r="AC15" i="48"/>
  <c r="AC17" i="48" s="1"/>
  <c r="AQ47" i="50"/>
  <c r="AQ67" i="49"/>
  <c r="AJ76" i="48"/>
  <c r="AJ78" i="48" s="1"/>
  <c r="AJ5" i="48" s="1"/>
  <c r="AD53" i="49"/>
  <c r="AA53" i="49"/>
  <c r="AI133" i="48"/>
  <c r="AH28" i="44"/>
  <c r="AI18" i="44"/>
  <c r="AJ173" i="44"/>
  <c r="AJ170" i="44"/>
  <c r="AJ168" i="44"/>
  <c r="AJ117" i="44"/>
  <c r="AI118" i="44"/>
  <c r="AH121" i="44"/>
  <c r="AH120" i="44"/>
  <c r="AG121" i="44"/>
  <c r="AG120" i="44"/>
  <c r="AJ102" i="44"/>
  <c r="AJ145" i="44"/>
  <c r="AJ22" i="44"/>
  <c r="AI129" i="44"/>
  <c r="AJ14" i="44"/>
  <c r="AI9" i="46"/>
  <c r="AJ16" i="44"/>
  <c r="AF87" i="44"/>
  <c r="AF85" i="44"/>
  <c r="Z92" i="44"/>
  <c r="AC78" i="44"/>
  <c r="AC76" i="44"/>
  <c r="AD54" i="44"/>
  <c r="AD52" i="44"/>
  <c r="AC6" i="44"/>
  <c r="AC134" i="44" s="1"/>
  <c r="AA134" i="44"/>
  <c r="Z43" i="44"/>
  <c r="X62" i="44"/>
  <c r="X10" i="44"/>
  <c r="X59" i="44"/>
  <c r="W65" i="44"/>
  <c r="W64" i="44"/>
  <c r="X5" i="44"/>
  <c r="X133" i="44" s="1"/>
  <c r="AA45" i="44"/>
  <c r="AA43" i="44"/>
  <c r="Y5" i="44"/>
  <c r="Y133" i="44" s="1"/>
  <c r="W68" i="44"/>
  <c r="W67" i="44"/>
  <c r="Y60" i="44"/>
  <c r="Y10" i="44"/>
  <c r="Y62" i="44"/>
  <c r="Y13" i="44"/>
  <c r="Y67" i="44"/>
  <c r="AN55" i="45"/>
  <c r="AS54" i="45"/>
  <c r="AT54" i="45"/>
  <c r="AI40" i="45"/>
  <c r="AJ39" i="45"/>
  <c r="AK34" i="45"/>
  <c r="AL34" i="45"/>
  <c r="AK33" i="45"/>
  <c r="AL33" i="45"/>
  <c r="AJ32" i="45"/>
  <c r="AK31" i="54"/>
  <c r="AJ31" i="45"/>
  <c r="AI16" i="45"/>
  <c r="AI26" i="45"/>
  <c r="AK24" i="45"/>
  <c r="AL24" i="45"/>
  <c r="AJ19" i="45"/>
  <c r="AJ18" i="45"/>
  <c r="AI15" i="45"/>
  <c r="AJ53" i="55"/>
  <c r="AI53" i="46"/>
  <c r="V71" i="44"/>
  <c r="V70" i="44"/>
  <c r="AL26" i="44"/>
  <c r="AJ26" i="44"/>
  <c r="AD153" i="44"/>
  <c r="AF58" i="46"/>
  <c r="AH58" i="55"/>
  <c r="AH136" i="44"/>
  <c r="AA59" i="44"/>
  <c r="AC41" i="44"/>
  <c r="AK27" i="45"/>
  <c r="AF50" i="44"/>
  <c r="V9" i="45"/>
  <c r="V22" i="45"/>
  <c r="W8" i="45"/>
  <c r="AE74" i="44"/>
  <c r="AD90" i="44"/>
  <c r="AK69" i="44"/>
  <c r="V14" i="45"/>
  <c r="AM28" i="45"/>
  <c r="AL28" i="45"/>
  <c r="AJ35" i="44"/>
  <c r="V35" i="46"/>
  <c r="AJ10" i="45"/>
  <c r="AI83" i="44"/>
  <c r="W70" i="44"/>
  <c r="W61" i="44"/>
  <c r="AK23" i="45"/>
  <c r="AO163" i="44"/>
  <c r="AM119" i="44"/>
  <c r="AJ13" i="45"/>
  <c r="AM165" i="44"/>
  <c r="AJ18" i="44"/>
  <c r="V66" i="36"/>
  <c r="V99" i="36"/>
  <c r="V127" i="36"/>
  <c r="R55" i="39"/>
  <c r="R148" i="36" s="1"/>
  <c r="R39" i="39"/>
  <c r="AC22" i="36"/>
  <c r="W7" i="39"/>
  <c r="AR31" i="38"/>
  <c r="AS31" i="38" s="1"/>
  <c r="AT31" i="38" s="1"/>
  <c r="AU31" i="38" s="1"/>
  <c r="AV31" i="38" s="1"/>
  <c r="AV67" i="38" s="1"/>
  <c r="AQ31" i="38"/>
  <c r="AQ67" i="38" s="1"/>
  <c r="AC19" i="39"/>
  <c r="AD27" i="38"/>
  <c r="AD16" i="38" s="1"/>
  <c r="AD8" i="39" s="1"/>
  <c r="AE55" i="38"/>
  <c r="M39" i="39"/>
  <c r="AO56" i="39"/>
  <c r="AC13" i="38"/>
  <c r="AB13" i="38"/>
  <c r="AA47" i="39"/>
  <c r="AA29" i="39"/>
  <c r="AC28" i="38"/>
  <c r="AB28" i="38"/>
  <c r="AA63" i="38"/>
  <c r="AA21" i="39"/>
  <c r="AB21" i="39" s="1"/>
  <c r="AC23" i="38"/>
  <c r="AB23" i="38"/>
  <c r="AC17" i="39"/>
  <c r="AD10" i="38"/>
  <c r="AA8" i="39"/>
  <c r="AB8" i="39" s="1"/>
  <c r="AB16" i="38"/>
  <c r="AP48" i="38"/>
  <c r="E46" i="39"/>
  <c r="E48" i="39" s="1"/>
  <c r="E11" i="38"/>
  <c r="E20" i="38" s="1"/>
  <c r="G40" i="39"/>
  <c r="G41" i="39" s="1"/>
  <c r="G6" i="38" s="1"/>
  <c r="F6" i="38"/>
  <c r="F144" i="36" s="1"/>
  <c r="AE54" i="38"/>
  <c r="AT48" i="38"/>
  <c r="Y56" i="38"/>
  <c r="Z56" i="38" s="1"/>
  <c r="Z20" i="39"/>
  <c r="AA25" i="38"/>
  <c r="AD54" i="38"/>
  <c r="M40" i="39"/>
  <c r="I40" i="39"/>
  <c r="AS48" i="38"/>
  <c r="AJ21" i="46" l="1"/>
  <c r="AJ21" i="55"/>
  <c r="AI20" i="55"/>
  <c r="AI20" i="46"/>
  <c r="AI17" i="46"/>
  <c r="AI17" i="55"/>
  <c r="AJ19" i="46"/>
  <c r="AJ19" i="55"/>
  <c r="AI10" i="46"/>
  <c r="AI10" i="55"/>
  <c r="AJ63" i="45"/>
  <c r="AJ63" i="54"/>
  <c r="AJ47" i="46"/>
  <c r="AJ47" i="55"/>
  <c r="W40" i="55"/>
  <c r="W40" i="46"/>
  <c r="I20" i="54"/>
  <c r="I20" i="45"/>
  <c r="N6" i="54"/>
  <c r="N6" i="45"/>
  <c r="O40" i="55"/>
  <c r="O40" i="46"/>
  <c r="AJ29" i="46"/>
  <c r="AJ29" i="55"/>
  <c r="K40" i="55"/>
  <c r="K40" i="46"/>
  <c r="H43" i="54"/>
  <c r="H43" i="45"/>
  <c r="J6" i="54"/>
  <c r="J6" i="45"/>
  <c r="H53" i="54"/>
  <c r="H53" i="45"/>
  <c r="AI8" i="46"/>
  <c r="AI8" i="55"/>
  <c r="AH56" i="45"/>
  <c r="AH56" i="54"/>
  <c r="AG58" i="46"/>
  <c r="AG58" i="55"/>
  <c r="AJ9" i="46"/>
  <c r="AJ9" i="55"/>
  <c r="W12" i="46"/>
  <c r="W12" i="55"/>
  <c r="I48" i="55"/>
  <c r="I48" i="46"/>
  <c r="S40" i="55"/>
  <c r="S40" i="46"/>
  <c r="X6" i="50"/>
  <c r="X27" i="48"/>
  <c r="AJ8" i="48"/>
  <c r="AS33" i="50"/>
  <c r="AS57" i="50" s="1"/>
  <c r="AQ20" i="50"/>
  <c r="AG35" i="50"/>
  <c r="AG37" i="50" s="1"/>
  <c r="AH9" i="49"/>
  <c r="AH16" i="50" s="1"/>
  <c r="AH22" i="49"/>
  <c r="AV28" i="48"/>
  <c r="AN31" i="48"/>
  <c r="AO31" i="48" s="1"/>
  <c r="AI9" i="48"/>
  <c r="AP20" i="50"/>
  <c r="AR25" i="49"/>
  <c r="AQ25" i="49"/>
  <c r="AD137" i="48"/>
  <c r="AD72" i="48"/>
  <c r="AE12" i="48"/>
  <c r="AE15" i="48" s="1"/>
  <c r="AE17" i="48" s="1"/>
  <c r="AE70" i="48"/>
  <c r="AE71" i="48" s="1"/>
  <c r="AF35" i="50"/>
  <c r="AE37" i="50"/>
  <c r="AT21" i="50"/>
  <c r="AU23" i="49"/>
  <c r="AT19" i="50"/>
  <c r="AU27" i="49"/>
  <c r="AT16" i="49"/>
  <c r="AT8" i="50" s="1"/>
  <c r="AD141" i="48"/>
  <c r="AD19" i="48"/>
  <c r="AC141" i="48"/>
  <c r="AC19" i="48"/>
  <c r="AM41" i="48"/>
  <c r="AL41" i="48"/>
  <c r="AK57" i="48"/>
  <c r="AR153" i="48"/>
  <c r="AE103" i="48"/>
  <c r="AE105" i="48" s="1"/>
  <c r="AE130" i="48"/>
  <c r="AE131" i="48" s="1"/>
  <c r="AH25" i="50"/>
  <c r="AH12" i="50"/>
  <c r="AH8" i="49"/>
  <c r="AH15" i="50" s="1"/>
  <c r="AH140" i="48"/>
  <c r="AV13" i="49"/>
  <c r="AJ64" i="48"/>
  <c r="AJ67" i="48"/>
  <c r="AJ60" i="48"/>
  <c r="AJ10" i="48"/>
  <c r="AL62" i="48"/>
  <c r="AL63" i="48" s="1"/>
  <c r="AS47" i="50"/>
  <c r="AS29" i="50"/>
  <c r="AS63" i="49"/>
  <c r="AT28" i="49"/>
  <c r="AT22" i="48"/>
  <c r="AE14" i="49"/>
  <c r="AI15" i="50"/>
  <c r="X29" i="48"/>
  <c r="X34" i="48" s="1"/>
  <c r="X147" i="48" s="1"/>
  <c r="AO52" i="48"/>
  <c r="AO54" i="48" s="1"/>
  <c r="AP50" i="48"/>
  <c r="AU136" i="48"/>
  <c r="AU16" i="48"/>
  <c r="AU120" i="48"/>
  <c r="AU121" i="48" s="1"/>
  <c r="AJ79" i="48"/>
  <c r="AJ95" i="48"/>
  <c r="AJ92" i="48"/>
  <c r="AQ87" i="48"/>
  <c r="AN134" i="48"/>
  <c r="AN6" i="48"/>
  <c r="AT136" i="48"/>
  <c r="AJ133" i="48"/>
  <c r="AM74" i="48"/>
  <c r="AL74" i="48"/>
  <c r="AQ139" i="48" s="1"/>
  <c r="AM76" i="48"/>
  <c r="AM78" i="48" s="1"/>
  <c r="AK90" i="48"/>
  <c r="AQ90" i="48" s="1"/>
  <c r="AR57" i="50"/>
  <c r="AT17" i="50"/>
  <c r="AU10" i="49"/>
  <c r="AK76" i="48"/>
  <c r="AK78" i="48" s="1"/>
  <c r="AT172" i="48"/>
  <c r="AT28" i="48" s="1"/>
  <c r="AT18" i="48"/>
  <c r="AV18" i="48" s="1"/>
  <c r="AR83" i="48"/>
  <c r="AQ83" i="48"/>
  <c r="AP85" i="48"/>
  <c r="AP87" i="48" s="1"/>
  <c r="AU102" i="48"/>
  <c r="AU14" i="48" s="1"/>
  <c r="AT14" i="48"/>
  <c r="AM134" i="48"/>
  <c r="AE37" i="49"/>
  <c r="AE53" i="49"/>
  <c r="AK46" i="48"/>
  <c r="AK62" i="48"/>
  <c r="AK59" i="48"/>
  <c r="AU172" i="48"/>
  <c r="AU28" i="48" s="1"/>
  <c r="AU18" i="48"/>
  <c r="AV102" i="48"/>
  <c r="AH13" i="48"/>
  <c r="AH11" i="48"/>
  <c r="AF16" i="50"/>
  <c r="AG16" i="50" s="1"/>
  <c r="AG9" i="49"/>
  <c r="AF18" i="50"/>
  <c r="AG18" i="50" s="1"/>
  <c r="AG22" i="49"/>
  <c r="AG30" i="49" s="1"/>
  <c r="AG35" i="49" s="1"/>
  <c r="AF30" i="49"/>
  <c r="AF35" i="49" s="1"/>
  <c r="AO155" i="48"/>
  <c r="AO30" i="48" s="1"/>
  <c r="AP153" i="48"/>
  <c r="AP155" i="48" s="1"/>
  <c r="AK173" i="44"/>
  <c r="AJ28" i="44"/>
  <c r="AJ172" i="44"/>
  <c r="AK170" i="44"/>
  <c r="AK168" i="44"/>
  <c r="AI28" i="44"/>
  <c r="AI172" i="44"/>
  <c r="AL102" i="44"/>
  <c r="AK102" i="44"/>
  <c r="AI121" i="44"/>
  <c r="AI120" i="44"/>
  <c r="AJ118" i="44"/>
  <c r="AL118" i="44"/>
  <c r="AL117" i="44"/>
  <c r="AK117" i="44"/>
  <c r="AM22" i="44"/>
  <c r="AK145" i="44"/>
  <c r="AJ129" i="44"/>
  <c r="AL119" i="44"/>
  <c r="AK9" i="55"/>
  <c r="AK16" i="44"/>
  <c r="AH87" i="44"/>
  <c r="AH85" i="44"/>
  <c r="AG87" i="44"/>
  <c r="Z100" i="44"/>
  <c r="Z93" i="44"/>
  <c r="Z97" i="44"/>
  <c r="AC95" i="44"/>
  <c r="AC79" i="44"/>
  <c r="AC92" i="44"/>
  <c r="AD78" i="44"/>
  <c r="AD76" i="44"/>
  <c r="AE54" i="44"/>
  <c r="AE52" i="44"/>
  <c r="AD6" i="44"/>
  <c r="AD134" i="44" s="1"/>
  <c r="Y9" i="44"/>
  <c r="AA62" i="44"/>
  <c r="X8" i="44"/>
  <c r="X8" i="54"/>
  <c r="X140" i="44"/>
  <c r="Y11" i="44"/>
  <c r="Y64" i="44"/>
  <c r="X60" i="44"/>
  <c r="X67" i="44"/>
  <c r="X13" i="44"/>
  <c r="AG57" i="44"/>
  <c r="AA57" i="44"/>
  <c r="X64" i="44"/>
  <c r="X11" i="44"/>
  <c r="AC45" i="44"/>
  <c r="AC43" i="44"/>
  <c r="AG139" i="44"/>
  <c r="AB41" i="44"/>
  <c r="AA46" i="44"/>
  <c r="Y8" i="44"/>
  <c r="Y8" i="54"/>
  <c r="Y140" i="44"/>
  <c r="Z45" i="44"/>
  <c r="Z46" i="44"/>
  <c r="AO55" i="45"/>
  <c r="AR55" i="45"/>
  <c r="AU54" i="45"/>
  <c r="AS55" i="45"/>
  <c r="AJ40" i="45"/>
  <c r="AK39" i="45"/>
  <c r="AL39" i="45"/>
  <c r="AM34" i="45"/>
  <c r="AM33" i="45"/>
  <c r="AK32" i="45"/>
  <c r="AL32" i="45"/>
  <c r="AK31" i="45"/>
  <c r="AJ16" i="45"/>
  <c r="AJ26" i="45"/>
  <c r="AM24" i="45"/>
  <c r="AK19" i="45"/>
  <c r="AL19" i="45"/>
  <c r="AK18" i="45"/>
  <c r="AL18" i="45"/>
  <c r="AJ15" i="45"/>
  <c r="AK53" i="55"/>
  <c r="AJ53" i="46"/>
  <c r="V72" i="44"/>
  <c r="AK26" i="44"/>
  <c r="W9" i="44"/>
  <c r="V17" i="44"/>
  <c r="V15" i="44"/>
  <c r="W25" i="46"/>
  <c r="V37" i="45"/>
  <c r="W15" i="46"/>
  <c r="V15" i="46"/>
  <c r="AH58" i="46"/>
  <c r="AE153" i="44"/>
  <c r="AI136" i="44"/>
  <c r="AH50" i="44"/>
  <c r="AG50" i="44"/>
  <c r="AE6" i="44"/>
  <c r="AA64" i="44"/>
  <c r="AA60" i="44"/>
  <c r="AK19" i="55"/>
  <c r="AL27" i="45"/>
  <c r="AM27" i="45"/>
  <c r="AK16" i="45"/>
  <c r="AN119" i="44"/>
  <c r="AM16" i="44"/>
  <c r="AN165" i="44"/>
  <c r="AL16" i="44"/>
  <c r="AM69" i="44"/>
  <c r="AJ10" i="55"/>
  <c r="AP163" i="44"/>
  <c r="AK10" i="45"/>
  <c r="AL69" i="44"/>
  <c r="AF74" i="44"/>
  <c r="AE90" i="44"/>
  <c r="AJ83" i="44"/>
  <c r="AK13" i="45"/>
  <c r="V37" i="46"/>
  <c r="AC46" i="44"/>
  <c r="AC5" i="44"/>
  <c r="AC133" i="44" s="1"/>
  <c r="AC62" i="44"/>
  <c r="AC59" i="44"/>
  <c r="AK21" i="55"/>
  <c r="AL23" i="45"/>
  <c r="AM23" i="45"/>
  <c r="W9" i="45"/>
  <c r="AN28" i="45"/>
  <c r="AD41" i="44"/>
  <c r="AC57" i="44"/>
  <c r="AD22" i="36"/>
  <c r="AA56" i="38"/>
  <c r="AB47" i="39"/>
  <c r="AC47" i="39"/>
  <c r="AC29" i="39"/>
  <c r="AD28" i="38"/>
  <c r="AC63" i="38"/>
  <c r="AB29" i="39"/>
  <c r="M41" i="39"/>
  <c r="I41" i="39"/>
  <c r="F46" i="39"/>
  <c r="F48" i="39" s="1"/>
  <c r="F11" i="38"/>
  <c r="F20" i="38" s="1"/>
  <c r="AU48" i="38"/>
  <c r="G46" i="39"/>
  <c r="G48" i="39" s="1"/>
  <c r="H6" i="38"/>
  <c r="G11" i="38"/>
  <c r="G20" i="38" s="1"/>
  <c r="AD13" i="38"/>
  <c r="AD19" i="39"/>
  <c r="AE27" i="38"/>
  <c r="AF54" i="38"/>
  <c r="AA20" i="39"/>
  <c r="AC25" i="38"/>
  <c r="AB25" i="38"/>
  <c r="AB20" i="39"/>
  <c r="AD17" i="39"/>
  <c r="AE10" i="38"/>
  <c r="AP56" i="39"/>
  <c r="E53" i="38"/>
  <c r="E43" i="38"/>
  <c r="AH54" i="38"/>
  <c r="AC21" i="39"/>
  <c r="AD23" i="38"/>
  <c r="AE16" i="38"/>
  <c r="AE8" i="39" s="1"/>
  <c r="AF55" i="38"/>
  <c r="AJ20" i="55" l="1"/>
  <c r="AJ20" i="46"/>
  <c r="AJ17" i="46"/>
  <c r="AJ17" i="55"/>
  <c r="N46" i="55"/>
  <c r="N46" i="46"/>
  <c r="J46" i="55"/>
  <c r="J46" i="46"/>
  <c r="J11" i="54"/>
  <c r="J11" i="45"/>
  <c r="Y12" i="46"/>
  <c r="Y12" i="55"/>
  <c r="I43" i="54"/>
  <c r="I43" i="45"/>
  <c r="Y25" i="46"/>
  <c r="Y25" i="55"/>
  <c r="I53" i="54"/>
  <c r="I53" i="45"/>
  <c r="X25" i="46"/>
  <c r="X25" i="55"/>
  <c r="X12" i="46"/>
  <c r="X12" i="55"/>
  <c r="S41" i="55"/>
  <c r="S41" i="46"/>
  <c r="AK29" i="46"/>
  <c r="AK29" i="55"/>
  <c r="AK47" i="46"/>
  <c r="AK47" i="55"/>
  <c r="W56" i="46"/>
  <c r="W56" i="55"/>
  <c r="AK63" i="45"/>
  <c r="AK63" i="54"/>
  <c r="K41" i="55"/>
  <c r="K41" i="46"/>
  <c r="X35" i="46"/>
  <c r="X35" i="55"/>
  <c r="AM31" i="54"/>
  <c r="AI56" i="45"/>
  <c r="AI56" i="54"/>
  <c r="AL31" i="45"/>
  <c r="AL31" i="54"/>
  <c r="AI58" i="46"/>
  <c r="AI58" i="55"/>
  <c r="N11" i="54"/>
  <c r="N11" i="45"/>
  <c r="AL9" i="46"/>
  <c r="AL9" i="55"/>
  <c r="AJ8" i="46"/>
  <c r="AJ8" i="55"/>
  <c r="O41" i="55"/>
  <c r="O41" i="46"/>
  <c r="AP30" i="48"/>
  <c r="AT33" i="50"/>
  <c r="AU9" i="50"/>
  <c r="AV16" i="48"/>
  <c r="AP31" i="48"/>
  <c r="AR31" i="48" s="1"/>
  <c r="AR85" i="48"/>
  <c r="AR87" i="48" s="1"/>
  <c r="AS83" i="48"/>
  <c r="AP52" i="48"/>
  <c r="AP54" i="48" s="1"/>
  <c r="AR50" i="48"/>
  <c r="AQ50" i="48"/>
  <c r="AK64" i="48"/>
  <c r="AK60" i="48"/>
  <c r="AK67" i="48"/>
  <c r="AO6" i="48"/>
  <c r="AL59" i="48"/>
  <c r="AE106" i="48"/>
  <c r="AU17" i="50"/>
  <c r="AV17" i="50" s="1"/>
  <c r="AV10" i="49"/>
  <c r="AU21" i="50"/>
  <c r="AV23" i="49"/>
  <c r="AS153" i="48"/>
  <c r="AR155" i="48"/>
  <c r="AV21" i="50"/>
  <c r="AD142" i="48"/>
  <c r="AK79" i="48"/>
  <c r="AK95" i="48"/>
  <c r="AL95" i="48" s="1"/>
  <c r="AL96" i="48" s="1"/>
  <c r="AK92" i="48"/>
  <c r="AL78" i="48"/>
  <c r="AL79" i="48" s="1"/>
  <c r="AF7" i="50"/>
  <c r="AF14" i="49"/>
  <c r="AQ155" i="48"/>
  <c r="AK5" i="48"/>
  <c r="AF37" i="49"/>
  <c r="AJ100" i="48"/>
  <c r="AJ93" i="48"/>
  <c r="AJ97" i="48"/>
  <c r="AL92" i="48"/>
  <c r="AL82" i="48" s="1"/>
  <c r="AL64" i="50"/>
  <c r="AQ57" i="48"/>
  <c r="AU19" i="50"/>
  <c r="AV19" i="50" s="1"/>
  <c r="AV27" i="49"/>
  <c r="AU16" i="49"/>
  <c r="AM79" i="48"/>
  <c r="AM95" i="48"/>
  <c r="AM92" i="48"/>
  <c r="AV22" i="48"/>
  <c r="AR20" i="50"/>
  <c r="AS25" i="49"/>
  <c r="AF53" i="49"/>
  <c r="AV14" i="48"/>
  <c r="AT47" i="50"/>
  <c r="AT29" i="50"/>
  <c r="AT63" i="49"/>
  <c r="AU28" i="49"/>
  <c r="AU22" i="48"/>
  <c r="AN41" i="48"/>
  <c r="AN43" i="48"/>
  <c r="AN45" i="48" s="1"/>
  <c r="AM57" i="48"/>
  <c r="AH35" i="50"/>
  <c r="AF37" i="50"/>
  <c r="AJ9" i="48"/>
  <c r="AN74" i="48"/>
  <c r="AN76" i="48"/>
  <c r="AN78" i="48" s="1"/>
  <c r="AM90" i="48"/>
  <c r="AM43" i="48"/>
  <c r="AM45" i="48" s="1"/>
  <c r="AI9" i="49"/>
  <c r="AI16" i="50" s="1"/>
  <c r="AI22" i="49"/>
  <c r="AJ12" i="50"/>
  <c r="AJ25" i="50"/>
  <c r="AJ8" i="49"/>
  <c r="AJ15" i="50" s="1"/>
  <c r="AJ140" i="48"/>
  <c r="AH18" i="50"/>
  <c r="AH30" i="49"/>
  <c r="AH35" i="49" s="1"/>
  <c r="AC142" i="48"/>
  <c r="AE137" i="48"/>
  <c r="AE72" i="48"/>
  <c r="X32" i="48"/>
  <c r="X33" i="48"/>
  <c r="X146" i="48" s="1"/>
  <c r="AE141" i="48"/>
  <c r="AE19" i="48"/>
  <c r="X38" i="49"/>
  <c r="X22" i="50"/>
  <c r="AL120" i="44"/>
  <c r="Y9" i="54"/>
  <c r="AM173" i="44"/>
  <c r="AL18" i="44"/>
  <c r="AK18" i="44"/>
  <c r="AM170" i="44"/>
  <c r="AM168" i="44"/>
  <c r="AM117" i="44"/>
  <c r="AJ121" i="44"/>
  <c r="AJ120" i="44"/>
  <c r="AK118" i="44"/>
  <c r="AM102" i="44"/>
  <c r="AK22" i="44"/>
  <c r="AL22" i="44"/>
  <c r="AM145" i="44"/>
  <c r="AL129" i="44"/>
  <c r="AK129" i="44"/>
  <c r="AM14" i="44"/>
  <c r="AK9" i="46"/>
  <c r="AJ10" i="46"/>
  <c r="AL14" i="44"/>
  <c r="AK14" i="44"/>
  <c r="AI87" i="44"/>
  <c r="AI85" i="44"/>
  <c r="AC97" i="44"/>
  <c r="AD92" i="44"/>
  <c r="AD79" i="44"/>
  <c r="AE78" i="44"/>
  <c r="AE76" i="44"/>
  <c r="AD95" i="44"/>
  <c r="AC93" i="44"/>
  <c r="AC100" i="44"/>
  <c r="AF54" i="44"/>
  <c r="AF52" i="44"/>
  <c r="AE134" i="44"/>
  <c r="X9" i="44"/>
  <c r="X22" i="54"/>
  <c r="X9" i="54"/>
  <c r="Y8" i="45"/>
  <c r="AA67" i="44"/>
  <c r="Y9" i="45"/>
  <c r="X8" i="45"/>
  <c r="Z5" i="44"/>
  <c r="Z133" i="44" s="1"/>
  <c r="Z62" i="44"/>
  <c r="AB46" i="44"/>
  <c r="AB45" i="44"/>
  <c r="Z59" i="44"/>
  <c r="AB60" i="44"/>
  <c r="AP55" i="45"/>
  <c r="AJ56" i="54"/>
  <c r="AT55" i="45"/>
  <c r="AK40" i="45"/>
  <c r="AL40" i="45"/>
  <c r="AM39" i="45"/>
  <c r="AN34" i="45"/>
  <c r="AN33" i="45"/>
  <c r="AM32" i="45"/>
  <c r="AM31" i="45"/>
  <c r="AK19" i="46"/>
  <c r="AK26" i="45"/>
  <c r="AL26" i="45"/>
  <c r="AN24" i="45"/>
  <c r="AK21" i="46"/>
  <c r="AM19" i="45"/>
  <c r="AM18" i="45"/>
  <c r="AK15" i="45"/>
  <c r="AL15" i="45"/>
  <c r="AM53" i="55"/>
  <c r="AK53" i="46"/>
  <c r="W72" i="44"/>
  <c r="W71" i="44"/>
  <c r="AM26" i="44"/>
  <c r="W16" i="46"/>
  <c r="V16" i="46"/>
  <c r="W18" i="46"/>
  <c r="V18" i="46"/>
  <c r="W22" i="45"/>
  <c r="V141" i="44"/>
  <c r="V35" i="45"/>
  <c r="V30" i="45"/>
  <c r="W15" i="44"/>
  <c r="W37" i="45"/>
  <c r="W37" i="46"/>
  <c r="W35" i="46"/>
  <c r="W14" i="45"/>
  <c r="AE155" i="44"/>
  <c r="AF155" i="44"/>
  <c r="AF153" i="44"/>
  <c r="AL35" i="44"/>
  <c r="AK35" i="44"/>
  <c r="AK136" i="44"/>
  <c r="AJ136" i="44"/>
  <c r="AH153" i="44"/>
  <c r="AI50" i="44"/>
  <c r="AE41" i="44"/>
  <c r="AD57" i="44"/>
  <c r="AH74" i="44"/>
  <c r="AG74" i="44"/>
  <c r="AO119" i="44"/>
  <c r="AD93" i="44"/>
  <c r="AD100" i="44"/>
  <c r="AD97" i="44"/>
  <c r="AM10" i="45"/>
  <c r="AL10" i="45"/>
  <c r="AN69" i="44"/>
  <c r="AK83" i="44"/>
  <c r="AO28" i="45"/>
  <c r="AE79" i="44"/>
  <c r="AE95" i="44"/>
  <c r="AM13" i="45"/>
  <c r="AL13" i="45"/>
  <c r="AC10" i="44"/>
  <c r="AR163" i="44"/>
  <c r="Y30" i="54"/>
  <c r="AG54" i="44"/>
  <c r="AC64" i="44"/>
  <c r="AC67" i="44"/>
  <c r="AC60" i="44"/>
  <c r="AC8" i="44"/>
  <c r="AK8" i="55"/>
  <c r="AL16" i="45"/>
  <c r="AN27" i="45"/>
  <c r="AN23" i="45"/>
  <c r="AM35" i="44"/>
  <c r="AO165" i="44"/>
  <c r="AE22" i="36"/>
  <c r="AE17" i="39"/>
  <c r="AF10" i="38"/>
  <c r="G53" i="38"/>
  <c r="G43" i="38"/>
  <c r="H46" i="39"/>
  <c r="H48" i="39" s="1"/>
  <c r="H11" i="38"/>
  <c r="H20" i="38" s="1"/>
  <c r="AD47" i="39"/>
  <c r="AD29" i="39"/>
  <c r="AE28" i="38"/>
  <c r="AD63" i="38"/>
  <c r="AH55" i="38"/>
  <c r="AI55" i="38" s="1"/>
  <c r="AD21" i="39"/>
  <c r="AE23" i="38"/>
  <c r="AC20" i="39"/>
  <c r="AD25" i="38"/>
  <c r="F53" i="38"/>
  <c r="F43" i="38"/>
  <c r="AR56" i="39"/>
  <c r="AS56" i="39" s="1"/>
  <c r="J40" i="39"/>
  <c r="J41" i="39" s="1"/>
  <c r="I6" i="38"/>
  <c r="I144" i="36" s="1"/>
  <c r="AI54" i="38"/>
  <c r="N40" i="39"/>
  <c r="R40" i="39"/>
  <c r="AC56" i="38"/>
  <c r="AE13" i="38"/>
  <c r="AE19" i="39"/>
  <c r="AF27" i="38"/>
  <c r="AL19" i="46" l="1"/>
  <c r="AL19" i="55"/>
  <c r="AK20" i="55"/>
  <c r="AK20" i="46"/>
  <c r="AK17" i="46"/>
  <c r="AK17" i="55"/>
  <c r="AM21" i="46"/>
  <c r="AM21" i="55"/>
  <c r="AM19" i="46"/>
  <c r="AM19" i="55"/>
  <c r="AL21" i="46"/>
  <c r="AL21" i="55"/>
  <c r="X15" i="46"/>
  <c r="X15" i="55"/>
  <c r="AM63" i="45"/>
  <c r="AM63" i="54"/>
  <c r="AL29" i="46"/>
  <c r="AL29" i="55"/>
  <c r="O6" i="54"/>
  <c r="O6" i="45"/>
  <c r="P40" i="55"/>
  <c r="P40" i="46"/>
  <c r="T40" i="55"/>
  <c r="T40" i="46"/>
  <c r="AM47" i="46"/>
  <c r="AM47" i="55"/>
  <c r="S6" i="54"/>
  <c r="S6" i="45"/>
  <c r="AL67" i="45"/>
  <c r="AL67" i="54"/>
  <c r="J20" i="54"/>
  <c r="J20" i="45"/>
  <c r="AL47" i="46"/>
  <c r="AL47" i="55"/>
  <c r="AL10" i="46"/>
  <c r="AL10" i="55"/>
  <c r="N20" i="54"/>
  <c r="N20" i="45"/>
  <c r="Y15" i="46"/>
  <c r="Y15" i="55"/>
  <c r="K6" i="54"/>
  <c r="K6" i="45"/>
  <c r="AM29" i="46"/>
  <c r="AM29" i="55"/>
  <c r="AM9" i="46"/>
  <c r="AM9" i="55"/>
  <c r="AN31" i="54"/>
  <c r="AK10" i="46"/>
  <c r="AK10" i="55"/>
  <c r="L40" i="55"/>
  <c r="L40" i="46"/>
  <c r="J48" i="55"/>
  <c r="J48" i="46"/>
  <c r="AN63" i="45"/>
  <c r="AN63" i="54"/>
  <c r="X37" i="46"/>
  <c r="X37" i="55"/>
  <c r="X37" i="45"/>
  <c r="X37" i="54"/>
  <c r="X127" i="44"/>
  <c r="X7" i="55"/>
  <c r="Y35" i="46"/>
  <c r="Y35" i="55"/>
  <c r="Y22" i="45"/>
  <c r="Y22" i="54"/>
  <c r="N48" i="55"/>
  <c r="N48" i="46"/>
  <c r="AK100" i="48"/>
  <c r="AK97" i="48"/>
  <c r="AK93" i="48"/>
  <c r="AP6" i="48"/>
  <c r="AQ6" i="48" s="1"/>
  <c r="X41" i="49"/>
  <c r="AO74" i="48"/>
  <c r="AO76" i="48" s="1"/>
  <c r="AO78" i="48" s="1"/>
  <c r="AN90" i="48"/>
  <c r="AS20" i="50"/>
  <c r="AT25" i="49"/>
  <c r="AJ9" i="49"/>
  <c r="AJ16" i="50" s="1"/>
  <c r="AJ22" i="49"/>
  <c r="AL100" i="48"/>
  <c r="AL101" i="48" s="1"/>
  <c r="AQ54" i="48"/>
  <c r="AH37" i="49"/>
  <c r="AG37" i="49"/>
  <c r="AU10" i="50"/>
  <c r="AV10" i="50" s="1"/>
  <c r="AV9" i="50"/>
  <c r="AL97" i="48"/>
  <c r="AL98" i="48" s="1"/>
  <c r="AK10" i="48"/>
  <c r="AL10" i="48" s="1"/>
  <c r="AI35" i="50"/>
  <c r="AH37" i="50"/>
  <c r="AT153" i="48"/>
  <c r="AS155" i="48"/>
  <c r="AS85" i="48"/>
  <c r="AS87" i="48" s="1"/>
  <c r="AT83" i="48"/>
  <c r="AM93" i="48"/>
  <c r="AM100" i="48"/>
  <c r="AM97" i="48"/>
  <c r="AK8" i="48"/>
  <c r="AL5" i="48"/>
  <c r="AL8" i="48" s="1"/>
  <c r="AO134" i="48"/>
  <c r="AN46" i="48"/>
  <c r="AN5" i="48"/>
  <c r="AN8" i="48" s="1"/>
  <c r="AN62" i="48"/>
  <c r="AN59" i="48"/>
  <c r="AK13" i="48"/>
  <c r="AL67" i="48"/>
  <c r="AL68" i="48" s="1"/>
  <c r="AT57" i="50"/>
  <c r="AE142" i="48"/>
  <c r="AO41" i="48"/>
  <c r="AO43" i="48" s="1"/>
  <c r="AO45" i="48" s="1"/>
  <c r="AN57" i="48"/>
  <c r="AG14" i="49"/>
  <c r="AH7" i="50" s="1"/>
  <c r="AK9" i="48"/>
  <c r="AR30" i="48"/>
  <c r="AS30" i="48" s="1"/>
  <c r="AU33" i="50"/>
  <c r="AU57" i="50" s="1"/>
  <c r="AG7" i="50"/>
  <c r="AF99" i="48"/>
  <c r="AF127" i="48"/>
  <c r="AF66" i="48"/>
  <c r="AJ11" i="48"/>
  <c r="AK11" i="48"/>
  <c r="AL64" i="48"/>
  <c r="AL65" i="48" s="1"/>
  <c r="AL60" i="48"/>
  <c r="AV16" i="49"/>
  <c r="AU8" i="50"/>
  <c r="AV8" i="50" s="1"/>
  <c r="AH53" i="49"/>
  <c r="AN79" i="48"/>
  <c r="AN95" i="48"/>
  <c r="AN92" i="48"/>
  <c r="AI18" i="50"/>
  <c r="AI30" i="49"/>
  <c r="AI35" i="49" s="1"/>
  <c r="AU47" i="50"/>
  <c r="AU29" i="50"/>
  <c r="AU63" i="49"/>
  <c r="AV28" i="49"/>
  <c r="AK133" i="48"/>
  <c r="X55" i="50"/>
  <c r="X148" i="48" s="1"/>
  <c r="AM46" i="48"/>
  <c r="AM5" i="48"/>
  <c r="AM62" i="48"/>
  <c r="AM59" i="48"/>
  <c r="AV29" i="50"/>
  <c r="AJ13" i="48"/>
  <c r="AR52" i="48"/>
  <c r="AR54" i="48" s="1"/>
  <c r="AS50" i="48"/>
  <c r="AL121" i="44"/>
  <c r="AK172" i="44"/>
  <c r="AM18" i="44"/>
  <c r="AN173" i="44"/>
  <c r="AK28" i="44"/>
  <c r="AL28" i="44"/>
  <c r="AN170" i="44"/>
  <c r="AN168" i="44"/>
  <c r="AM28" i="44"/>
  <c r="AM172" i="44"/>
  <c r="AN102" i="44"/>
  <c r="V19" i="44"/>
  <c r="V142" i="44"/>
  <c r="AK120" i="44"/>
  <c r="AK121" i="44"/>
  <c r="AN117" i="44"/>
  <c r="AM118" i="44"/>
  <c r="AN145" i="44"/>
  <c r="AN22" i="44"/>
  <c r="AM129" i="44"/>
  <c r="AN14" i="44"/>
  <c r="AN9" i="55"/>
  <c r="AN16" i="44"/>
  <c r="AJ87" i="44"/>
  <c r="AJ85" i="44"/>
  <c r="AH78" i="44"/>
  <c r="AH76" i="44"/>
  <c r="AL90" i="44"/>
  <c r="AF90" i="44"/>
  <c r="AE92" i="44"/>
  <c r="AF76" i="44"/>
  <c r="AH54" i="44"/>
  <c r="AH52" i="44"/>
  <c r="AF6" i="44"/>
  <c r="AF134" i="44" s="1"/>
  <c r="AG6" i="44"/>
  <c r="Z60" i="44"/>
  <c r="Z13" i="44"/>
  <c r="Z67" i="44"/>
  <c r="Z11" i="44"/>
  <c r="Z64" i="44"/>
  <c r="AB47" i="44"/>
  <c r="AB59" i="44"/>
  <c r="AB68" i="44"/>
  <c r="AB67" i="44"/>
  <c r="AD45" i="44"/>
  <c r="AD43" i="44"/>
  <c r="Z10" i="44"/>
  <c r="AB63" i="44"/>
  <c r="AB62" i="44"/>
  <c r="X9" i="45"/>
  <c r="Z8" i="44"/>
  <c r="Z25" i="55"/>
  <c r="Z12" i="55"/>
  <c r="Z140" i="44"/>
  <c r="Z8" i="54"/>
  <c r="X22" i="45"/>
  <c r="X30" i="54"/>
  <c r="X66" i="44"/>
  <c r="AJ56" i="45"/>
  <c r="AK56" i="54"/>
  <c r="X99" i="44"/>
  <c r="AU55" i="45"/>
  <c r="AM40" i="45"/>
  <c r="AN39" i="45"/>
  <c r="AO34" i="45"/>
  <c r="AO33" i="45"/>
  <c r="AN32" i="45"/>
  <c r="AO31" i="54"/>
  <c r="AN31" i="45"/>
  <c r="AK8" i="46"/>
  <c r="AM16" i="45"/>
  <c r="AM26" i="45"/>
  <c r="AO24" i="45"/>
  <c r="Y30" i="45"/>
  <c r="AN19" i="45"/>
  <c r="AN18" i="45"/>
  <c r="AM15" i="45"/>
  <c r="AN53" i="55"/>
  <c r="AM53" i="46"/>
  <c r="AN26" i="44"/>
  <c r="W17" i="44"/>
  <c r="W141" i="44"/>
  <c r="W35" i="45"/>
  <c r="W30" i="45"/>
  <c r="X14" i="54"/>
  <c r="X7" i="46"/>
  <c r="AG155" i="44"/>
  <c r="AE30" i="44"/>
  <c r="AJ33" i="55"/>
  <c r="AF31" i="44"/>
  <c r="AE31" i="44"/>
  <c r="AH6" i="44"/>
  <c r="AP28" i="45"/>
  <c r="AO69" i="44"/>
  <c r="AP165" i="44"/>
  <c r="AD46" i="44"/>
  <c r="AD5" i="44"/>
  <c r="AD62" i="44"/>
  <c r="AD59" i="44"/>
  <c r="AN18" i="44"/>
  <c r="AL83" i="44"/>
  <c r="AM83" i="44"/>
  <c r="AN10" i="45"/>
  <c r="AB61" i="44"/>
  <c r="AO23" i="45"/>
  <c r="AH79" i="44"/>
  <c r="AH95" i="44"/>
  <c r="AH92" i="44"/>
  <c r="AC9" i="44"/>
  <c r="AN13" i="45"/>
  <c r="AI74" i="44"/>
  <c r="AH90" i="44"/>
  <c r="AN35" i="44"/>
  <c r="AC8" i="54"/>
  <c r="AC140" i="44"/>
  <c r="AC13" i="44"/>
  <c r="AC11" i="44"/>
  <c r="AP119" i="44"/>
  <c r="AQ119" i="44"/>
  <c r="AE57" i="44"/>
  <c r="AE93" i="44"/>
  <c r="AI153" i="44"/>
  <c r="AH155" i="44"/>
  <c r="AO27" i="45"/>
  <c r="AS163" i="44"/>
  <c r="AJ50" i="44"/>
  <c r="AF22" i="36"/>
  <c r="AJ55" i="38"/>
  <c r="I46" i="39"/>
  <c r="I48" i="39" s="1"/>
  <c r="I11" i="38"/>
  <c r="I20" i="38" s="1"/>
  <c r="AE29" i="39"/>
  <c r="AF28" i="38"/>
  <c r="AE63" i="38"/>
  <c r="AE47" i="39"/>
  <c r="H53" i="38"/>
  <c r="H43" i="38"/>
  <c r="AF13" i="38"/>
  <c r="AT56" i="39"/>
  <c r="AE21" i="39"/>
  <c r="AF23" i="38"/>
  <c r="AF19" i="39"/>
  <c r="AG19" i="39" s="1"/>
  <c r="AH27" i="38"/>
  <c r="AG27" i="38"/>
  <c r="R41" i="39"/>
  <c r="N41" i="39"/>
  <c r="AJ54" i="38"/>
  <c r="AF17" i="39"/>
  <c r="AG17" i="39" s="1"/>
  <c r="AH10" i="38"/>
  <c r="AG10" i="38"/>
  <c r="K40" i="39"/>
  <c r="K41" i="39" s="1"/>
  <c r="J6" i="38"/>
  <c r="J144" i="36" s="1"/>
  <c r="AD56" i="38"/>
  <c r="AH16" i="38"/>
  <c r="AF16" i="38"/>
  <c r="AD20" i="39"/>
  <c r="AE25" i="38"/>
  <c r="AK55" i="38"/>
  <c r="AL17" i="46" l="1"/>
  <c r="AL17" i="55"/>
  <c r="AH134" i="44"/>
  <c r="AN21" i="46"/>
  <c r="AN21" i="55"/>
  <c r="AM20" i="55"/>
  <c r="AM20" i="46"/>
  <c r="AN19" i="46"/>
  <c r="AN19" i="55"/>
  <c r="AL20" i="55"/>
  <c r="AL20" i="46"/>
  <c r="AM17" i="46"/>
  <c r="AM17" i="55"/>
  <c r="Z35" i="46"/>
  <c r="T41" i="55"/>
  <c r="T41" i="46"/>
  <c r="AN29" i="46"/>
  <c r="AN29" i="55"/>
  <c r="J53" i="54"/>
  <c r="J53" i="45"/>
  <c r="J43" i="54"/>
  <c r="J43" i="45"/>
  <c r="P41" i="55"/>
  <c r="P41" i="46"/>
  <c r="K11" i="54"/>
  <c r="K11" i="45"/>
  <c r="O46" i="55"/>
  <c r="O46" i="46"/>
  <c r="K46" i="55"/>
  <c r="K46" i="46"/>
  <c r="O11" i="54"/>
  <c r="O11" i="45"/>
  <c r="Y35" i="45"/>
  <c r="Y35" i="54"/>
  <c r="X16" i="46"/>
  <c r="X16" i="55"/>
  <c r="S11" i="54"/>
  <c r="S11" i="45"/>
  <c r="AM10" i="46"/>
  <c r="AM10" i="55"/>
  <c r="S46" i="55"/>
  <c r="S46" i="46"/>
  <c r="X18" i="46"/>
  <c r="X18" i="55"/>
  <c r="N43" i="54"/>
  <c r="N43" i="45"/>
  <c r="Y37" i="45"/>
  <c r="Y37" i="54"/>
  <c r="AM8" i="46"/>
  <c r="AM8" i="55"/>
  <c r="AN47" i="46"/>
  <c r="AN47" i="55"/>
  <c r="L41" i="55"/>
  <c r="L41" i="46"/>
  <c r="N53" i="54"/>
  <c r="N53" i="45"/>
  <c r="Y16" i="46"/>
  <c r="Y16" i="55"/>
  <c r="Y37" i="46"/>
  <c r="Y37" i="55"/>
  <c r="AC25" i="46"/>
  <c r="AC25" i="55"/>
  <c r="AC12" i="46"/>
  <c r="AC12" i="55"/>
  <c r="AL8" i="46"/>
  <c r="AL8" i="55"/>
  <c r="Y18" i="46"/>
  <c r="Y18" i="55"/>
  <c r="AO46" i="48"/>
  <c r="AO5" i="48"/>
  <c r="AO8" i="48" s="1"/>
  <c r="AO62" i="48"/>
  <c r="AO59" i="48"/>
  <c r="AV155" i="48"/>
  <c r="AO79" i="48"/>
  <c r="AO95" i="48"/>
  <c r="AO92" i="48"/>
  <c r="AQ78" i="48"/>
  <c r="AH66" i="48"/>
  <c r="AF12" i="48"/>
  <c r="AF70" i="48"/>
  <c r="AF71" i="48" s="1"/>
  <c r="AG66" i="48"/>
  <c r="AG70" i="48" s="1"/>
  <c r="AM8" i="48"/>
  <c r="AN64" i="48"/>
  <c r="AN11" i="48" s="1"/>
  <c r="AN60" i="48"/>
  <c r="AN67" i="48"/>
  <c r="AN13" i="48" s="1"/>
  <c r="AS31" i="48"/>
  <c r="AT31" i="48" s="1"/>
  <c r="AU31" i="48" s="1"/>
  <c r="X42" i="49"/>
  <c r="X62" i="49"/>
  <c r="AH99" i="48"/>
  <c r="AF103" i="48"/>
  <c r="AF105" i="48" s="1"/>
  <c r="AG99" i="48"/>
  <c r="AG103" i="48" s="1"/>
  <c r="AN10" i="48"/>
  <c r="AU153" i="48"/>
  <c r="AU155" i="48" s="1"/>
  <c r="AT155" i="48"/>
  <c r="AT30" i="48" s="1"/>
  <c r="AU30" i="48" s="1"/>
  <c r="AK9" i="49"/>
  <c r="AK22" i="49"/>
  <c r="AN25" i="50"/>
  <c r="AN12" i="50"/>
  <c r="AN8" i="49"/>
  <c r="AN140" i="48"/>
  <c r="AP74" i="48"/>
  <c r="AP76" i="48"/>
  <c r="AP78" i="48" s="1"/>
  <c r="AO90" i="48"/>
  <c r="AM133" i="48"/>
  <c r="AL9" i="48"/>
  <c r="AH127" i="48"/>
  <c r="AF130" i="48"/>
  <c r="AF131" i="48" s="1"/>
  <c r="AG127" i="48"/>
  <c r="AG130" i="48" s="1"/>
  <c r="AG131" i="48" s="1"/>
  <c r="AI53" i="49"/>
  <c r="AN133" i="48"/>
  <c r="AJ35" i="50"/>
  <c r="AI37" i="50"/>
  <c r="AP134" i="48"/>
  <c r="AH14" i="49"/>
  <c r="AJ18" i="50"/>
  <c r="AJ30" i="49"/>
  <c r="AJ35" i="49" s="1"/>
  <c r="AL65" i="50"/>
  <c r="AL140" i="48"/>
  <c r="AT85" i="48"/>
  <c r="AT87" i="48" s="1"/>
  <c r="AU83" i="48"/>
  <c r="AK12" i="50"/>
  <c r="AL12" i="50" s="1"/>
  <c r="AK25" i="50"/>
  <c r="AL25" i="50" s="1"/>
  <c r="AL56" i="50" s="1"/>
  <c r="AK8" i="49"/>
  <c r="AK140" i="48"/>
  <c r="AL93" i="48"/>
  <c r="AN97" i="48"/>
  <c r="AN93" i="48"/>
  <c r="AN100" i="48"/>
  <c r="AM10" i="48"/>
  <c r="AS52" i="48"/>
  <c r="AS54" i="48" s="1"/>
  <c r="AT50" i="48"/>
  <c r="AV47" i="50"/>
  <c r="AV67" i="49"/>
  <c r="AL61" i="48"/>
  <c r="AP41" i="48"/>
  <c r="AP43" i="48"/>
  <c r="AP45" i="48" s="1"/>
  <c r="AO57" i="48"/>
  <c r="AR6" i="48"/>
  <c r="AT20" i="50"/>
  <c r="AU25" i="49"/>
  <c r="AL13" i="48"/>
  <c r="AM64" i="48"/>
  <c r="AM67" i="48"/>
  <c r="AM60" i="48"/>
  <c r="AL11" i="48"/>
  <c r="AV33" i="50"/>
  <c r="AV57" i="50" s="1"/>
  <c r="AI37" i="49"/>
  <c r="AO173" i="44"/>
  <c r="AO170" i="44"/>
  <c r="AO168" i="44"/>
  <c r="AN28" i="44"/>
  <c r="AN172" i="44"/>
  <c r="AO117" i="44"/>
  <c r="AN118" i="44"/>
  <c r="AM121" i="44"/>
  <c r="AM120" i="44"/>
  <c r="AO102" i="44"/>
  <c r="X144" i="44"/>
  <c r="AO145" i="44"/>
  <c r="AO22" i="44"/>
  <c r="AN129" i="44"/>
  <c r="AO14" i="44"/>
  <c r="AN9" i="46"/>
  <c r="AO16" i="44"/>
  <c r="X71" i="44"/>
  <c r="X12" i="44"/>
  <c r="AK87" i="44"/>
  <c r="AK85" i="44"/>
  <c r="AI78" i="44"/>
  <c r="AI76" i="44"/>
  <c r="AE100" i="44"/>
  <c r="AE97" i="44"/>
  <c r="AI54" i="44"/>
  <c r="AI52" i="44"/>
  <c r="AE43" i="44"/>
  <c r="X30" i="45"/>
  <c r="Z12" i="46"/>
  <c r="Z25" i="46"/>
  <c r="AB65" i="44"/>
  <c r="AB64" i="44"/>
  <c r="AF41" i="44"/>
  <c r="Z15" i="55"/>
  <c r="Z8" i="45"/>
  <c r="AC8" i="45"/>
  <c r="AD133" i="44"/>
  <c r="Z9" i="44"/>
  <c r="Z9" i="54"/>
  <c r="Z22" i="54"/>
  <c r="AK56" i="45"/>
  <c r="AM56" i="54"/>
  <c r="X105" i="44"/>
  <c r="AN40" i="45"/>
  <c r="AO39" i="45"/>
  <c r="AP34" i="45"/>
  <c r="AQ34" i="45"/>
  <c r="AP33" i="45"/>
  <c r="AQ33" i="45"/>
  <c r="AO32" i="45"/>
  <c r="AO31" i="45"/>
  <c r="AN16" i="45"/>
  <c r="AN26" i="45"/>
  <c r="AP24" i="45"/>
  <c r="AQ24" i="45"/>
  <c r="AO19" i="45"/>
  <c r="AO18" i="45"/>
  <c r="AN15" i="45"/>
  <c r="AO53" i="55"/>
  <c r="AN53" i="46"/>
  <c r="AO26" i="44"/>
  <c r="W19" i="44"/>
  <c r="W142" i="44"/>
  <c r="W65" i="54"/>
  <c r="X131" i="44"/>
  <c r="X130" i="44"/>
  <c r="X70" i="44"/>
  <c r="X14" i="45"/>
  <c r="AJ33" i="46"/>
  <c r="AJ57" i="55"/>
  <c r="AF30" i="44"/>
  <c r="AK33" i="55"/>
  <c r="AN136" i="44"/>
  <c r="AM136" i="44"/>
  <c r="AP23" i="45"/>
  <c r="AD64" i="44"/>
  <c r="AD67" i="44"/>
  <c r="AD60" i="44"/>
  <c r="AN83" i="44"/>
  <c r="AD8" i="44"/>
  <c r="AO13" i="45"/>
  <c r="W21" i="44"/>
  <c r="V23" i="44"/>
  <c r="AP27" i="45"/>
  <c r="AO18" i="44"/>
  <c r="AR119" i="44"/>
  <c r="AR165" i="44"/>
  <c r="AJ74" i="44"/>
  <c r="AI90" i="44"/>
  <c r="AK50" i="44"/>
  <c r="AC9" i="54"/>
  <c r="AO35" i="44"/>
  <c r="AH30" i="44"/>
  <c r="AJ153" i="44"/>
  <c r="AI155" i="44"/>
  <c r="AO10" i="45"/>
  <c r="AP69" i="44"/>
  <c r="AR28" i="45"/>
  <c r="AQ28" i="45"/>
  <c r="AI79" i="44"/>
  <c r="AI95" i="44"/>
  <c r="AI92" i="44"/>
  <c r="AH97" i="44"/>
  <c r="AH100" i="44"/>
  <c r="AH93" i="44"/>
  <c r="AT163" i="44"/>
  <c r="AL87" i="44"/>
  <c r="AH22" i="36"/>
  <c r="AF29" i="39"/>
  <c r="AG29" i="39" s="1"/>
  <c r="AF47" i="39"/>
  <c r="AF63" i="38"/>
  <c r="AG28" i="38"/>
  <c r="AH28" i="38"/>
  <c r="AF21" i="39"/>
  <c r="AG21" i="39" s="1"/>
  <c r="AH23" i="38"/>
  <c r="AG23" i="38"/>
  <c r="I53" i="38"/>
  <c r="I43" i="38"/>
  <c r="J46" i="39"/>
  <c r="J48" i="39" s="1"/>
  <c r="J11" i="38"/>
  <c r="J20" i="38" s="1"/>
  <c r="AU56" i="39"/>
  <c r="AE56" i="38"/>
  <c r="AE20" i="39"/>
  <c r="AF25" i="38"/>
  <c r="L40" i="39"/>
  <c r="L41" i="39" s="1"/>
  <c r="L6" i="38" s="1"/>
  <c r="K6" i="38"/>
  <c r="K144" i="36" s="1"/>
  <c r="AH17" i="39"/>
  <c r="AI10" i="38"/>
  <c r="AK54" i="38"/>
  <c r="O40" i="39"/>
  <c r="O41" i="39" s="1"/>
  <c r="N6" i="38"/>
  <c r="N144" i="36" s="1"/>
  <c r="W40" i="39"/>
  <c r="S40" i="39"/>
  <c r="AH8" i="39"/>
  <c r="AH13" i="38"/>
  <c r="AG13" i="38"/>
  <c r="AF8" i="39"/>
  <c r="AG8" i="39" s="1"/>
  <c r="AG16" i="38"/>
  <c r="AM55" i="38"/>
  <c r="AH19" i="39"/>
  <c r="AI27" i="38"/>
  <c r="AN55" i="38"/>
  <c r="AO21" i="46" l="1"/>
  <c r="AO21" i="55"/>
  <c r="AO19" i="46"/>
  <c r="AO19" i="55"/>
  <c r="AN20" i="55"/>
  <c r="AN20" i="46"/>
  <c r="AN17" i="46"/>
  <c r="AN17" i="55"/>
  <c r="Z35" i="55"/>
  <c r="Q40" i="55"/>
  <c r="Q40" i="46"/>
  <c r="AO63" i="45"/>
  <c r="AO63" i="54"/>
  <c r="O20" i="54"/>
  <c r="O20" i="45"/>
  <c r="Z37" i="46"/>
  <c r="Z37" i="55"/>
  <c r="Z37" i="45"/>
  <c r="Z37" i="54"/>
  <c r="AO29" i="46"/>
  <c r="AO29" i="55"/>
  <c r="AO9" i="46"/>
  <c r="AO9" i="55"/>
  <c r="AC22" i="45"/>
  <c r="AC22" i="54"/>
  <c r="K48" i="55"/>
  <c r="K48" i="46"/>
  <c r="AP31" i="54"/>
  <c r="S48" i="55"/>
  <c r="S48" i="46"/>
  <c r="AN10" i="46"/>
  <c r="AN10" i="55"/>
  <c r="L6" i="54"/>
  <c r="L6" i="45"/>
  <c r="O48" i="55"/>
  <c r="O48" i="46"/>
  <c r="T6" i="54"/>
  <c r="T6" i="45"/>
  <c r="Y14" i="54"/>
  <c r="Y7" i="55"/>
  <c r="X35" i="45"/>
  <c r="X35" i="54"/>
  <c r="U40" i="55"/>
  <c r="U40" i="46"/>
  <c r="AN8" i="46"/>
  <c r="AN8" i="55"/>
  <c r="AO47" i="46"/>
  <c r="AO47" i="55"/>
  <c r="P6" i="54"/>
  <c r="P6" i="45"/>
  <c r="S20" i="54"/>
  <c r="S20" i="45"/>
  <c r="K20" i="54"/>
  <c r="K20" i="45"/>
  <c r="AK15" i="50"/>
  <c r="AL15" i="50" s="1"/>
  <c r="AL8" i="49"/>
  <c r="AO100" i="48"/>
  <c r="AO93" i="48"/>
  <c r="AO97" i="48"/>
  <c r="AI66" i="48"/>
  <c r="AH12" i="48"/>
  <c r="AH70" i="48"/>
  <c r="AH71" i="48" s="1"/>
  <c r="AK35" i="50"/>
  <c r="AJ37" i="50"/>
  <c r="X17" i="49"/>
  <c r="X12" i="49"/>
  <c r="X7" i="49"/>
  <c r="X24" i="50" s="1"/>
  <c r="AP46" i="48"/>
  <c r="AP5" i="48"/>
  <c r="AP62" i="48"/>
  <c r="AP59" i="48"/>
  <c r="AK18" i="50"/>
  <c r="AL18" i="50" s="1"/>
  <c r="AL22" i="49"/>
  <c r="AL30" i="49" s="1"/>
  <c r="AL35" i="49" s="1"/>
  <c r="AK30" i="49"/>
  <c r="AK35" i="49" s="1"/>
  <c r="AN9" i="48"/>
  <c r="AQ45" i="48"/>
  <c r="AQ46" i="48" s="1"/>
  <c r="AT52" i="48"/>
  <c r="AT54" i="48" s="1"/>
  <c r="AU50" i="48"/>
  <c r="AU85" i="48"/>
  <c r="AU87" i="48" s="1"/>
  <c r="AV83" i="48"/>
  <c r="AK16" i="50"/>
  <c r="AL16" i="50" s="1"/>
  <c r="AL9" i="49"/>
  <c r="AO64" i="48"/>
  <c r="AO11" i="48" s="1"/>
  <c r="AO67" i="48"/>
  <c r="AO13" i="48" s="1"/>
  <c r="AO60" i="48"/>
  <c r="AS6" i="48"/>
  <c r="AS134" i="48" s="1"/>
  <c r="AO10" i="48"/>
  <c r="AI7" i="50"/>
  <c r="AI14" i="49"/>
  <c r="AQ92" i="48"/>
  <c r="AI127" i="48"/>
  <c r="AH130" i="48"/>
  <c r="AH131" i="48" s="1"/>
  <c r="AO25" i="50"/>
  <c r="AO12" i="50"/>
  <c r="AO8" i="49"/>
  <c r="AO15" i="50" s="1"/>
  <c r="AO140" i="48"/>
  <c r="AR41" i="48"/>
  <c r="AQ41" i="48"/>
  <c r="AR43" i="48"/>
  <c r="AR45" i="48" s="1"/>
  <c r="AP57" i="48"/>
  <c r="AV57" i="48" s="1"/>
  <c r="AM25" i="50"/>
  <c r="AM12" i="50"/>
  <c r="AM8" i="49"/>
  <c r="AM15" i="50" s="1"/>
  <c r="AM140" i="48"/>
  <c r="AF106" i="48"/>
  <c r="AG105" i="48"/>
  <c r="AG106" i="48" s="1"/>
  <c r="AU20" i="50"/>
  <c r="AV20" i="50" s="1"/>
  <c r="AV25" i="49"/>
  <c r="AO133" i="48"/>
  <c r="AI99" i="48"/>
  <c r="AH103" i="48"/>
  <c r="AH105" i="48" s="1"/>
  <c r="AJ53" i="49"/>
  <c r="AM11" i="48"/>
  <c r="AJ37" i="49"/>
  <c r="AM9" i="48"/>
  <c r="AR134" i="48"/>
  <c r="AP79" i="48"/>
  <c r="AP95" i="48"/>
  <c r="AQ95" i="48" s="1"/>
  <c r="AQ96" i="48" s="1"/>
  <c r="AP92" i="48"/>
  <c r="AF72" i="48"/>
  <c r="AG71" i="48"/>
  <c r="AG72" i="48" s="1"/>
  <c r="AL94" i="48"/>
  <c r="AM13" i="48"/>
  <c r="AR74" i="48"/>
  <c r="AQ74" i="48"/>
  <c r="AV139" i="48" s="1"/>
  <c r="AR76" i="48"/>
  <c r="AR78" i="48" s="1"/>
  <c r="AP90" i="48"/>
  <c r="AV90" i="48" s="1"/>
  <c r="AF15" i="48"/>
  <c r="AF17" i="48" s="1"/>
  <c r="AG12" i="48"/>
  <c r="AG15" i="48" s="1"/>
  <c r="AG17" i="48" s="1"/>
  <c r="AP173" i="44"/>
  <c r="AO28" i="44"/>
  <c r="AO172" i="44"/>
  <c r="AP170" i="44"/>
  <c r="AP168" i="44"/>
  <c r="AQ117" i="44"/>
  <c r="AP102" i="44"/>
  <c r="AN121" i="44"/>
  <c r="AN120" i="44"/>
  <c r="AO118" i="44"/>
  <c r="AQ102" i="44"/>
  <c r="AP117" i="44"/>
  <c r="AP145" i="44"/>
  <c r="Y144" i="44"/>
  <c r="AO129" i="44"/>
  <c r="X141" i="44"/>
  <c r="AP9" i="55"/>
  <c r="AP16" i="44"/>
  <c r="X103" i="44"/>
  <c r="AM87" i="44"/>
  <c r="AM85" i="44"/>
  <c r="AJ78" i="44"/>
  <c r="AJ76" i="44"/>
  <c r="AJ54" i="44"/>
  <c r="AJ52" i="44"/>
  <c r="AI6" i="44"/>
  <c r="AI134" i="44" s="1"/>
  <c r="AF43" i="44"/>
  <c r="Z15" i="46"/>
  <c r="Z22" i="45"/>
  <c r="Z18" i="55"/>
  <c r="Z30" i="54"/>
  <c r="AH41" i="44"/>
  <c r="Z9" i="45"/>
  <c r="AC9" i="45"/>
  <c r="AD10" i="44"/>
  <c r="AL57" i="44"/>
  <c r="AF57" i="44"/>
  <c r="AL139" i="44"/>
  <c r="AG41" i="44"/>
  <c r="AE45" i="44"/>
  <c r="AE46" i="44"/>
  <c r="AM56" i="45"/>
  <c r="AN56" i="54"/>
  <c r="X106" i="44"/>
  <c r="AO40" i="45"/>
  <c r="AP39" i="45"/>
  <c r="AQ39" i="45"/>
  <c r="AR34" i="45"/>
  <c r="AR33" i="45"/>
  <c r="AP32" i="45"/>
  <c r="AQ32" i="45"/>
  <c r="AP31" i="45"/>
  <c r="AO16" i="45"/>
  <c r="AO26" i="45"/>
  <c r="AR24" i="45"/>
  <c r="AP19" i="45"/>
  <c r="AQ19" i="45"/>
  <c r="AP18" i="45"/>
  <c r="AQ18" i="45"/>
  <c r="AO15" i="45"/>
  <c r="AP53" i="55"/>
  <c r="AO53" i="46"/>
  <c r="X72" i="44"/>
  <c r="AP26" i="44"/>
  <c r="AQ26" i="44"/>
  <c r="W65" i="45"/>
  <c r="Y14" i="45"/>
  <c r="Z7" i="55"/>
  <c r="Y7" i="46"/>
  <c r="AK33" i="46"/>
  <c r="AK57" i="55"/>
  <c r="AI31" i="44"/>
  <c r="AH31" i="44"/>
  <c r="AJ57" i="46"/>
  <c r="AL33" i="55"/>
  <c r="AI30" i="44"/>
  <c r="AI93" i="44"/>
  <c r="AI97" i="44"/>
  <c r="AI100" i="44"/>
  <c r="AS119" i="44"/>
  <c r="AR16" i="44"/>
  <c r="AO83" i="44"/>
  <c r="AS28" i="45"/>
  <c r="AM50" i="44"/>
  <c r="AL50" i="44"/>
  <c r="AJ6" i="44"/>
  <c r="AD12" i="55"/>
  <c r="AD25" i="55"/>
  <c r="AD8" i="54"/>
  <c r="AD140" i="44"/>
  <c r="AC30" i="54"/>
  <c r="AR27" i="45"/>
  <c r="AQ27" i="45"/>
  <c r="AP16" i="45"/>
  <c r="V24" i="44"/>
  <c r="V25" i="44"/>
  <c r="AD9" i="44"/>
  <c r="AS165" i="44"/>
  <c r="AJ79" i="44"/>
  <c r="AJ95" i="44"/>
  <c r="AJ92" i="44"/>
  <c r="W23" i="44"/>
  <c r="AP10" i="45"/>
  <c r="AP35" i="44"/>
  <c r="AQ35" i="44"/>
  <c r="AK74" i="44"/>
  <c r="AJ90" i="44"/>
  <c r="AD11" i="44"/>
  <c r="AQ16" i="44"/>
  <c r="AJ155" i="44"/>
  <c r="AU163" i="44"/>
  <c r="AI41" i="44"/>
  <c r="AH57" i="44"/>
  <c r="AR69" i="44"/>
  <c r="AQ69" i="44"/>
  <c r="AO10" i="55"/>
  <c r="AP18" i="44"/>
  <c r="AP13" i="45"/>
  <c r="AP21" i="55"/>
  <c r="AR23" i="45"/>
  <c r="AQ23" i="45"/>
  <c r="AI22" i="36"/>
  <c r="L144" i="36"/>
  <c r="AF56" i="38"/>
  <c r="AH29" i="39"/>
  <c r="AH47" i="39"/>
  <c r="AH63" i="38"/>
  <c r="AI28" i="38"/>
  <c r="AG47" i="39"/>
  <c r="J53" i="38"/>
  <c r="J43" i="38"/>
  <c r="L46" i="39"/>
  <c r="L48" i="39" s="1"/>
  <c r="L11" i="38"/>
  <c r="L20" i="38" s="1"/>
  <c r="M6" i="38"/>
  <c r="AH56" i="38"/>
  <c r="AF20" i="39"/>
  <c r="AG20" i="39" s="1"/>
  <c r="AH25" i="38"/>
  <c r="AG25" i="38"/>
  <c r="S41" i="39"/>
  <c r="AN54" i="38"/>
  <c r="AI13" i="38"/>
  <c r="AI17" i="39"/>
  <c r="AJ10" i="38"/>
  <c r="N46" i="39"/>
  <c r="N48" i="39" s="1"/>
  <c r="N11" i="38"/>
  <c r="N20" i="38" s="1"/>
  <c r="AI19" i="39"/>
  <c r="AJ27" i="38"/>
  <c r="AI16" i="38"/>
  <c r="AI8" i="39" s="1"/>
  <c r="AH21" i="39"/>
  <c r="AI23" i="38"/>
  <c r="P40" i="39"/>
  <c r="P41" i="39" s="1"/>
  <c r="O6" i="38"/>
  <c r="O144" i="36" s="1"/>
  <c r="AO55" i="38"/>
  <c r="K46" i="39"/>
  <c r="K48" i="39" s="1"/>
  <c r="K11" i="38"/>
  <c r="K20" i="38" s="1"/>
  <c r="AM54" i="38"/>
  <c r="AJ134" i="44" l="1"/>
  <c r="AO20" i="55"/>
  <c r="AO20" i="46"/>
  <c r="AP19" i="46"/>
  <c r="AP19" i="55"/>
  <c r="AO17" i="46"/>
  <c r="AO17" i="55"/>
  <c r="K43" i="54"/>
  <c r="K43" i="45"/>
  <c r="L46" i="55"/>
  <c r="L46" i="46"/>
  <c r="Z16" i="46"/>
  <c r="Z16" i="55"/>
  <c r="K53" i="54"/>
  <c r="K53" i="45"/>
  <c r="W64" i="45"/>
  <c r="W64" i="54"/>
  <c r="U41" i="55"/>
  <c r="U41" i="46"/>
  <c r="AQ29" i="46"/>
  <c r="AQ29" i="55"/>
  <c r="AP47" i="46"/>
  <c r="AP47" i="55"/>
  <c r="S43" i="54"/>
  <c r="S43" i="45"/>
  <c r="S53" i="54"/>
  <c r="S53" i="45"/>
  <c r="AP63" i="45"/>
  <c r="AP63" i="54"/>
  <c r="O43" i="54"/>
  <c r="O43" i="45"/>
  <c r="AR31" i="54"/>
  <c r="O53" i="54"/>
  <c r="O53" i="45"/>
  <c r="AO8" i="46"/>
  <c r="AO8" i="55"/>
  <c r="AQ31" i="45"/>
  <c r="AQ31" i="54"/>
  <c r="P11" i="54"/>
  <c r="P11" i="45"/>
  <c r="T46" i="55"/>
  <c r="T46" i="46"/>
  <c r="AP29" i="46"/>
  <c r="AP29" i="55"/>
  <c r="AJ58" i="46"/>
  <c r="AJ58" i="55"/>
  <c r="P46" i="55"/>
  <c r="P46" i="46"/>
  <c r="T11" i="54"/>
  <c r="T11" i="45"/>
  <c r="M6" i="54"/>
  <c r="M6" i="45"/>
  <c r="AQ9" i="46"/>
  <c r="AQ9" i="55"/>
  <c r="AM33" i="46"/>
  <c r="AM33" i="55"/>
  <c r="L11" i="54"/>
  <c r="L11" i="45"/>
  <c r="Q41" i="55"/>
  <c r="Q41" i="46"/>
  <c r="AI12" i="48"/>
  <c r="AI15" i="48" s="1"/>
  <c r="AI17" i="48" s="1"/>
  <c r="AI70" i="48"/>
  <c r="AI71" i="48" s="1"/>
  <c r="AM35" i="50"/>
  <c r="AK37" i="50"/>
  <c r="AR79" i="48"/>
  <c r="AR95" i="48"/>
  <c r="AR92" i="48"/>
  <c r="AS74" i="48"/>
  <c r="AR90" i="48"/>
  <c r="AJ127" i="48"/>
  <c r="AI130" i="48"/>
  <c r="AI131" i="48" s="1"/>
  <c r="AP64" i="48"/>
  <c r="AP67" i="48"/>
  <c r="AP13" i="48" s="1"/>
  <c r="AQ13" i="48" s="1"/>
  <c r="AP60" i="48"/>
  <c r="AQ59" i="48"/>
  <c r="AH137" i="48"/>
  <c r="AH72" i="48"/>
  <c r="AQ67" i="48"/>
  <c r="AQ68" i="48" s="1"/>
  <c r="AV87" i="48"/>
  <c r="AP10" i="48"/>
  <c r="AQ10" i="48" s="1"/>
  <c r="AQ62" i="48"/>
  <c r="AQ63" i="48" s="1"/>
  <c r="AH15" i="48"/>
  <c r="AH17" i="48" s="1"/>
  <c r="AJ7" i="50"/>
  <c r="AJ66" i="48" s="1"/>
  <c r="AP8" i="48"/>
  <c r="AQ5" i="48"/>
  <c r="AQ8" i="48" s="1"/>
  <c r="AQ100" i="48"/>
  <c r="AQ101" i="48" s="1"/>
  <c r="AF141" i="48"/>
  <c r="AF19" i="48"/>
  <c r="AK37" i="49"/>
  <c r="AK53" i="49"/>
  <c r="AH106" i="48"/>
  <c r="AU52" i="48"/>
  <c r="AU54" i="48" s="1"/>
  <c r="AV50" i="48"/>
  <c r="AP133" i="48"/>
  <c r="AN15" i="50"/>
  <c r="AJ99" i="48"/>
  <c r="AI103" i="48"/>
  <c r="AI105" i="48" s="1"/>
  <c r="AI106" i="48" s="1"/>
  <c r="AT6" i="48"/>
  <c r="AT134" i="48" s="1"/>
  <c r="AF137" i="48"/>
  <c r="AR46" i="48"/>
  <c r="AR5" i="48"/>
  <c r="AR62" i="48"/>
  <c r="AR59" i="48"/>
  <c r="AM22" i="49"/>
  <c r="AM9" i="49"/>
  <c r="AM16" i="50" s="1"/>
  <c r="AP100" i="48"/>
  <c r="AP97" i="48"/>
  <c r="AQ97" i="48" s="1"/>
  <c r="AQ98" i="48" s="1"/>
  <c r="AP93" i="48"/>
  <c r="AN22" i="49"/>
  <c r="AN9" i="49"/>
  <c r="X26" i="50"/>
  <c r="AS41" i="48"/>
  <c r="AR57" i="48"/>
  <c r="AL35" i="50"/>
  <c r="AL37" i="50" s="1"/>
  <c r="AG141" i="48"/>
  <c r="AG19" i="48"/>
  <c r="AO9" i="48"/>
  <c r="AQ18" i="44"/>
  <c r="AR173" i="44"/>
  <c r="AP172" i="44"/>
  <c r="AR170" i="44"/>
  <c r="AR168" i="44"/>
  <c r="AR117" i="44"/>
  <c r="AP118" i="44"/>
  <c r="AO120" i="44"/>
  <c r="AO121" i="44"/>
  <c r="AR102" i="44"/>
  <c r="AQ118" i="44"/>
  <c r="Z144" i="44"/>
  <c r="AP22" i="44"/>
  <c r="AQ22" i="44"/>
  <c r="AR145" i="44"/>
  <c r="AR22" i="44"/>
  <c r="AP129" i="44"/>
  <c r="AR14" i="44"/>
  <c r="AQ129" i="44"/>
  <c r="X15" i="44"/>
  <c r="AO10" i="46"/>
  <c r="AP9" i="46"/>
  <c r="AQ14" i="44"/>
  <c r="AP14" i="44"/>
  <c r="AN87" i="44"/>
  <c r="AN85" i="44"/>
  <c r="AK52" i="44"/>
  <c r="AE59" i="44"/>
  <c r="AE5" i="44"/>
  <c r="AE133" i="44" s="1"/>
  <c r="AH43" i="44"/>
  <c r="Z30" i="45"/>
  <c r="AE62" i="44"/>
  <c r="AD8" i="45"/>
  <c r="Z18" i="46"/>
  <c r="AD25" i="46"/>
  <c r="AI45" i="44"/>
  <c r="AI43" i="44"/>
  <c r="AD13" i="44"/>
  <c r="AF45" i="44"/>
  <c r="AF46" i="44"/>
  <c r="AN56" i="45"/>
  <c r="AO56" i="54"/>
  <c r="AP40" i="45"/>
  <c r="AQ40" i="45"/>
  <c r="AR39" i="45"/>
  <c r="AS34" i="45"/>
  <c r="AS33" i="45"/>
  <c r="AR32" i="45"/>
  <c r="AR31" i="45"/>
  <c r="AP26" i="45"/>
  <c r="AQ26" i="45"/>
  <c r="AS24" i="45"/>
  <c r="AP21" i="46"/>
  <c r="AC30" i="45"/>
  <c r="AR19" i="45"/>
  <c r="AR18" i="45"/>
  <c r="AP15" i="45"/>
  <c r="AQ15" i="45"/>
  <c r="AD12" i="46"/>
  <c r="AR53" i="55"/>
  <c r="AP53" i="46"/>
  <c r="X19" i="44"/>
  <c r="AR26" i="44"/>
  <c r="Y127" i="44"/>
  <c r="Y66" i="44"/>
  <c r="Y99" i="44"/>
  <c r="Z7" i="46"/>
  <c r="Z14" i="54"/>
  <c r="X17" i="44"/>
  <c r="X137" i="44" s="1"/>
  <c r="AL33" i="46"/>
  <c r="AK155" i="44"/>
  <c r="AK153" i="44"/>
  <c r="AK58" i="55"/>
  <c r="AK57" i="46"/>
  <c r="AJ31" i="44"/>
  <c r="AO136" i="44"/>
  <c r="AM74" i="44"/>
  <c r="AL74" i="44"/>
  <c r="AT165" i="44"/>
  <c r="AT119" i="44"/>
  <c r="AM153" i="44"/>
  <c r="AR18" i="44"/>
  <c r="W24" i="44"/>
  <c r="AT28" i="45"/>
  <c r="AP17" i="55"/>
  <c r="AR10" i="45"/>
  <c r="AQ10" i="45"/>
  <c r="AP8" i="55"/>
  <c r="AQ16" i="45"/>
  <c r="AS69" i="44"/>
  <c r="AR13" i="45"/>
  <c r="AQ13" i="45"/>
  <c r="AJ97" i="44"/>
  <c r="AJ100" i="44"/>
  <c r="AJ93" i="44"/>
  <c r="AS23" i="45"/>
  <c r="AJ41" i="44"/>
  <c r="AI57" i="44"/>
  <c r="AS27" i="45"/>
  <c r="AP83" i="44"/>
  <c r="AJ30" i="44"/>
  <c r="AR35" i="44"/>
  <c r="AN50" i="44"/>
  <c r="AD9" i="54"/>
  <c r="AI46" i="44"/>
  <c r="V27" i="44"/>
  <c r="AJ22" i="36"/>
  <c r="T40" i="39"/>
  <c r="T41" i="39" s="1"/>
  <c r="S6" i="38"/>
  <c r="AI29" i="39"/>
  <c r="AI47" i="39"/>
  <c r="AI63" i="38"/>
  <c r="AJ28" i="38"/>
  <c r="AH20" i="39"/>
  <c r="AI25" i="38"/>
  <c r="AJ13" i="38"/>
  <c r="AP55" i="38"/>
  <c r="AJ19" i="39"/>
  <c r="AK27" i="38"/>
  <c r="AJ16" i="38"/>
  <c r="AJ8" i="39" s="1"/>
  <c r="M46" i="39"/>
  <c r="M11" i="38"/>
  <c r="M20" i="38" s="1"/>
  <c r="M43" i="38" s="1"/>
  <c r="L53" i="38"/>
  <c r="L43" i="38"/>
  <c r="AO54" i="38"/>
  <c r="AP54" i="38" s="1"/>
  <c r="AJ17" i="39"/>
  <c r="AK10" i="38"/>
  <c r="O46" i="39"/>
  <c r="O48" i="39" s="1"/>
  <c r="O11" i="38"/>
  <c r="O20" i="38" s="1"/>
  <c r="Q40" i="39"/>
  <c r="Q41" i="39" s="1"/>
  <c r="Q6" i="38" s="1"/>
  <c r="Q144" i="36" s="1"/>
  <c r="P6" i="38"/>
  <c r="P144" i="36" s="1"/>
  <c r="AJ56" i="38"/>
  <c r="AK56" i="38" s="1"/>
  <c r="K53" i="38"/>
  <c r="K43" i="38"/>
  <c r="N53" i="38"/>
  <c r="N43" i="38"/>
  <c r="AI56" i="38"/>
  <c r="AI21" i="39"/>
  <c r="AJ23" i="38"/>
  <c r="AR55" i="38"/>
  <c r="AS55" i="38" s="1"/>
  <c r="AQ19" i="46" l="1"/>
  <c r="AQ19" i="55"/>
  <c r="AP20" i="55"/>
  <c r="AP20" i="46"/>
  <c r="AQ21" i="46"/>
  <c r="AQ21" i="55"/>
  <c r="AR19" i="46"/>
  <c r="AR19" i="55"/>
  <c r="AR21" i="46"/>
  <c r="AR21" i="55"/>
  <c r="AQ47" i="46"/>
  <c r="AQ47" i="55"/>
  <c r="P48" i="55"/>
  <c r="P48" i="46"/>
  <c r="U6" i="54"/>
  <c r="U6" i="45"/>
  <c r="AQ67" i="45"/>
  <c r="AQ67" i="54"/>
  <c r="AR29" i="46"/>
  <c r="AR29" i="55"/>
  <c r="L20" i="54"/>
  <c r="L20" i="45"/>
  <c r="AR63" i="45"/>
  <c r="AR63" i="54"/>
  <c r="Z35" i="45"/>
  <c r="Z35" i="54"/>
  <c r="Q6" i="54"/>
  <c r="Q6" i="45"/>
  <c r="AR47" i="46"/>
  <c r="AR47" i="55"/>
  <c r="AL57" i="46"/>
  <c r="AL57" i="55"/>
  <c r="AS31" i="54"/>
  <c r="M11" i="54"/>
  <c r="M11" i="45"/>
  <c r="T48" i="55"/>
  <c r="T48" i="46"/>
  <c r="M46" i="55"/>
  <c r="M46" i="46"/>
  <c r="AM57" i="46"/>
  <c r="AM57" i="55"/>
  <c r="V40" i="55"/>
  <c r="V40" i="46"/>
  <c r="AD22" i="45"/>
  <c r="AD22" i="54"/>
  <c r="AC35" i="45"/>
  <c r="AC35" i="54"/>
  <c r="AP10" i="46"/>
  <c r="AP10" i="55"/>
  <c r="P20" i="54"/>
  <c r="P20" i="45"/>
  <c r="V6" i="46"/>
  <c r="V6" i="55"/>
  <c r="L48" i="55"/>
  <c r="L48" i="46"/>
  <c r="AD15" i="46"/>
  <c r="AD15" i="55"/>
  <c r="AR9" i="46"/>
  <c r="AR9" i="55"/>
  <c r="AN33" i="46"/>
  <c r="AN33" i="55"/>
  <c r="T20" i="54"/>
  <c r="T20" i="45"/>
  <c r="AJ12" i="48"/>
  <c r="AJ70" i="48"/>
  <c r="AJ71" i="48" s="1"/>
  <c r="AR8" i="48"/>
  <c r="AQ140" i="48"/>
  <c r="AT74" i="48"/>
  <c r="AT76" i="48" s="1"/>
  <c r="AT78" i="48" s="1"/>
  <c r="AS90" i="48"/>
  <c r="AP12" i="50"/>
  <c r="AQ12" i="50" s="1"/>
  <c r="AP25" i="50"/>
  <c r="AQ25" i="50" s="1"/>
  <c r="AQ56" i="50" s="1"/>
  <c r="AP8" i="49"/>
  <c r="AP140" i="48"/>
  <c r="AS76" i="48"/>
  <c r="AS78" i="48" s="1"/>
  <c r="AR64" i="48"/>
  <c r="AR60" i="48"/>
  <c r="AR67" i="48"/>
  <c r="AU6" i="48"/>
  <c r="AV6" i="48" s="1"/>
  <c r="AJ14" i="49"/>
  <c r="AR93" i="48"/>
  <c r="AR97" i="48"/>
  <c r="AR100" i="48"/>
  <c r="AT41" i="48"/>
  <c r="AS57" i="48"/>
  <c r="AR133" i="48"/>
  <c r="AP9" i="48"/>
  <c r="AQ60" i="48"/>
  <c r="AN16" i="50"/>
  <c r="AH141" i="48"/>
  <c r="AH19" i="48"/>
  <c r="AF142" i="48"/>
  <c r="AN18" i="50"/>
  <c r="AN30" i="49"/>
  <c r="AN35" i="49" s="1"/>
  <c r="AP11" i="48"/>
  <c r="AQ11" i="48" s="1"/>
  <c r="AM53" i="49"/>
  <c r="AN53" i="49"/>
  <c r="AQ93" i="48"/>
  <c r="AO22" i="49"/>
  <c r="AO9" i="49"/>
  <c r="AO16" i="50" s="1"/>
  <c r="X27" i="50"/>
  <c r="X39" i="50" s="1"/>
  <c r="X41" i="50" s="1"/>
  <c r="AN35" i="50"/>
  <c r="AM37" i="50"/>
  <c r="AM18" i="50"/>
  <c r="AM30" i="49"/>
  <c r="AM35" i="49" s="1"/>
  <c r="AR10" i="48"/>
  <c r="AV54" i="48"/>
  <c r="AI137" i="48"/>
  <c r="AI72" i="48"/>
  <c r="AJ130" i="48"/>
  <c r="AJ131" i="48" s="1"/>
  <c r="AQ64" i="48"/>
  <c r="AQ65" i="48" s="1"/>
  <c r="AI141" i="48"/>
  <c r="AI19" i="48"/>
  <c r="AJ103" i="48"/>
  <c r="AJ105" i="48" s="1"/>
  <c r="AJ106" i="48" s="1"/>
  <c r="AS43" i="48"/>
  <c r="AS45" i="48" s="1"/>
  <c r="AG65" i="49"/>
  <c r="AG64" i="49" s="1"/>
  <c r="AG142" i="48"/>
  <c r="AQ9" i="48"/>
  <c r="AM37" i="49"/>
  <c r="AL37" i="49"/>
  <c r="AL155" i="44"/>
  <c r="AS173" i="44"/>
  <c r="AR28" i="44"/>
  <c r="AR172" i="44"/>
  <c r="AS170" i="44"/>
  <c r="AS168" i="44"/>
  <c r="AQ28" i="44"/>
  <c r="AP28" i="44"/>
  <c r="AQ121" i="44"/>
  <c r="AQ120" i="44"/>
  <c r="AS102" i="44"/>
  <c r="AP121" i="44"/>
  <c r="AP120" i="44"/>
  <c r="AS117" i="44"/>
  <c r="AR118" i="44"/>
  <c r="AS145" i="44"/>
  <c r="AS22" i="44"/>
  <c r="AA144" i="44"/>
  <c r="AR129" i="44"/>
  <c r="AS9" i="55"/>
  <c r="AS16" i="44"/>
  <c r="AO87" i="44"/>
  <c r="AO85" i="44"/>
  <c r="AQ90" i="44"/>
  <c r="AK90" i="44"/>
  <c r="AM78" i="44"/>
  <c r="AM76" i="44"/>
  <c r="AK76" i="44"/>
  <c r="AM54" i="44"/>
  <c r="AM52" i="44"/>
  <c r="AL6" i="44"/>
  <c r="AK6" i="44"/>
  <c r="AK54" i="44"/>
  <c r="AL54" i="44"/>
  <c r="AG63" i="44"/>
  <c r="AG62" i="44"/>
  <c r="AI8" i="44"/>
  <c r="AI5" i="44"/>
  <c r="AI133" i="44" s="1"/>
  <c r="AE10" i="44"/>
  <c r="AG46" i="44"/>
  <c r="AG45" i="44"/>
  <c r="AH45" i="44"/>
  <c r="AH46" i="44"/>
  <c r="AE8" i="44"/>
  <c r="AE25" i="55"/>
  <c r="AE8" i="54"/>
  <c r="AE140" i="44"/>
  <c r="AE12" i="55"/>
  <c r="AF62" i="44"/>
  <c r="AE67" i="44"/>
  <c r="AE60" i="44"/>
  <c r="AI10" i="44"/>
  <c r="AI62" i="44"/>
  <c r="AD9" i="45"/>
  <c r="AE64" i="44"/>
  <c r="AI59" i="44"/>
  <c r="AF59" i="44"/>
  <c r="AG59" i="44"/>
  <c r="AO56" i="45"/>
  <c r="AP56" i="54"/>
  <c r="X142" i="44"/>
  <c r="AR40" i="45"/>
  <c r="AS39" i="45"/>
  <c r="AT34" i="45"/>
  <c r="AT33" i="45"/>
  <c r="AS32" i="45"/>
  <c r="AS31" i="45"/>
  <c r="AR16" i="45"/>
  <c r="AP8" i="46"/>
  <c r="AR26" i="45"/>
  <c r="AT24" i="45"/>
  <c r="AS19" i="45"/>
  <c r="AS18" i="45"/>
  <c r="AR15" i="45"/>
  <c r="AP17" i="46"/>
  <c r="AS53" i="55"/>
  <c r="AR53" i="46"/>
  <c r="AK31" i="44"/>
  <c r="AS26" i="44"/>
  <c r="Z99" i="44"/>
  <c r="Y12" i="44"/>
  <c r="Y103" i="44"/>
  <c r="Y70" i="44"/>
  <c r="Z66" i="44"/>
  <c r="Z14" i="45"/>
  <c r="AA7" i="55"/>
  <c r="Y131" i="44"/>
  <c r="Y130" i="44"/>
  <c r="V29" i="44"/>
  <c r="Z127" i="44"/>
  <c r="AK58" i="46"/>
  <c r="AP136" i="44"/>
  <c r="AU119" i="44"/>
  <c r="AT16" i="44"/>
  <c r="AM79" i="44"/>
  <c r="AM95" i="44"/>
  <c r="AM92" i="44"/>
  <c r="V38" i="45"/>
  <c r="W6" i="55"/>
  <c r="AN74" i="44"/>
  <c r="AM90" i="44"/>
  <c r="W143" i="44"/>
  <c r="W29" i="44"/>
  <c r="AD30" i="54"/>
  <c r="AS10" i="45"/>
  <c r="V32" i="44"/>
  <c r="AK41" i="44"/>
  <c r="AJ57" i="44"/>
  <c r="AM6" i="44"/>
  <c r="AK30" i="44"/>
  <c r="AO50" i="44"/>
  <c r="AT27" i="45"/>
  <c r="AS13" i="45"/>
  <c r="AT23" i="45"/>
  <c r="AU28" i="45"/>
  <c r="AM155" i="44"/>
  <c r="AN153" i="44"/>
  <c r="AS14" i="44"/>
  <c r="AT69" i="44"/>
  <c r="AQ83" i="44"/>
  <c r="AR83" i="44"/>
  <c r="AK22" i="36"/>
  <c r="AM56" i="38"/>
  <c r="S144" i="36"/>
  <c r="AJ29" i="39"/>
  <c r="AJ47" i="39"/>
  <c r="AJ63" i="38"/>
  <c r="AK28" i="38"/>
  <c r="AK19" i="39"/>
  <c r="AL19" i="39" s="1"/>
  <c r="AL27" i="38"/>
  <c r="AM27" i="38"/>
  <c r="AK16" i="38"/>
  <c r="AI20" i="39"/>
  <c r="AJ25" i="38"/>
  <c r="AJ21" i="39"/>
  <c r="AK23" i="38"/>
  <c r="O53" i="38"/>
  <c r="O43" i="38"/>
  <c r="S46" i="39"/>
  <c r="S48" i="39" s="1"/>
  <c r="S11" i="38"/>
  <c r="S20" i="38" s="1"/>
  <c r="AN56" i="38"/>
  <c r="AK17" i="39"/>
  <c r="AL17" i="39" s="1"/>
  <c r="AM10" i="38"/>
  <c r="AL10" i="38"/>
  <c r="AU55" i="38"/>
  <c r="U40" i="39"/>
  <c r="U41" i="39" s="1"/>
  <c r="T6" i="38"/>
  <c r="T144" i="36" s="1"/>
  <c r="Q46" i="39"/>
  <c r="Q48" i="39" s="1"/>
  <c r="Q11" i="38"/>
  <c r="Q20" i="38" s="1"/>
  <c r="R6" i="38"/>
  <c r="AT55" i="38"/>
  <c r="P46" i="39"/>
  <c r="P48" i="39" s="1"/>
  <c r="P11" i="38"/>
  <c r="P20" i="38" s="1"/>
  <c r="AR54" i="38"/>
  <c r="AK13" i="38"/>
  <c r="AR17" i="46" l="1"/>
  <c r="AR17" i="55"/>
  <c r="AQ17" i="46"/>
  <c r="AQ17" i="55"/>
  <c r="AR20" i="55"/>
  <c r="AR20" i="46"/>
  <c r="AM134" i="44"/>
  <c r="AS21" i="46"/>
  <c r="AS21" i="55"/>
  <c r="AS19" i="46"/>
  <c r="AS19" i="55"/>
  <c r="AQ20" i="55"/>
  <c r="AQ20" i="46"/>
  <c r="L43" i="54"/>
  <c r="L43" i="45"/>
  <c r="AS29" i="46"/>
  <c r="AS29" i="55"/>
  <c r="AS47" i="46"/>
  <c r="AS47" i="55"/>
  <c r="AS63" i="45"/>
  <c r="AS63" i="54"/>
  <c r="AR8" i="46"/>
  <c r="AR8" i="55"/>
  <c r="Q46" i="55"/>
  <c r="Q46" i="46"/>
  <c r="M20" i="54"/>
  <c r="M20" i="45"/>
  <c r="AR10" i="46"/>
  <c r="AR10" i="55"/>
  <c r="AL58" i="46"/>
  <c r="AL58" i="55"/>
  <c r="Q11" i="54"/>
  <c r="Q11" i="45"/>
  <c r="U11" i="54"/>
  <c r="U11" i="45"/>
  <c r="AT31" i="54"/>
  <c r="R6" i="54"/>
  <c r="R6" i="45"/>
  <c r="U46" i="55"/>
  <c r="U46" i="46"/>
  <c r="AD18" i="46"/>
  <c r="AD18" i="55"/>
  <c r="AN57" i="46"/>
  <c r="AN57" i="55"/>
  <c r="P53" i="54"/>
  <c r="P53" i="45"/>
  <c r="M48" i="55"/>
  <c r="M48" i="46"/>
  <c r="AQ8" i="46"/>
  <c r="AQ8" i="55"/>
  <c r="AD16" i="46"/>
  <c r="AD16" i="55"/>
  <c r="P43" i="54"/>
  <c r="P43" i="45"/>
  <c r="T43" i="54"/>
  <c r="T43" i="45"/>
  <c r="AO33" i="46"/>
  <c r="AO33" i="55"/>
  <c r="T53" i="54"/>
  <c r="T53" i="45"/>
  <c r="L53" i="54"/>
  <c r="L53" i="45"/>
  <c r="V22" i="55"/>
  <c r="V42" i="46"/>
  <c r="V55" i="55"/>
  <c r="AQ10" i="46"/>
  <c r="AQ10" i="55"/>
  <c r="AT79" i="48"/>
  <c r="AT95" i="48"/>
  <c r="AT92" i="48"/>
  <c r="AQ61" i="48"/>
  <c r="AU134" i="48"/>
  <c r="AP22" i="49"/>
  <c r="AP9" i="49"/>
  <c r="AR13" i="48"/>
  <c r="AR9" i="48"/>
  <c r="AU74" i="48"/>
  <c r="AT90" i="48"/>
  <c r="AR11" i="48"/>
  <c r="AR12" i="50"/>
  <c r="AR25" i="50"/>
  <c r="AR8" i="49"/>
  <c r="AR15" i="50" s="1"/>
  <c r="AR140" i="48"/>
  <c r="AS46" i="48"/>
  <c r="AS5" i="48"/>
  <c r="AS62" i="48"/>
  <c r="AS59" i="48"/>
  <c r="AO35" i="50"/>
  <c r="AN37" i="50"/>
  <c r="AU41" i="48"/>
  <c r="AT57" i="48"/>
  <c r="AS79" i="48"/>
  <c r="AS95" i="48"/>
  <c r="AS92" i="48"/>
  <c r="AT43" i="48"/>
  <c r="AT45" i="48" s="1"/>
  <c r="AI142" i="48"/>
  <c r="Y40" i="50"/>
  <c r="X6" i="49"/>
  <c r="AJ137" i="48"/>
  <c r="AJ72" i="48"/>
  <c r="AP15" i="50"/>
  <c r="AQ15" i="50" s="1"/>
  <c r="AQ8" i="49"/>
  <c r="AJ15" i="48"/>
  <c r="AJ17" i="48" s="1"/>
  <c r="AQ94" i="48"/>
  <c r="AN37" i="49"/>
  <c r="AK7" i="50"/>
  <c r="AK14" i="49"/>
  <c r="AO53" i="49"/>
  <c r="AO18" i="50"/>
  <c r="AO30" i="49"/>
  <c r="AO35" i="49" s="1"/>
  <c r="AH142" i="48"/>
  <c r="AM31" i="44"/>
  <c r="AS18" i="44"/>
  <c r="AU173" i="44"/>
  <c r="AT173" i="44"/>
  <c r="AS28" i="44"/>
  <c r="AS172" i="44"/>
  <c r="AT170" i="44"/>
  <c r="AT168" i="44"/>
  <c r="AU165" i="44"/>
  <c r="AR121" i="44"/>
  <c r="AR120" i="44"/>
  <c r="AT117" i="44"/>
  <c r="AS118" i="44"/>
  <c r="AT102" i="44"/>
  <c r="AC144" i="44"/>
  <c r="AT145" i="44"/>
  <c r="AT22" i="44"/>
  <c r="AS129" i="44"/>
  <c r="AS9" i="46"/>
  <c r="AP85" i="44"/>
  <c r="AK134" i="44"/>
  <c r="AN54" i="44"/>
  <c r="AN52" i="44"/>
  <c r="AI140" i="44"/>
  <c r="AG68" i="44"/>
  <c r="AG67" i="44"/>
  <c r="AF64" i="44"/>
  <c r="AE13" i="44"/>
  <c r="AG60" i="44"/>
  <c r="AG61" i="44"/>
  <c r="AE9" i="44"/>
  <c r="AE9" i="54"/>
  <c r="AE22" i="54"/>
  <c r="AF67" i="44"/>
  <c r="AE12" i="46"/>
  <c r="AE8" i="45"/>
  <c r="AE15" i="55"/>
  <c r="AE11" i="44"/>
  <c r="AE25" i="46"/>
  <c r="AJ45" i="44"/>
  <c r="AJ43" i="44"/>
  <c r="AH59" i="44"/>
  <c r="AH5" i="44"/>
  <c r="AH133" i="44" s="1"/>
  <c r="AF60" i="44"/>
  <c r="AI60" i="44"/>
  <c r="AH62" i="44"/>
  <c r="AH10" i="44"/>
  <c r="AP56" i="45"/>
  <c r="AS40" i="45"/>
  <c r="AT39" i="45"/>
  <c r="AV34" i="45"/>
  <c r="AU34" i="45"/>
  <c r="AV33" i="45"/>
  <c r="AU33" i="45"/>
  <c r="AT32" i="45"/>
  <c r="AU31" i="54"/>
  <c r="AT31" i="45"/>
  <c r="AS16" i="45"/>
  <c r="AS26" i="45"/>
  <c r="AV24" i="45"/>
  <c r="AU24" i="45"/>
  <c r="AD30" i="45"/>
  <c r="AT19" i="45"/>
  <c r="AT18" i="45"/>
  <c r="AS15" i="45"/>
  <c r="AT53" i="55"/>
  <c r="AS53" i="46"/>
  <c r="AT26" i="44"/>
  <c r="AA99" i="44"/>
  <c r="Z12" i="44"/>
  <c r="V146" i="44"/>
  <c r="V33" i="44"/>
  <c r="Z70" i="44"/>
  <c r="Y71" i="44"/>
  <c r="Y72" i="44"/>
  <c r="W22" i="55"/>
  <c r="W6" i="46"/>
  <c r="W27" i="44"/>
  <c r="W25" i="44"/>
  <c r="Y106" i="44"/>
  <c r="Y105" i="44"/>
  <c r="V147" i="44"/>
  <c r="V34" i="44"/>
  <c r="Y15" i="44"/>
  <c r="V22" i="46"/>
  <c r="Z131" i="44"/>
  <c r="Z130" i="44"/>
  <c r="Z103" i="44"/>
  <c r="AA7" i="46"/>
  <c r="AS35" i="44"/>
  <c r="AS136" i="44"/>
  <c r="AR136" i="44"/>
  <c r="AT10" i="45"/>
  <c r="AM100" i="44"/>
  <c r="AM97" i="44"/>
  <c r="AM93" i="44"/>
  <c r="AT13" i="45"/>
  <c r="AO74" i="44"/>
  <c r="AN90" i="44"/>
  <c r="AN6" i="44"/>
  <c r="AN134" i="44" s="1"/>
  <c r="AO153" i="44"/>
  <c r="AM41" i="44"/>
  <c r="AK57" i="44"/>
  <c r="AU23" i="45"/>
  <c r="V41" i="45"/>
  <c r="AM30" i="44"/>
  <c r="AP50" i="44"/>
  <c r="AV28" i="45"/>
  <c r="AS83" i="44"/>
  <c r="AU27" i="45"/>
  <c r="AV119" i="44"/>
  <c r="AM22" i="36"/>
  <c r="AT54" i="38"/>
  <c r="V40" i="39"/>
  <c r="U6" i="38"/>
  <c r="AS54" i="38"/>
  <c r="R46" i="39"/>
  <c r="R11" i="38"/>
  <c r="R20" i="38" s="1"/>
  <c r="R43" i="38" s="1"/>
  <c r="AU54" i="38"/>
  <c r="AM17" i="39"/>
  <c r="AN10" i="38"/>
  <c r="P53" i="38"/>
  <c r="P43" i="38"/>
  <c r="Q53" i="38"/>
  <c r="Q43" i="38"/>
  <c r="S53" i="38"/>
  <c r="S43" i="38"/>
  <c r="AJ20" i="39"/>
  <c r="AK25" i="38"/>
  <c r="AK47" i="39"/>
  <c r="AK63" i="38"/>
  <c r="AK29" i="39"/>
  <c r="AL29" i="39" s="1"/>
  <c r="AM28" i="38"/>
  <c r="AL28" i="38"/>
  <c r="AK21" i="39"/>
  <c r="AL21" i="39" s="1"/>
  <c r="AM23" i="38"/>
  <c r="AL23" i="38"/>
  <c r="AM13" i="38"/>
  <c r="AL13" i="38"/>
  <c r="AK8" i="39"/>
  <c r="AL8" i="39" s="1"/>
  <c r="AL16" i="38"/>
  <c r="AO56" i="38"/>
  <c r="AP56" i="38" s="1"/>
  <c r="AM19" i="39"/>
  <c r="AN27" i="38"/>
  <c r="AM16" i="38"/>
  <c r="AM8" i="39" s="1"/>
  <c r="T46" i="39"/>
  <c r="T48" i="39" s="1"/>
  <c r="T11" i="38"/>
  <c r="T20" i="38" s="1"/>
  <c r="AS20" i="55" l="1"/>
  <c r="AS20" i="46"/>
  <c r="AT19" i="46"/>
  <c r="AT19" i="55"/>
  <c r="AT21" i="46"/>
  <c r="AT21" i="55"/>
  <c r="AS17" i="46"/>
  <c r="AS17" i="55"/>
  <c r="M43" i="54"/>
  <c r="M43" i="45"/>
  <c r="AT29" i="46"/>
  <c r="AT29" i="55"/>
  <c r="AT63" i="45"/>
  <c r="AT63" i="54"/>
  <c r="Q48" i="55"/>
  <c r="Q48" i="46"/>
  <c r="AP33" i="46"/>
  <c r="AP33" i="55"/>
  <c r="AT47" i="46"/>
  <c r="AT47" i="55"/>
  <c r="AI12" i="46"/>
  <c r="AI12" i="55"/>
  <c r="U20" i="54"/>
  <c r="U20" i="45"/>
  <c r="AO57" i="46"/>
  <c r="AO57" i="55"/>
  <c r="AB7" i="46"/>
  <c r="AB7" i="55"/>
  <c r="AD35" i="45"/>
  <c r="AD35" i="54"/>
  <c r="AI8" i="45"/>
  <c r="AI8" i="54"/>
  <c r="R11" i="54"/>
  <c r="R11" i="45"/>
  <c r="Q20" i="54"/>
  <c r="Q20" i="45"/>
  <c r="R46" i="55"/>
  <c r="R46" i="46"/>
  <c r="AS56" i="45"/>
  <c r="AS56" i="54"/>
  <c r="AI25" i="46"/>
  <c r="AI25" i="55"/>
  <c r="AT9" i="46"/>
  <c r="AT9" i="55"/>
  <c r="AR56" i="45"/>
  <c r="AR56" i="54"/>
  <c r="AS8" i="46"/>
  <c r="AS8" i="55"/>
  <c r="AS10" i="46"/>
  <c r="AS10" i="55"/>
  <c r="U48" i="55"/>
  <c r="U48" i="46"/>
  <c r="AS8" i="48"/>
  <c r="AK66" i="48"/>
  <c r="AK127" i="48"/>
  <c r="AL7" i="50"/>
  <c r="AK99" i="48"/>
  <c r="AP16" i="50"/>
  <c r="AQ16" i="50" s="1"/>
  <c r="AQ9" i="49"/>
  <c r="X46" i="50"/>
  <c r="X48" i="50" s="1"/>
  <c r="X11" i="49"/>
  <c r="X20" i="49" s="1"/>
  <c r="X43" i="49" s="1"/>
  <c r="Y21" i="48"/>
  <c r="AP18" i="50"/>
  <c r="AQ18" i="50" s="1"/>
  <c r="AP30" i="49"/>
  <c r="AP35" i="49" s="1"/>
  <c r="AQ22" i="49"/>
  <c r="AQ30" i="49" s="1"/>
  <c r="AQ35" i="49" s="1"/>
  <c r="AV41" i="48"/>
  <c r="AU57" i="48"/>
  <c r="AO37" i="49"/>
  <c r="AU43" i="48"/>
  <c r="AU45" i="48" s="1"/>
  <c r="AP35" i="50"/>
  <c r="AO37" i="50"/>
  <c r="AP53" i="49"/>
  <c r="AT100" i="48"/>
  <c r="AT93" i="48"/>
  <c r="AT97" i="48"/>
  <c r="AS97" i="48"/>
  <c r="AS93" i="48"/>
  <c r="AS100" i="48"/>
  <c r="AJ141" i="48"/>
  <c r="AJ19" i="48"/>
  <c r="AT46" i="48"/>
  <c r="AT5" i="48"/>
  <c r="AT8" i="48" s="1"/>
  <c r="AT62" i="48"/>
  <c r="AT10" i="48" s="1"/>
  <c r="AT59" i="48"/>
  <c r="AV74" i="48"/>
  <c r="AU90" i="48"/>
  <c r="AS64" i="48"/>
  <c r="AS60" i="48"/>
  <c r="AS67" i="48"/>
  <c r="AU76" i="48"/>
  <c r="AU78" i="48" s="1"/>
  <c r="AS133" i="48"/>
  <c r="AM14" i="49"/>
  <c r="AL14" i="49"/>
  <c r="AM7" i="50" s="1"/>
  <c r="AS10" i="48"/>
  <c r="AR9" i="49"/>
  <c r="AR16" i="50" s="1"/>
  <c r="AR22" i="49"/>
  <c r="AU168" i="44"/>
  <c r="AT18" i="44"/>
  <c r="AT172" i="44"/>
  <c r="AV102" i="44"/>
  <c r="AU102" i="44"/>
  <c r="AS121" i="44"/>
  <c r="AS120" i="44"/>
  <c r="AU117" i="44"/>
  <c r="AT118" i="44"/>
  <c r="AU145" i="44"/>
  <c r="AU22" i="44"/>
  <c r="AD144" i="44"/>
  <c r="AT129" i="44"/>
  <c r="AU9" i="55"/>
  <c r="AU16" i="44"/>
  <c r="AU69" i="44"/>
  <c r="AT14" i="44"/>
  <c r="AR87" i="44"/>
  <c r="AR85" i="44"/>
  <c r="AP87" i="44"/>
  <c r="AQ87" i="44"/>
  <c r="AN78" i="44"/>
  <c r="AN76" i="44"/>
  <c r="AO54" i="44"/>
  <c r="AO52" i="44"/>
  <c r="AE22" i="45"/>
  <c r="AE18" i="55"/>
  <c r="AE30" i="54"/>
  <c r="AE9" i="45"/>
  <c r="AM45" i="44"/>
  <c r="AM43" i="44"/>
  <c r="AI11" i="44"/>
  <c r="AI64" i="44"/>
  <c r="AH8" i="44"/>
  <c r="AH8" i="54"/>
  <c r="AH140" i="44"/>
  <c r="AI13" i="44"/>
  <c r="AI67" i="44"/>
  <c r="AE15" i="46"/>
  <c r="AH60" i="44"/>
  <c r="AK45" i="44"/>
  <c r="AK43" i="44"/>
  <c r="AJ59" i="44"/>
  <c r="AH67" i="44"/>
  <c r="AH13" i="44"/>
  <c r="AG64" i="44"/>
  <c r="AG65" i="44"/>
  <c r="AJ62" i="44"/>
  <c r="AH64" i="44"/>
  <c r="AH11" i="44"/>
  <c r="AI9" i="44"/>
  <c r="AQ139" i="44"/>
  <c r="AL41" i="44"/>
  <c r="AJ46" i="44"/>
  <c r="AT56" i="54"/>
  <c r="AT40" i="45"/>
  <c r="AV39" i="45"/>
  <c r="AU39" i="45"/>
  <c r="AV32" i="45"/>
  <c r="AU32" i="45"/>
  <c r="AU31" i="45"/>
  <c r="AT16" i="45"/>
  <c r="AT26" i="45"/>
  <c r="AV19" i="45"/>
  <c r="AU19" i="45"/>
  <c r="AV18" i="45"/>
  <c r="AU18" i="45"/>
  <c r="AT15" i="45"/>
  <c r="AT53" i="46"/>
  <c r="AU26" i="44"/>
  <c r="AV26" i="44"/>
  <c r="W32" i="44"/>
  <c r="AA127" i="44"/>
  <c r="W55" i="55"/>
  <c r="W22" i="46"/>
  <c r="Z105" i="44"/>
  <c r="Z106" i="44"/>
  <c r="Z71" i="44"/>
  <c r="Z72" i="44"/>
  <c r="Z15" i="44"/>
  <c r="V148" i="44"/>
  <c r="V55" i="46"/>
  <c r="AB99" i="44"/>
  <c r="Y17" i="44"/>
  <c r="Y137" i="44" s="1"/>
  <c r="Y141" i="44"/>
  <c r="AA66" i="44"/>
  <c r="W41" i="45"/>
  <c r="W38" i="45"/>
  <c r="AN31" i="44"/>
  <c r="AN155" i="44"/>
  <c r="AT35" i="44"/>
  <c r="AU13" i="45"/>
  <c r="AJ10" i="44"/>
  <c r="AV27" i="45"/>
  <c r="AU16" i="45"/>
  <c r="AP74" i="44"/>
  <c r="AO90" i="44"/>
  <c r="AK46" i="44"/>
  <c r="AK59" i="44"/>
  <c r="AQ57" i="44"/>
  <c r="AJ67" i="44"/>
  <c r="AJ60" i="44"/>
  <c r="AN41" i="44"/>
  <c r="AM57" i="44"/>
  <c r="V42" i="45"/>
  <c r="V62" i="45"/>
  <c r="AT83" i="44"/>
  <c r="AM46" i="44"/>
  <c r="AM5" i="44"/>
  <c r="AM62" i="44"/>
  <c r="AM59" i="44"/>
  <c r="AV69" i="44"/>
  <c r="AN30" i="44"/>
  <c r="AO6" i="44"/>
  <c r="AU21" i="55"/>
  <c r="AV23" i="45"/>
  <c r="AV16" i="44"/>
  <c r="AQ50" i="44"/>
  <c r="AR50" i="44"/>
  <c r="AT10" i="55"/>
  <c r="AN79" i="44"/>
  <c r="AN95" i="44"/>
  <c r="AN92" i="44"/>
  <c r="AU10" i="45"/>
  <c r="AN22" i="36"/>
  <c r="U144" i="36"/>
  <c r="AK20" i="39"/>
  <c r="AL20" i="39" s="1"/>
  <c r="AM25" i="38"/>
  <c r="AL25" i="38"/>
  <c r="AN13" i="38"/>
  <c r="AN17" i="39"/>
  <c r="AO10" i="38"/>
  <c r="AR56" i="38"/>
  <c r="U46" i="39"/>
  <c r="U48" i="39" s="1"/>
  <c r="U11" i="38"/>
  <c r="U20" i="38" s="1"/>
  <c r="AM47" i="39"/>
  <c r="AM29" i="39"/>
  <c r="AN28" i="38"/>
  <c r="AM63" i="38"/>
  <c r="AM21" i="39"/>
  <c r="AN23" i="38"/>
  <c r="T53" i="38"/>
  <c r="T43" i="38"/>
  <c r="AL47" i="39"/>
  <c r="AN19" i="39"/>
  <c r="AO27" i="38"/>
  <c r="AN16" i="38"/>
  <c r="AN8" i="39" s="1"/>
  <c r="AT17" i="46" l="1"/>
  <c r="AT17" i="55"/>
  <c r="AT20" i="55"/>
  <c r="AT20" i="46"/>
  <c r="AU19" i="46"/>
  <c r="AU19" i="55"/>
  <c r="Q43" i="54"/>
  <c r="Q43" i="45"/>
  <c r="AU47" i="46"/>
  <c r="AU47" i="55"/>
  <c r="AM133" i="44"/>
  <c r="AU29" i="46"/>
  <c r="AU29" i="55"/>
  <c r="AU53" i="46"/>
  <c r="AU53" i="55"/>
  <c r="R20" i="54"/>
  <c r="R20" i="45"/>
  <c r="AV29" i="46"/>
  <c r="AV29" i="55"/>
  <c r="AH12" i="46"/>
  <c r="AH12" i="55"/>
  <c r="AU63" i="45"/>
  <c r="AU63" i="54"/>
  <c r="AE16" i="46"/>
  <c r="AE16" i="55"/>
  <c r="AH25" i="46"/>
  <c r="AH25" i="55"/>
  <c r="AL64" i="46"/>
  <c r="AL64" i="55"/>
  <c r="AP57" i="46"/>
  <c r="AP57" i="55"/>
  <c r="AT8" i="46"/>
  <c r="AT8" i="55"/>
  <c r="AR33" i="46"/>
  <c r="AR33" i="55"/>
  <c r="AV9" i="46"/>
  <c r="AV9" i="55"/>
  <c r="AV31" i="45"/>
  <c r="AV31" i="54"/>
  <c r="R48" i="55"/>
  <c r="R48" i="46"/>
  <c r="U53" i="54"/>
  <c r="U53" i="45"/>
  <c r="AQ33" i="46"/>
  <c r="AQ33" i="55"/>
  <c r="Q53" i="54"/>
  <c r="Q53" i="45"/>
  <c r="U43" i="54"/>
  <c r="U43" i="45"/>
  <c r="AR35" i="50"/>
  <c r="AP37" i="50"/>
  <c r="AS13" i="48"/>
  <c r="AJ142" i="48"/>
  <c r="AT25" i="50"/>
  <c r="AT12" i="50"/>
  <c r="AT8" i="49"/>
  <c r="AT140" i="48"/>
  <c r="AS9" i="48"/>
  <c r="AR53" i="49"/>
  <c r="AN7" i="50"/>
  <c r="AN14" i="49"/>
  <c r="AU46" i="48"/>
  <c r="AU5" i="48"/>
  <c r="AU8" i="48" s="1"/>
  <c r="AU62" i="48"/>
  <c r="AU10" i="48" s="1"/>
  <c r="AV10" i="48" s="1"/>
  <c r="AU59" i="48"/>
  <c r="AM99" i="48"/>
  <c r="AK103" i="48"/>
  <c r="AK105" i="48" s="1"/>
  <c r="AL99" i="48"/>
  <c r="AL103" i="48" s="1"/>
  <c r="AT133" i="48"/>
  <c r="AQ35" i="50"/>
  <c r="AQ37" i="50" s="1"/>
  <c r="AP37" i="49"/>
  <c r="AU79" i="48"/>
  <c r="AU95" i="48"/>
  <c r="AV95" i="48" s="1"/>
  <c r="AU92" i="48"/>
  <c r="AV78" i="48"/>
  <c r="AM127" i="48"/>
  <c r="AK130" i="48"/>
  <c r="AK131" i="48" s="1"/>
  <c r="AL127" i="48"/>
  <c r="AL130" i="48" s="1"/>
  <c r="AL131" i="48" s="1"/>
  <c r="AK12" i="48"/>
  <c r="AM66" i="48"/>
  <c r="AK70" i="48"/>
  <c r="AK71" i="48" s="1"/>
  <c r="AL66" i="48"/>
  <c r="AL70" i="48" s="1"/>
  <c r="AR18" i="50"/>
  <c r="AR30" i="49"/>
  <c r="AR35" i="49" s="1"/>
  <c r="Y23" i="48"/>
  <c r="AV62" i="48"/>
  <c r="AV63" i="48" s="1"/>
  <c r="AS25" i="50"/>
  <c r="AS12" i="50"/>
  <c r="AS8" i="49"/>
  <c r="AS15" i="50" s="1"/>
  <c r="AS140" i="48"/>
  <c r="AS11" i="48"/>
  <c r="AV45" i="48"/>
  <c r="AV46" i="48" s="1"/>
  <c r="AS53" i="49"/>
  <c r="AT64" i="48"/>
  <c r="AT11" i="48" s="1"/>
  <c r="AT67" i="48"/>
  <c r="AT13" i="48" s="1"/>
  <c r="AT60" i="48"/>
  <c r="W30" i="44"/>
  <c r="AV22" i="44"/>
  <c r="AT28" i="44"/>
  <c r="AU170" i="44"/>
  <c r="AU14" i="44"/>
  <c r="AV14" i="44"/>
  <c r="AT121" i="44"/>
  <c r="AT120" i="44"/>
  <c r="AV117" i="44"/>
  <c r="AU118" i="44"/>
  <c r="AE144" i="44"/>
  <c r="AV129" i="44"/>
  <c r="AU129" i="44"/>
  <c r="AT10" i="46"/>
  <c r="AU9" i="46"/>
  <c r="AS87" i="44"/>
  <c r="AS85" i="44"/>
  <c r="AO76" i="44"/>
  <c r="AP54" i="44"/>
  <c r="AP52" i="44"/>
  <c r="AJ64" i="44"/>
  <c r="AO134" i="44"/>
  <c r="AI9" i="54"/>
  <c r="AL46" i="44"/>
  <c r="AL45" i="44"/>
  <c r="AJ5" i="44"/>
  <c r="AJ133" i="44" s="1"/>
  <c r="AE30" i="45"/>
  <c r="AH8" i="45"/>
  <c r="AE18" i="46"/>
  <c r="AK62" i="44"/>
  <c r="AJ8" i="44"/>
  <c r="AN45" i="44"/>
  <c r="AN43" i="44"/>
  <c r="AH9" i="44"/>
  <c r="AH22" i="54"/>
  <c r="AH9" i="54"/>
  <c r="AT56" i="45"/>
  <c r="AV40" i="45"/>
  <c r="AU40" i="45"/>
  <c r="AV26" i="45"/>
  <c r="AU26" i="45"/>
  <c r="AU21" i="46"/>
  <c r="AV15" i="45"/>
  <c r="AU15" i="45"/>
  <c r="W42" i="45"/>
  <c r="W62" i="45"/>
  <c r="W33" i="44"/>
  <c r="W31" i="44"/>
  <c r="Z17" i="44"/>
  <c r="Z137" i="44" s="1"/>
  <c r="Z141" i="44"/>
  <c r="W148" i="44"/>
  <c r="W55" i="46"/>
  <c r="Y19" i="44"/>
  <c r="Y142" i="44"/>
  <c r="AA70" i="44"/>
  <c r="W147" i="44"/>
  <c r="W34" i="44"/>
  <c r="AB127" i="44"/>
  <c r="AA12" i="44"/>
  <c r="AA131" i="44"/>
  <c r="AA130" i="44"/>
  <c r="AB70" i="44"/>
  <c r="AB66" i="44"/>
  <c r="AP155" i="44"/>
  <c r="AP153" i="44"/>
  <c r="AQ155" i="44"/>
  <c r="AO155" i="44"/>
  <c r="AU35" i="44"/>
  <c r="AT136" i="44"/>
  <c r="AU136" i="44"/>
  <c r="AK60" i="44"/>
  <c r="AV13" i="45"/>
  <c r="AU83" i="44"/>
  <c r="AJ9" i="44"/>
  <c r="V17" i="45"/>
  <c r="V7" i="45"/>
  <c r="AU8" i="55"/>
  <c r="AV16" i="45"/>
  <c r="AV10" i="45"/>
  <c r="AS50" i="44"/>
  <c r="AM64" i="44"/>
  <c r="AM67" i="44"/>
  <c r="AM60" i="44"/>
  <c r="AR74" i="44"/>
  <c r="AQ74" i="44"/>
  <c r="AN93" i="44"/>
  <c r="AN97" i="44"/>
  <c r="AN100" i="44"/>
  <c r="AM10" i="44"/>
  <c r="AO92" i="44"/>
  <c r="AM8" i="44"/>
  <c r="AN59" i="44"/>
  <c r="AL59" i="44"/>
  <c r="AJ13" i="44"/>
  <c r="AO30" i="44"/>
  <c r="AO41" i="44"/>
  <c r="AN57" i="44"/>
  <c r="AO22" i="36"/>
  <c r="V21" i="36"/>
  <c r="AM20" i="39"/>
  <c r="AN25" i="38"/>
  <c r="AO19" i="39"/>
  <c r="AP27" i="38"/>
  <c r="AO16" i="38"/>
  <c r="AO8" i="39" s="1"/>
  <c r="AO13" i="38"/>
  <c r="AS56" i="38"/>
  <c r="AT56" i="38" s="1"/>
  <c r="AN47" i="39"/>
  <c r="AN29" i="39"/>
  <c r="AO28" i="38"/>
  <c r="AN63" i="38"/>
  <c r="U53" i="38"/>
  <c r="U43" i="38"/>
  <c r="AO17" i="39"/>
  <c r="AP10" i="38"/>
  <c r="AN21" i="39"/>
  <c r="AO23" i="38"/>
  <c r="AV17" i="46" l="1"/>
  <c r="AV17" i="55"/>
  <c r="AV19" i="46"/>
  <c r="AV19" i="55"/>
  <c r="AU17" i="46"/>
  <c r="AU17" i="55"/>
  <c r="AV21" i="46"/>
  <c r="AV21" i="55"/>
  <c r="AU20" i="55"/>
  <c r="AU20" i="46"/>
  <c r="AV47" i="46"/>
  <c r="AV47" i="55"/>
  <c r="AE35" i="45"/>
  <c r="AE35" i="54"/>
  <c r="R43" i="54"/>
  <c r="R43" i="45"/>
  <c r="AU10" i="46"/>
  <c r="AU10" i="55"/>
  <c r="AS33" i="46"/>
  <c r="AS33" i="55"/>
  <c r="AQ57" i="46"/>
  <c r="AQ57" i="55"/>
  <c r="AR57" i="46"/>
  <c r="AR57" i="55"/>
  <c r="AI22" i="45"/>
  <c r="AI22" i="54"/>
  <c r="AU56" i="45"/>
  <c r="AU56" i="54"/>
  <c r="AI15" i="46"/>
  <c r="AI15" i="55"/>
  <c r="AV67" i="45"/>
  <c r="AV67" i="54"/>
  <c r="AK72" i="48"/>
  <c r="AL71" i="48"/>
  <c r="AL72" i="48" s="1"/>
  <c r="AN66" i="48"/>
  <c r="AM12" i="48"/>
  <c r="AM70" i="48"/>
  <c r="AM71" i="48" s="1"/>
  <c r="AK106" i="48"/>
  <c r="AL105" i="48"/>
  <c r="AL106" i="48" s="1"/>
  <c r="AK15" i="48"/>
  <c r="AK17" i="48" s="1"/>
  <c r="AL12" i="48"/>
  <c r="AL15" i="48" s="1"/>
  <c r="AL17" i="48" s="1"/>
  <c r="AN99" i="48"/>
  <c r="AM103" i="48"/>
  <c r="AM105" i="48" s="1"/>
  <c r="AU64" i="48"/>
  <c r="AU60" i="48"/>
  <c r="AU67" i="48"/>
  <c r="AV59" i="48"/>
  <c r="AT15" i="50"/>
  <c r="AU25" i="50"/>
  <c r="AU12" i="50"/>
  <c r="AV12" i="50" s="1"/>
  <c r="AU8" i="49"/>
  <c r="AU140" i="48"/>
  <c r="AV25" i="50"/>
  <c r="AV5" i="48"/>
  <c r="AV8" i="48" s="1"/>
  <c r="AN127" i="48"/>
  <c r="AM130" i="48"/>
  <c r="AM131" i="48" s="1"/>
  <c r="AS9" i="49"/>
  <c r="AS16" i="50" s="1"/>
  <c r="AS22" i="49"/>
  <c r="AU133" i="48"/>
  <c r="AU97" i="48"/>
  <c r="AV97" i="48" s="1"/>
  <c r="AU100" i="48"/>
  <c r="AV100" i="48" s="1"/>
  <c r="AU93" i="48"/>
  <c r="AV92" i="48"/>
  <c r="AO7" i="50"/>
  <c r="AO14" i="49" s="1"/>
  <c r="AV96" i="48"/>
  <c r="Y24" i="48"/>
  <c r="Y25" i="48"/>
  <c r="AT9" i="48"/>
  <c r="AT53" i="49"/>
  <c r="AR37" i="49"/>
  <c r="AQ37" i="49"/>
  <c r="AS35" i="50"/>
  <c r="AR37" i="50"/>
  <c r="AU18" i="44"/>
  <c r="AV18" i="44"/>
  <c r="AU172" i="44"/>
  <c r="AU121" i="44"/>
  <c r="AU120" i="44"/>
  <c r="AV118" i="44"/>
  <c r="AF144" i="44"/>
  <c r="AQ54" i="44"/>
  <c r="AT87" i="44"/>
  <c r="AT85" i="44"/>
  <c r="AP76" i="44"/>
  <c r="AR78" i="44"/>
  <c r="AR76" i="44"/>
  <c r="AO78" i="44"/>
  <c r="AV90" i="44"/>
  <c r="AP90" i="44"/>
  <c r="AO95" i="44"/>
  <c r="AO79" i="44"/>
  <c r="AQ6" i="44"/>
  <c r="AP6" i="44"/>
  <c r="AP134" i="44" s="1"/>
  <c r="AI9" i="45"/>
  <c r="AR54" i="44"/>
  <c r="AR52" i="44"/>
  <c r="AK67" i="44"/>
  <c r="AL63" i="44"/>
  <c r="AL62" i="44"/>
  <c r="AJ140" i="44"/>
  <c r="AN46" i="44"/>
  <c r="AJ8" i="54"/>
  <c r="AK64" i="44"/>
  <c r="AJ12" i="55"/>
  <c r="AL60" i="44"/>
  <c r="AH9" i="45"/>
  <c r="AJ25" i="55"/>
  <c r="AJ11" i="44"/>
  <c r="AH22" i="45"/>
  <c r="AH30" i="54"/>
  <c r="AU8" i="46"/>
  <c r="W146" i="44"/>
  <c r="W36" i="44"/>
  <c r="AB12" i="44"/>
  <c r="Z19" i="44"/>
  <c r="Z142" i="44"/>
  <c r="AB131" i="44"/>
  <c r="AB130" i="44"/>
  <c r="AA71" i="44"/>
  <c r="AA72" i="44"/>
  <c r="AV35" i="44"/>
  <c r="W12" i="45"/>
  <c r="V12" i="45"/>
  <c r="AP31" i="44"/>
  <c r="AO31" i="44"/>
  <c r="AJ9" i="54"/>
  <c r="AR79" i="44"/>
  <c r="AR95" i="44"/>
  <c r="AR92" i="44"/>
  <c r="AP41" i="44"/>
  <c r="AO57" i="44"/>
  <c r="AS74" i="44"/>
  <c r="AR90" i="44"/>
  <c r="AO97" i="44"/>
  <c r="AO93" i="44"/>
  <c r="AM13" i="44"/>
  <c r="AR6" i="44"/>
  <c r="AV83" i="44"/>
  <c r="AN60" i="44"/>
  <c r="AT50" i="44"/>
  <c r="W17" i="45"/>
  <c r="AM8" i="54"/>
  <c r="AM140" i="44"/>
  <c r="AM11" i="44"/>
  <c r="V24" i="46"/>
  <c r="W7" i="45"/>
  <c r="AM9" i="44"/>
  <c r="AP30" i="44"/>
  <c r="AP22" i="36"/>
  <c r="AO47" i="39"/>
  <c r="AO29" i="39"/>
  <c r="AO63" i="38"/>
  <c r="AP28" i="38"/>
  <c r="AN20" i="39"/>
  <c r="AO25" i="38"/>
  <c r="AQ17" i="39"/>
  <c r="AP13" i="38"/>
  <c r="AP19" i="39"/>
  <c r="AQ19" i="39" s="1"/>
  <c r="AR27" i="38"/>
  <c r="AQ27" i="38"/>
  <c r="AP16" i="38"/>
  <c r="AO21" i="39"/>
  <c r="AP23" i="38"/>
  <c r="AP17" i="39"/>
  <c r="AR10" i="38"/>
  <c r="AQ10" i="38"/>
  <c r="AU56" i="38"/>
  <c r="V53" i="38"/>
  <c r="X53" i="38" s="1"/>
  <c r="AR134" i="44" l="1"/>
  <c r="AV20" i="55"/>
  <c r="AV20" i="46"/>
  <c r="AJ12" i="46"/>
  <c r="AJ22" i="45"/>
  <c r="AJ22" i="54"/>
  <c r="AV10" i="46"/>
  <c r="AV10" i="55"/>
  <c r="AM12" i="46"/>
  <c r="AM12" i="55"/>
  <c r="AI16" i="46"/>
  <c r="AI16" i="55"/>
  <c r="AI18" i="46"/>
  <c r="AI18" i="55"/>
  <c r="AV8" i="46"/>
  <c r="AV8" i="55"/>
  <c r="AM25" i="46"/>
  <c r="AM25" i="55"/>
  <c r="AS57" i="46"/>
  <c r="AS57" i="55"/>
  <c r="AI30" i="54"/>
  <c r="AT33" i="46"/>
  <c r="AT33" i="55"/>
  <c r="AP7" i="50"/>
  <c r="AP14" i="49"/>
  <c r="AM106" i="48"/>
  <c r="AU53" i="49"/>
  <c r="AV101" i="48"/>
  <c r="AK141" i="48"/>
  <c r="AK19" i="48"/>
  <c r="AQ7" i="50"/>
  <c r="AU15" i="50"/>
  <c r="AV15" i="50" s="1"/>
  <c r="AV8" i="49"/>
  <c r="AM72" i="48"/>
  <c r="AM15" i="48"/>
  <c r="AM17" i="48" s="1"/>
  <c r="AT35" i="50"/>
  <c r="AS37" i="50"/>
  <c r="AS37" i="49"/>
  <c r="AO66" i="48"/>
  <c r="AN12" i="48"/>
  <c r="AN15" i="48" s="1"/>
  <c r="AN17" i="48" s="1"/>
  <c r="AN70" i="48"/>
  <c r="AN71" i="48" s="1"/>
  <c r="AV56" i="50"/>
  <c r="Y6" i="50"/>
  <c r="Y27" i="48"/>
  <c r="AL141" i="48"/>
  <c r="AL19" i="48"/>
  <c r="Y29" i="48"/>
  <c r="Y34" i="48" s="1"/>
  <c r="Y147" i="48" s="1"/>
  <c r="AO99" i="48"/>
  <c r="AN103" i="48"/>
  <c r="AN105" i="48" s="1"/>
  <c r="AN106" i="48" s="1"/>
  <c r="AV93" i="48"/>
  <c r="AS18" i="50"/>
  <c r="AS30" i="49"/>
  <c r="AS35" i="49" s="1"/>
  <c r="AU13" i="48"/>
  <c r="AV13" i="48" s="1"/>
  <c r="AV140" i="48"/>
  <c r="AU9" i="48"/>
  <c r="AV9" i="48" s="1"/>
  <c r="AV60" i="48"/>
  <c r="AT9" i="49"/>
  <c r="AT16" i="50" s="1"/>
  <c r="AT22" i="49"/>
  <c r="AU11" i="48"/>
  <c r="AV11" i="48" s="1"/>
  <c r="AV64" i="48"/>
  <c r="AV65" i="48" s="1"/>
  <c r="AK137" i="48"/>
  <c r="AV98" i="48"/>
  <c r="AV67" i="48"/>
  <c r="AV68" i="48" s="1"/>
  <c r="AN130" i="48"/>
  <c r="AN131" i="48" s="1"/>
  <c r="AO127" i="48"/>
  <c r="AU28" i="44"/>
  <c r="AV28" i="44"/>
  <c r="AV121" i="44"/>
  <c r="AV120" i="44"/>
  <c r="AH144" i="44"/>
  <c r="AI30" i="45"/>
  <c r="AU85" i="44"/>
  <c r="AO100" i="44"/>
  <c r="AL61" i="44"/>
  <c r="AS54" i="44"/>
  <c r="AS52" i="44"/>
  <c r="AJ9" i="45"/>
  <c r="AJ25" i="46"/>
  <c r="AL65" i="44"/>
  <c r="AL64" i="44"/>
  <c r="AN5" i="44"/>
  <c r="AN133" i="44" s="1"/>
  <c r="AL68" i="44"/>
  <c r="AL67" i="44"/>
  <c r="AN10" i="44"/>
  <c r="AN62" i="44"/>
  <c r="AO45" i="44"/>
  <c r="AO43" i="44"/>
  <c r="AM8" i="45"/>
  <c r="AJ8" i="45"/>
  <c r="AN13" i="44"/>
  <c r="AN67" i="44"/>
  <c r="AP45" i="44"/>
  <c r="AP43" i="44"/>
  <c r="AH30" i="45"/>
  <c r="AN11" i="44"/>
  <c r="AN64" i="44"/>
  <c r="AB72" i="44"/>
  <c r="AB71" i="44"/>
  <c r="W26" i="46"/>
  <c r="V26" i="46"/>
  <c r="AR153" i="44"/>
  <c r="AR155" i="44"/>
  <c r="AJ30" i="54"/>
  <c r="AM9" i="54"/>
  <c r="AR100" i="44"/>
  <c r="AR97" i="44"/>
  <c r="AR93" i="44"/>
  <c r="AU50" i="44"/>
  <c r="AR41" i="44"/>
  <c r="AT74" i="44"/>
  <c r="AS90" i="44"/>
  <c r="V27" i="55"/>
  <c r="AN9" i="44"/>
  <c r="AO46" i="44"/>
  <c r="AO5" i="44"/>
  <c r="AR22" i="36"/>
  <c r="Y53" i="38"/>
  <c r="Z53" i="38" s="1"/>
  <c r="AR17" i="39"/>
  <c r="AS10" i="38"/>
  <c r="AR19" i="39"/>
  <c r="AS27" i="38"/>
  <c r="AR16" i="38"/>
  <c r="AR8" i="39" s="1"/>
  <c r="AP47" i="39"/>
  <c r="AP29" i="39"/>
  <c r="AR28" i="38"/>
  <c r="AQ28" i="38"/>
  <c r="AP63" i="38"/>
  <c r="AQ13" i="38"/>
  <c r="AR13" i="38"/>
  <c r="AO20" i="39"/>
  <c r="AP25" i="38"/>
  <c r="AP21" i="39"/>
  <c r="AQ21" i="39" s="1"/>
  <c r="AR23" i="38"/>
  <c r="AQ23" i="38"/>
  <c r="AP8" i="39"/>
  <c r="AQ8" i="39" s="1"/>
  <c r="AQ16" i="38"/>
  <c r="AJ18" i="46" l="1"/>
  <c r="AJ18" i="55"/>
  <c r="AM22" i="45"/>
  <c r="AM22" i="54"/>
  <c r="AT57" i="46"/>
  <c r="AT57" i="55"/>
  <c r="AU33" i="46"/>
  <c r="AU33" i="55"/>
  <c r="AH35" i="45"/>
  <c r="AH35" i="54"/>
  <c r="AJ16" i="46"/>
  <c r="AJ16" i="55"/>
  <c r="AJ15" i="46"/>
  <c r="AJ15" i="55"/>
  <c r="AI35" i="45"/>
  <c r="AI35" i="54"/>
  <c r="AN141" i="48"/>
  <c r="AN19" i="48"/>
  <c r="AP66" i="48"/>
  <c r="AO12" i="48"/>
  <c r="AO15" i="48" s="1"/>
  <c r="AO17" i="48" s="1"/>
  <c r="AO70" i="48"/>
  <c r="AO71" i="48" s="1"/>
  <c r="Y22" i="50"/>
  <c r="Y38" i="49"/>
  <c r="AN137" i="48"/>
  <c r="AN72" i="48"/>
  <c r="AU35" i="50"/>
  <c r="AT37" i="50"/>
  <c r="AK142" i="48"/>
  <c r="AV94" i="48"/>
  <c r="AM141" i="48"/>
  <c r="AM19" i="48"/>
  <c r="AP127" i="48"/>
  <c r="AO130" i="48"/>
  <c r="AO131" i="48" s="1"/>
  <c r="AQ127" i="48"/>
  <c r="AQ130" i="48" s="1"/>
  <c r="AQ131" i="48" s="1"/>
  <c r="AT18" i="50"/>
  <c r="AT30" i="49"/>
  <c r="AT35" i="49" s="1"/>
  <c r="AL65" i="49"/>
  <c r="AL64" i="49" s="1"/>
  <c r="AL142" i="48"/>
  <c r="AP99" i="48"/>
  <c r="AO103" i="48"/>
  <c r="AO105" i="48" s="1"/>
  <c r="AO106" i="48" s="1"/>
  <c r="AV61" i="48"/>
  <c r="AM137" i="48"/>
  <c r="AQ14" i="49"/>
  <c r="AR7" i="50" s="1"/>
  <c r="AR14" i="49" s="1"/>
  <c r="Y32" i="48"/>
  <c r="Y33" i="48"/>
  <c r="Y146" i="48" s="1"/>
  <c r="AU9" i="49"/>
  <c r="AU22" i="49"/>
  <c r="AT37" i="49"/>
  <c r="AI144" i="44"/>
  <c r="AU87" i="44"/>
  <c r="AV87" i="44"/>
  <c r="AS78" i="44"/>
  <c r="AS76" i="44"/>
  <c r="AT54" i="44"/>
  <c r="AT52" i="44"/>
  <c r="AS6" i="44"/>
  <c r="AS134" i="44" s="1"/>
  <c r="AR45" i="44"/>
  <c r="AR43" i="44"/>
  <c r="AV139" i="44"/>
  <c r="AQ41" i="44"/>
  <c r="AN8" i="44"/>
  <c r="AN140" i="44"/>
  <c r="AN8" i="54"/>
  <c r="AO133" i="44"/>
  <c r="AM9" i="45"/>
  <c r="AP59" i="44"/>
  <c r="AO59" i="44"/>
  <c r="AO62" i="44"/>
  <c r="AV57" i="44"/>
  <c r="AP57" i="44"/>
  <c r="AP46" i="44"/>
  <c r="AJ30" i="45"/>
  <c r="AS153" i="44"/>
  <c r="AS155" i="44"/>
  <c r="W27" i="55"/>
  <c r="W24" i="46"/>
  <c r="V39" i="55"/>
  <c r="V27" i="46"/>
  <c r="AS79" i="44"/>
  <c r="AS95" i="44"/>
  <c r="AS92" i="44"/>
  <c r="AV50" i="44"/>
  <c r="AR46" i="44"/>
  <c r="AR62" i="44"/>
  <c r="AR59" i="44"/>
  <c r="AM30" i="54"/>
  <c r="AS41" i="44"/>
  <c r="AR57" i="44"/>
  <c r="AU74" i="44"/>
  <c r="AT90" i="44"/>
  <c r="AO64" i="44"/>
  <c r="AP60" i="44"/>
  <c r="AO8" i="44"/>
  <c r="AN9" i="54"/>
  <c r="AS22" i="36"/>
  <c r="AQ29" i="39"/>
  <c r="AP20" i="39"/>
  <c r="AQ25" i="38"/>
  <c r="AR25" i="38"/>
  <c r="AS19" i="39"/>
  <c r="AT27" i="38"/>
  <c r="AS16" i="38"/>
  <c r="AS8" i="39" s="1"/>
  <c r="AA53" i="38"/>
  <c r="AS17" i="39"/>
  <c r="AT10" i="38"/>
  <c r="AQ20" i="39"/>
  <c r="AQ47" i="39"/>
  <c r="AS13" i="38"/>
  <c r="AR47" i="39"/>
  <c r="AR29" i="39"/>
  <c r="AS28" i="38"/>
  <c r="AR63" i="38"/>
  <c r="AR21" i="39"/>
  <c r="AS23" i="38"/>
  <c r="AV33" i="46" l="1"/>
  <c r="AV33" i="55"/>
  <c r="AN12" i="46"/>
  <c r="AN12" i="55"/>
  <c r="AJ35" i="45"/>
  <c r="AJ35" i="54"/>
  <c r="AN22" i="45"/>
  <c r="AN22" i="54"/>
  <c r="AU57" i="46"/>
  <c r="AU57" i="55"/>
  <c r="AN25" i="46"/>
  <c r="AN25" i="55"/>
  <c r="AS7" i="50"/>
  <c r="AS14" i="49"/>
  <c r="Y41" i="49"/>
  <c r="AU16" i="50"/>
  <c r="AV16" i="50" s="1"/>
  <c r="AV9" i="49"/>
  <c r="Y55" i="50"/>
  <c r="Y148" i="48" s="1"/>
  <c r="AO137" i="48"/>
  <c r="AO72" i="48"/>
  <c r="AO141" i="48"/>
  <c r="AO19" i="48"/>
  <c r="AU37" i="50"/>
  <c r="AV35" i="50"/>
  <c r="AV37" i="50" s="1"/>
  <c r="AM142" i="48"/>
  <c r="AR66" i="48"/>
  <c r="AP12" i="48"/>
  <c r="AP70" i="48"/>
  <c r="AP71" i="48" s="1"/>
  <c r="AP130" i="48"/>
  <c r="AP131" i="48" s="1"/>
  <c r="AR127" i="48"/>
  <c r="AR99" i="48"/>
  <c r="AP103" i="48"/>
  <c r="AP105" i="48" s="1"/>
  <c r="AP106" i="48" s="1"/>
  <c r="AQ66" i="48"/>
  <c r="AQ70" i="48" s="1"/>
  <c r="AN142" i="48"/>
  <c r="AU18" i="50"/>
  <c r="AV18" i="50" s="1"/>
  <c r="AV22" i="49"/>
  <c r="AV30" i="49" s="1"/>
  <c r="AV35" i="49" s="1"/>
  <c r="AU30" i="49"/>
  <c r="AU35" i="49" s="1"/>
  <c r="AU37" i="49"/>
  <c r="AQ99" i="48"/>
  <c r="AQ103" i="48" s="1"/>
  <c r="AJ144" i="44"/>
  <c r="AT78" i="44"/>
  <c r="AT76" i="44"/>
  <c r="AU52" i="44"/>
  <c r="AQ59" i="44"/>
  <c r="AT6" i="44"/>
  <c r="AT134" i="44" s="1"/>
  <c r="AO60" i="44"/>
  <c r="AO67" i="44"/>
  <c r="AS45" i="44"/>
  <c r="AS43" i="44"/>
  <c r="AQ63" i="44"/>
  <c r="AQ62" i="44"/>
  <c r="AO10" i="44"/>
  <c r="AN8" i="45"/>
  <c r="AP62" i="44"/>
  <c r="AN9" i="45"/>
  <c r="AP64" i="44"/>
  <c r="AR5" i="44"/>
  <c r="AR133" i="44" s="1"/>
  <c r="AP67" i="44"/>
  <c r="AQ46" i="44"/>
  <c r="AQ45" i="44"/>
  <c r="AM30" i="45"/>
  <c r="V41" i="55"/>
  <c r="V39" i="46"/>
  <c r="AT153" i="44"/>
  <c r="AR31" i="44"/>
  <c r="W39" i="55"/>
  <c r="W27" i="46"/>
  <c r="AR30" i="44"/>
  <c r="AS97" i="44"/>
  <c r="AS100" i="44"/>
  <c r="AS93" i="44"/>
  <c r="AR64" i="44"/>
  <c r="AR67" i="44"/>
  <c r="AR60" i="44"/>
  <c r="AT79" i="44"/>
  <c r="AT95" i="44"/>
  <c r="AR10" i="44"/>
  <c r="AS57" i="44"/>
  <c r="AV74" i="44"/>
  <c r="AU90" i="44"/>
  <c r="AS46" i="44"/>
  <c r="AS59" i="44"/>
  <c r="AO9" i="44"/>
  <c r="AQ60" i="44"/>
  <c r="AN30" i="54"/>
  <c r="AR8" i="44"/>
  <c r="AO25" i="55"/>
  <c r="AO12" i="55"/>
  <c r="AO8" i="54"/>
  <c r="AO140" i="44"/>
  <c r="AU22" i="36"/>
  <c r="AT22" i="36"/>
  <c r="AS47" i="39"/>
  <c r="AS29" i="39"/>
  <c r="AT28" i="38"/>
  <c r="AS63" i="38"/>
  <c r="AR20" i="39"/>
  <c r="AS25" i="38"/>
  <c r="AT19" i="39"/>
  <c r="AU27" i="38"/>
  <c r="AT16" i="38"/>
  <c r="AT8" i="39" s="1"/>
  <c r="AS21" i="39"/>
  <c r="AT23" i="38"/>
  <c r="AT13" i="38"/>
  <c r="AC53" i="38"/>
  <c r="AT17" i="39"/>
  <c r="AU10" i="38"/>
  <c r="AN18" i="46" l="1"/>
  <c r="AN18" i="55"/>
  <c r="AM35" i="45"/>
  <c r="AM35" i="54"/>
  <c r="AN16" i="46"/>
  <c r="AN16" i="55"/>
  <c r="AN15" i="46"/>
  <c r="AN15" i="55"/>
  <c r="AV57" i="46"/>
  <c r="AV57" i="55"/>
  <c r="AO142" i="48"/>
  <c r="AP72" i="48"/>
  <c r="AS99" i="48"/>
  <c r="AR103" i="48"/>
  <c r="AR105" i="48" s="1"/>
  <c r="AQ71" i="48"/>
  <c r="AQ72" i="48" s="1"/>
  <c r="AP15" i="48"/>
  <c r="AP17" i="48" s="1"/>
  <c r="AQ12" i="48"/>
  <c r="AQ15" i="48" s="1"/>
  <c r="AQ17" i="48" s="1"/>
  <c r="Y42" i="49"/>
  <c r="Y62" i="49"/>
  <c r="AS66" i="48"/>
  <c r="AR12" i="48"/>
  <c r="AR70" i="48"/>
  <c r="AR71" i="48" s="1"/>
  <c r="AV37" i="49"/>
  <c r="AS127" i="48"/>
  <c r="AR130" i="48"/>
  <c r="AR131" i="48" s="1"/>
  <c r="AQ105" i="48"/>
  <c r="AQ106" i="48" s="1"/>
  <c r="AT7" i="50"/>
  <c r="AT14" i="49"/>
  <c r="AK144" i="44"/>
  <c r="AU76" i="44"/>
  <c r="AT92" i="44"/>
  <c r="AV6" i="44"/>
  <c r="AU6" i="44"/>
  <c r="AV54" i="44"/>
  <c r="AU54" i="44"/>
  <c r="AU134" i="44" s="1"/>
  <c r="AO25" i="46"/>
  <c r="AQ68" i="44"/>
  <c r="AQ67" i="44"/>
  <c r="AT41" i="44"/>
  <c r="AQ65" i="44"/>
  <c r="AQ64" i="44"/>
  <c r="AO11" i="44"/>
  <c r="AS8" i="44"/>
  <c r="AS5" i="44"/>
  <c r="AS133" i="44" s="1"/>
  <c r="AO13" i="44"/>
  <c r="AO8" i="45"/>
  <c r="AS10" i="44"/>
  <c r="AS62" i="44"/>
  <c r="AN30" i="45"/>
  <c r="AO12" i="46"/>
  <c r="AS31" i="44"/>
  <c r="AT155" i="44"/>
  <c r="AS30" i="44"/>
  <c r="W41" i="55"/>
  <c r="W39" i="46"/>
  <c r="AU155" i="44"/>
  <c r="AU153" i="44"/>
  <c r="V6" i="54"/>
  <c r="V41" i="46"/>
  <c r="AS8" i="54"/>
  <c r="AR13" i="44"/>
  <c r="AQ61" i="44"/>
  <c r="AR11" i="44"/>
  <c r="AT57" i="44"/>
  <c r="AR8" i="54"/>
  <c r="AR140" i="44"/>
  <c r="AR9" i="44"/>
  <c r="AS60" i="44"/>
  <c r="AO9" i="54"/>
  <c r="AS20" i="39"/>
  <c r="AT25" i="38"/>
  <c r="AD53" i="38"/>
  <c r="AE53" i="38" s="1"/>
  <c r="AU19" i="39"/>
  <c r="AV19" i="39" s="1"/>
  <c r="AV27" i="38"/>
  <c r="AU16" i="38"/>
  <c r="AT47" i="39"/>
  <c r="AT29" i="39"/>
  <c r="AU28" i="38"/>
  <c r="AT63" i="38"/>
  <c r="AU13" i="38"/>
  <c r="AU17" i="39"/>
  <c r="AV17" i="39" s="1"/>
  <c r="AV10" i="38"/>
  <c r="AT21" i="39"/>
  <c r="AU23" i="38"/>
  <c r="AO15" i="46" l="1"/>
  <c r="AO15" i="55"/>
  <c r="AR25" i="46"/>
  <c r="AR25" i="55"/>
  <c r="AO22" i="45"/>
  <c r="AO22" i="54"/>
  <c r="AR12" i="46"/>
  <c r="AR12" i="55"/>
  <c r="AN35" i="45"/>
  <c r="AN35" i="54"/>
  <c r="AR72" i="48"/>
  <c r="AU7" i="50"/>
  <c r="AV7" i="50" s="1"/>
  <c r="AU14" i="49"/>
  <c r="AV14" i="49" s="1"/>
  <c r="AR15" i="48"/>
  <c r="AR17" i="48" s="1"/>
  <c r="AR137" i="48" s="1"/>
  <c r="AP141" i="48"/>
  <c r="AP19" i="48"/>
  <c r="Y7" i="49"/>
  <c r="Y12" i="49"/>
  <c r="Y17" i="49"/>
  <c r="AP137" i="48"/>
  <c r="AQ141" i="48"/>
  <c r="AQ19" i="48"/>
  <c r="AT99" i="48"/>
  <c r="AS103" i="48"/>
  <c r="AS105" i="48" s="1"/>
  <c r="AS106" i="48" s="1"/>
  <c r="AT66" i="48"/>
  <c r="AS12" i="48"/>
  <c r="AS15" i="48" s="1"/>
  <c r="AS17" i="48" s="1"/>
  <c r="AS70" i="48"/>
  <c r="AS71" i="48" s="1"/>
  <c r="AR106" i="48"/>
  <c r="AS130" i="48"/>
  <c r="AS131" i="48" s="1"/>
  <c r="AT127" i="48"/>
  <c r="AM144" i="44"/>
  <c r="AS140" i="44"/>
  <c r="AT93" i="44"/>
  <c r="AT100" i="44"/>
  <c r="AT97" i="44"/>
  <c r="AT43" i="44"/>
  <c r="AO9" i="45"/>
  <c r="AR8" i="45"/>
  <c r="AS8" i="45"/>
  <c r="AU41" i="44"/>
  <c r="AS13" i="44"/>
  <c r="AS67" i="44"/>
  <c r="AS11" i="44"/>
  <c r="AS64" i="44"/>
  <c r="W41" i="46"/>
  <c r="V6" i="45"/>
  <c r="V46" i="55"/>
  <c r="V11" i="54"/>
  <c r="W6" i="54"/>
  <c r="AV155" i="44"/>
  <c r="AU30" i="44"/>
  <c r="AT30" i="44"/>
  <c r="AU31" i="44"/>
  <c r="AT31" i="44"/>
  <c r="AR9" i="54"/>
  <c r="AV41" i="44"/>
  <c r="AU57" i="44"/>
  <c r="AO30" i="54"/>
  <c r="AS9" i="44"/>
  <c r="AF53" i="38"/>
  <c r="AH53" i="38" s="1"/>
  <c r="AT20" i="39"/>
  <c r="AU25" i="38"/>
  <c r="AU21" i="39"/>
  <c r="AV21" i="39" s="1"/>
  <c r="AV23" i="38"/>
  <c r="AU29" i="39"/>
  <c r="AV28" i="38"/>
  <c r="AU47" i="39"/>
  <c r="AU63" i="38"/>
  <c r="AU8" i="39"/>
  <c r="AV8" i="39" s="1"/>
  <c r="AV16" i="38"/>
  <c r="AV13" i="38"/>
  <c r="AR22" i="45" l="1"/>
  <c r="AR22" i="54"/>
  <c r="AS15" i="46"/>
  <c r="AS15" i="55"/>
  <c r="AO16" i="46"/>
  <c r="AO16" i="55"/>
  <c r="AB40" i="46"/>
  <c r="AB40" i="55"/>
  <c r="X40" i="46"/>
  <c r="X40" i="55"/>
  <c r="AS12" i="46"/>
  <c r="AS12" i="55"/>
  <c r="AO18" i="46"/>
  <c r="AO18" i="55"/>
  <c r="AS25" i="46"/>
  <c r="AS25" i="55"/>
  <c r="Y26" i="50"/>
  <c r="AU127" i="48"/>
  <c r="AU130" i="48" s="1"/>
  <c r="AU131" i="48" s="1"/>
  <c r="AT130" i="48"/>
  <c r="AT131" i="48" s="1"/>
  <c r="AV127" i="48"/>
  <c r="AV130" i="48" s="1"/>
  <c r="AV131" i="48" s="1"/>
  <c r="AP142" i="48"/>
  <c r="AS141" i="48"/>
  <c r="AS19" i="48"/>
  <c r="Y24" i="50"/>
  <c r="AS137" i="48"/>
  <c r="AS72" i="48"/>
  <c r="AU66" i="48"/>
  <c r="AV66" i="48" s="1"/>
  <c r="AV70" i="48" s="1"/>
  <c r="AT12" i="48"/>
  <c r="AT15" i="48" s="1"/>
  <c r="AT17" i="48" s="1"/>
  <c r="AT70" i="48"/>
  <c r="AT71" i="48" s="1"/>
  <c r="AU99" i="48"/>
  <c r="AU103" i="48" s="1"/>
  <c r="AU105" i="48" s="1"/>
  <c r="AU106" i="48" s="1"/>
  <c r="AT103" i="48"/>
  <c r="AT105" i="48" s="1"/>
  <c r="AQ65" i="49"/>
  <c r="AQ64" i="49" s="1"/>
  <c r="AQ142" i="48"/>
  <c r="AV99" i="48"/>
  <c r="AV103" i="48" s="1"/>
  <c r="AR141" i="48"/>
  <c r="AR19" i="48"/>
  <c r="AN144" i="44"/>
  <c r="AU43" i="44"/>
  <c r="AT45" i="44"/>
  <c r="AT46" i="44"/>
  <c r="AR9" i="45"/>
  <c r="AO30" i="45"/>
  <c r="V11" i="45"/>
  <c r="X21" i="44"/>
  <c r="W6" i="45"/>
  <c r="W11" i="54"/>
  <c r="W46" i="55"/>
  <c r="V46" i="46"/>
  <c r="AS9" i="54"/>
  <c r="AR30" i="54"/>
  <c r="AI53" i="38"/>
  <c r="AU20" i="39"/>
  <c r="AV25" i="38"/>
  <c r="AV20" i="39"/>
  <c r="AJ53" i="38"/>
  <c r="AK53" i="38" s="1"/>
  <c r="AV47" i="39"/>
  <c r="AV29" i="39"/>
  <c r="V20" i="54" l="1"/>
  <c r="AO35" i="45"/>
  <c r="AO35" i="54"/>
  <c r="AS22" i="45"/>
  <c r="AS22" i="54"/>
  <c r="V48" i="46"/>
  <c r="V48" i="55"/>
  <c r="AR142" i="48"/>
  <c r="Y27" i="50"/>
  <c r="Y39" i="50" s="1"/>
  <c r="Y41" i="50" s="1"/>
  <c r="AU12" i="48"/>
  <c r="AU70" i="48"/>
  <c r="AU71" i="48" s="1"/>
  <c r="AS142" i="48"/>
  <c r="AT106" i="48"/>
  <c r="AV105" i="48"/>
  <c r="AV106" i="48" s="1"/>
  <c r="AT137" i="48"/>
  <c r="AT72" i="48"/>
  <c r="AT141" i="48"/>
  <c r="AT19" i="48"/>
  <c r="AO144" i="44"/>
  <c r="AT62" i="44"/>
  <c r="AT5" i="44"/>
  <c r="AT133" i="44" s="1"/>
  <c r="AT59" i="44"/>
  <c r="AU45" i="44"/>
  <c r="AU46" i="44"/>
  <c r="AS9" i="45"/>
  <c r="AR30" i="45"/>
  <c r="W46" i="46"/>
  <c r="W20" i="54"/>
  <c r="W11" i="45"/>
  <c r="X23" i="44"/>
  <c r="V20" i="45"/>
  <c r="AS30" i="54"/>
  <c r="AM53" i="38"/>
  <c r="W48" i="46" l="1"/>
  <c r="W48" i="55"/>
  <c r="AR35" i="45"/>
  <c r="AR35" i="54"/>
  <c r="AS16" i="46"/>
  <c r="AS16" i="55"/>
  <c r="V53" i="54"/>
  <c r="V53" i="45"/>
  <c r="AS18" i="46"/>
  <c r="AS18" i="55"/>
  <c r="V43" i="45"/>
  <c r="V43" i="54"/>
  <c r="AT142" i="48"/>
  <c r="AU72" i="48"/>
  <c r="AU15" i="48"/>
  <c r="AU17" i="48" s="1"/>
  <c r="AV12" i="48"/>
  <c r="AV15" i="48" s="1"/>
  <c r="AV17" i="48" s="1"/>
  <c r="Z40" i="50"/>
  <c r="Y6" i="49"/>
  <c r="AV71" i="48"/>
  <c r="AV72" i="48" s="1"/>
  <c r="AP144" i="44"/>
  <c r="AU59" i="44"/>
  <c r="AT67" i="44"/>
  <c r="AT8" i="44"/>
  <c r="AT12" i="55"/>
  <c r="AT8" i="54"/>
  <c r="AT140" i="44"/>
  <c r="AT60" i="44"/>
  <c r="AV62" i="44"/>
  <c r="AV63" i="44"/>
  <c r="AV46" i="44"/>
  <c r="AV45" i="44"/>
  <c r="AT10" i="44"/>
  <c r="AV59" i="44"/>
  <c r="AT11" i="44"/>
  <c r="AT64" i="44"/>
  <c r="AU62" i="44"/>
  <c r="AS30" i="45"/>
  <c r="X24" i="44"/>
  <c r="W20" i="45"/>
  <c r="AN53" i="38"/>
  <c r="W43" i="45" l="1"/>
  <c r="W43" i="54"/>
  <c r="AA53" i="45"/>
  <c r="AA53" i="54"/>
  <c r="Y53" i="45"/>
  <c r="Y53" i="54"/>
  <c r="Z53" i="45"/>
  <c r="Z53" i="54"/>
  <c r="AT25" i="46"/>
  <c r="AT25" i="55"/>
  <c r="X53" i="54"/>
  <c r="X53" i="45"/>
  <c r="AS35" i="45"/>
  <c r="AS35" i="54"/>
  <c r="AV141" i="48"/>
  <c r="AV19" i="48"/>
  <c r="Y46" i="50"/>
  <c r="Y48" i="50" s="1"/>
  <c r="Y11" i="49"/>
  <c r="Y20" i="49" s="1"/>
  <c r="Y43" i="49" s="1"/>
  <c r="Z21" i="48"/>
  <c r="AU141" i="48"/>
  <c r="AU19" i="48"/>
  <c r="AU137" i="48"/>
  <c r="AR144" i="44"/>
  <c r="AT9" i="44"/>
  <c r="AT22" i="54"/>
  <c r="AT9" i="54"/>
  <c r="AU64" i="44"/>
  <c r="AT13" i="44"/>
  <c r="AU60" i="44"/>
  <c r="AT15" i="55"/>
  <c r="AT8" i="45"/>
  <c r="AU67" i="44"/>
  <c r="AT12" i="46"/>
  <c r="AV68" i="44"/>
  <c r="AV67" i="44"/>
  <c r="X25" i="44"/>
  <c r="X29" i="44"/>
  <c r="AO53" i="38"/>
  <c r="AC53" i="45" l="1"/>
  <c r="AC53" i="54"/>
  <c r="AE53" i="45"/>
  <c r="AE53" i="54"/>
  <c r="X6" i="55"/>
  <c r="X38" i="54"/>
  <c r="AF53" i="54"/>
  <c r="AF53" i="45"/>
  <c r="AD53" i="45"/>
  <c r="AD53" i="54"/>
  <c r="AU142" i="48"/>
  <c r="Z23" i="48"/>
  <c r="AV65" i="49"/>
  <c r="AV64" i="49" s="1"/>
  <c r="AV142" i="48"/>
  <c r="AS144" i="44"/>
  <c r="AT15" i="46"/>
  <c r="AT9" i="45"/>
  <c r="AV65" i="44"/>
  <c r="AV64" i="44"/>
  <c r="AV60" i="44"/>
  <c r="AV61" i="44"/>
  <c r="AT22" i="45"/>
  <c r="AT30" i="54"/>
  <c r="X147" i="44"/>
  <c r="X34" i="44"/>
  <c r="X6" i="46"/>
  <c r="X27" i="44"/>
  <c r="X32" i="44"/>
  <c r="AP53" i="38"/>
  <c r="AR53" i="38" s="1"/>
  <c r="AI53" i="54" l="1"/>
  <c r="AI53" i="45"/>
  <c r="AK53" i="45"/>
  <c r="AK53" i="54"/>
  <c r="AT16" i="46"/>
  <c r="AT16" i="55"/>
  <c r="AH53" i="45"/>
  <c r="AH53" i="54"/>
  <c r="AT18" i="46"/>
  <c r="AT18" i="55"/>
  <c r="AJ53" i="45"/>
  <c r="AJ53" i="54"/>
  <c r="X22" i="55"/>
  <c r="Z24" i="48"/>
  <c r="AU144" i="44"/>
  <c r="AT144" i="44"/>
  <c r="AT30" i="45"/>
  <c r="X146" i="44"/>
  <c r="X33" i="44"/>
  <c r="X55" i="55"/>
  <c r="X22" i="46"/>
  <c r="X38" i="45"/>
  <c r="X41" i="54"/>
  <c r="AS53" i="38"/>
  <c r="AT53" i="38"/>
  <c r="AU53" i="38" s="1"/>
  <c r="AO53" i="45" l="1"/>
  <c r="AO53" i="54"/>
  <c r="AM53" i="45"/>
  <c r="AM53" i="54"/>
  <c r="AP53" i="45"/>
  <c r="AP53" i="54"/>
  <c r="AN53" i="54"/>
  <c r="AN53" i="45"/>
  <c r="AT35" i="45"/>
  <c r="AT35" i="54"/>
  <c r="X42" i="46"/>
  <c r="Z29" i="48"/>
  <c r="Z34" i="48" s="1"/>
  <c r="Z147" i="48" s="1"/>
  <c r="Z25" i="48"/>
  <c r="X41" i="45"/>
  <c r="X42" i="54"/>
  <c r="X148" i="44"/>
  <c r="X55" i="46"/>
  <c r="AR167" i="36"/>
  <c r="AR166" i="36"/>
  <c r="AR164" i="36"/>
  <c r="AM167" i="36"/>
  <c r="AM166" i="36"/>
  <c r="AM164" i="36"/>
  <c r="AH167" i="36"/>
  <c r="AH166" i="36"/>
  <c r="AH164" i="36"/>
  <c r="AC167" i="36"/>
  <c r="AC166" i="36"/>
  <c r="AC164" i="36"/>
  <c r="X164" i="36"/>
  <c r="X165" i="36"/>
  <c r="Y165" i="36" s="1"/>
  <c r="Z165" i="36" s="1"/>
  <c r="AA165" i="36" s="1"/>
  <c r="AC165" i="36" s="1"/>
  <c r="AD165" i="36" s="1"/>
  <c r="AE165" i="36" s="1"/>
  <c r="AF165" i="36" s="1"/>
  <c r="AH165" i="36" s="1"/>
  <c r="AI165" i="36" s="1"/>
  <c r="AJ165" i="36" s="1"/>
  <c r="AK165" i="36" s="1"/>
  <c r="AM165" i="36" s="1"/>
  <c r="AN165" i="36" s="1"/>
  <c r="AO165" i="36" s="1"/>
  <c r="AP165" i="36" s="1"/>
  <c r="AR165" i="36" s="1"/>
  <c r="AS165" i="36" s="1"/>
  <c r="AT165" i="36" s="1"/>
  <c r="AU165" i="36" s="1"/>
  <c r="X166" i="36"/>
  <c r="X167" i="36"/>
  <c r="V119" i="36"/>
  <c r="X119" i="36" s="1"/>
  <c r="Y119" i="36" s="1"/>
  <c r="Z119" i="36" s="1"/>
  <c r="AA119" i="36" s="1"/>
  <c r="AC119" i="36" s="1"/>
  <c r="AD119" i="36" s="1"/>
  <c r="AE119" i="36" s="1"/>
  <c r="AF119" i="36" s="1"/>
  <c r="AH119" i="36" s="1"/>
  <c r="AI119" i="36" s="1"/>
  <c r="AJ119" i="36" s="1"/>
  <c r="AK119" i="36" s="1"/>
  <c r="AM119" i="36" s="1"/>
  <c r="AN119" i="36" s="1"/>
  <c r="AO119" i="36" s="1"/>
  <c r="AP119" i="36" s="1"/>
  <c r="AR119" i="36" s="1"/>
  <c r="AS119" i="36" s="1"/>
  <c r="AT119" i="36" s="1"/>
  <c r="AU119" i="36" s="1"/>
  <c r="AU91" i="36"/>
  <c r="AT91" i="36"/>
  <c r="AS91" i="36"/>
  <c r="AR91" i="36"/>
  <c r="AP91" i="36"/>
  <c r="AO91" i="36"/>
  <c r="AN91" i="36"/>
  <c r="AM91" i="36"/>
  <c r="AK91" i="36"/>
  <c r="AJ91" i="36"/>
  <c r="AI91" i="36"/>
  <c r="AH91" i="36"/>
  <c r="AF91" i="36"/>
  <c r="AE91" i="36"/>
  <c r="AD91" i="36"/>
  <c r="AC91" i="36"/>
  <c r="AU58" i="36"/>
  <c r="AT58" i="36"/>
  <c r="AS58" i="36"/>
  <c r="AR58" i="36"/>
  <c r="AP58" i="36"/>
  <c r="AO58" i="36"/>
  <c r="AN58" i="36"/>
  <c r="AM58" i="36"/>
  <c r="AK58" i="36"/>
  <c r="AJ58" i="36"/>
  <c r="AI58" i="36"/>
  <c r="AH58" i="36"/>
  <c r="AF58" i="36"/>
  <c r="AE58" i="36"/>
  <c r="AD58" i="36"/>
  <c r="AC58" i="36"/>
  <c r="AV22" i="36"/>
  <c r="AQ22" i="36"/>
  <c r="AL22" i="36"/>
  <c r="AG22" i="36"/>
  <c r="AS53" i="45" l="1"/>
  <c r="AS53" i="54"/>
  <c r="AB44" i="46"/>
  <c r="AB42" i="46"/>
  <c r="AU53" i="45"/>
  <c r="AU53" i="54"/>
  <c r="AR53" i="45"/>
  <c r="AR53" i="54"/>
  <c r="X62" i="45"/>
  <c r="X62" i="54"/>
  <c r="AT53" i="45"/>
  <c r="AT53" i="54"/>
  <c r="Z6" i="50"/>
  <c r="Z27" i="48"/>
  <c r="X42" i="45"/>
  <c r="X7" i="54"/>
  <c r="X17" i="54"/>
  <c r="X129" i="36"/>
  <c r="X102" i="36"/>
  <c r="Y102" i="36" s="1"/>
  <c r="S152" i="36"/>
  <c r="S151" i="36"/>
  <c r="T151" i="36"/>
  <c r="T152" i="36"/>
  <c r="X12" i="45" l="1"/>
  <c r="X12" i="54"/>
  <c r="Z32" i="48"/>
  <c r="Z33" i="48"/>
  <c r="Z146" i="48" s="1"/>
  <c r="Z22" i="50"/>
  <c r="Z38" i="49"/>
  <c r="X17" i="45"/>
  <c r="X24" i="55"/>
  <c r="X7" i="45"/>
  <c r="Z163" i="36"/>
  <c r="Y129" i="36"/>
  <c r="Z129" i="36" s="1"/>
  <c r="T154" i="36"/>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AV154" i="36"/>
  <c r="AV20" i="36"/>
  <c r="T172" i="36"/>
  <c r="T171" i="36"/>
  <c r="S165" i="36"/>
  <c r="T124" i="36"/>
  <c r="S124" i="36"/>
  <c r="T116" i="36"/>
  <c r="S116" i="36"/>
  <c r="T113" i="36"/>
  <c r="S113" i="36"/>
  <c r="T111" i="36"/>
  <c r="S111" i="36"/>
  <c r="T109" i="36"/>
  <c r="S109" i="36"/>
  <c r="T96" i="36"/>
  <c r="S96" i="36"/>
  <c r="T89" i="36"/>
  <c r="S89" i="36"/>
  <c r="T63" i="36"/>
  <c r="S63" i="36"/>
  <c r="T56" i="36"/>
  <c r="S56" i="36"/>
  <c r="S70" i="36"/>
  <c r="V154" i="36"/>
  <c r="X26" i="46" l="1"/>
  <c r="X26" i="55"/>
  <c r="Z41" i="49"/>
  <c r="Z55" i="50"/>
  <c r="Z148" i="48" s="1"/>
  <c r="X24" i="46"/>
  <c r="X27" i="55"/>
  <c r="X113" i="36"/>
  <c r="Y113" i="36"/>
  <c r="Y111" i="36"/>
  <c r="Z111" i="36"/>
  <c r="Z113" i="36"/>
  <c r="Y116" i="36"/>
  <c r="Z116" i="36"/>
  <c r="U187" i="36"/>
  <c r="U181" i="36"/>
  <c r="Z96" i="36"/>
  <c r="X96" i="36"/>
  <c r="Y96" i="36"/>
  <c r="X116" i="36"/>
  <c r="X111" i="36"/>
  <c r="Z117" i="36"/>
  <c r="Z69" i="36"/>
  <c r="AA163" i="36"/>
  <c r="AC163" i="36" s="1"/>
  <c r="Z102" i="36"/>
  <c r="AA102" i="36" s="1"/>
  <c r="W154" i="36"/>
  <c r="V34" i="39"/>
  <c r="W34" i="39" s="1"/>
  <c r="Q172" i="36"/>
  <c r="Q171" i="36"/>
  <c r="Q8" i="36"/>
  <c r="Q15" i="36"/>
  <c r="Q168" i="36"/>
  <c r="Q170" i="36" s="1"/>
  <c r="Q18" i="36" s="1"/>
  <c r="R5" i="36"/>
  <c r="R6" i="36"/>
  <c r="R7" i="36"/>
  <c r="R10" i="36"/>
  <c r="R11" i="36"/>
  <c r="R12" i="36"/>
  <c r="R13" i="36"/>
  <c r="R14" i="36"/>
  <c r="R9" i="36"/>
  <c r="R16" i="36"/>
  <c r="R20" i="36"/>
  <c r="R21" i="36"/>
  <c r="R22" i="36"/>
  <c r="R24" i="36"/>
  <c r="T26" i="36"/>
  <c r="V26" i="36" s="1"/>
  <c r="W26" i="36" s="1"/>
  <c r="O124" i="36"/>
  <c r="P124" i="36"/>
  <c r="Q124" i="36"/>
  <c r="Q116" i="36"/>
  <c r="Q113" i="36"/>
  <c r="Q111" i="36"/>
  <c r="Q109" i="36"/>
  <c r="Q103" i="36"/>
  <c r="Q96" i="36"/>
  <c r="Q89" i="36"/>
  <c r="Q63" i="36"/>
  <c r="Q56" i="36"/>
  <c r="P15" i="36"/>
  <c r="V55" i="36"/>
  <c r="AA55" i="36" s="1"/>
  <c r="AF55" i="36" s="1"/>
  <c r="AK55" i="36" s="1"/>
  <c r="AP55" i="36" s="1"/>
  <c r="AU55" i="36" s="1"/>
  <c r="V88" i="36"/>
  <c r="AA88" i="36" s="1"/>
  <c r="AF88" i="36" s="1"/>
  <c r="V108" i="36"/>
  <c r="AA108" i="36" s="1"/>
  <c r="AF108" i="36" s="1"/>
  <c r="AK108" i="36" s="1"/>
  <c r="AP108" i="36" s="1"/>
  <c r="AU108" i="36" s="1"/>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S181" i="36" s="1"/>
  <c r="O96" i="36"/>
  <c r="T181" i="36" s="1"/>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U185" i="36" s="1"/>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X88" i="36"/>
  <c r="AC88" i="36" s="1"/>
  <c r="I168" i="36"/>
  <c r="I170" i="36" s="1"/>
  <c r="I18" i="36" s="1"/>
  <c r="J168" i="36"/>
  <c r="J170" i="36" s="1"/>
  <c r="K163" i="36"/>
  <c r="L168" i="36"/>
  <c r="L170" i="36" s="1"/>
  <c r="L18" i="36" s="1"/>
  <c r="N168" i="36"/>
  <c r="N170" i="36" s="1"/>
  <c r="O168" i="36"/>
  <c r="O170" i="36" s="1"/>
  <c r="P168" i="36"/>
  <c r="P170" i="36" s="1"/>
  <c r="P18" i="36" s="1"/>
  <c r="L8" i="36"/>
  <c r="G9" i="36"/>
  <c r="L15" i="36"/>
  <c r="O41" i="36"/>
  <c r="O74" i="36"/>
  <c r="Z55" i="36"/>
  <c r="AE55" i="36" s="1"/>
  <c r="AJ55" i="36" s="1"/>
  <c r="AO55" i="36" s="1"/>
  <c r="AT55" i="36" s="1"/>
  <c r="Z88" i="36"/>
  <c r="AE88" i="36" s="1"/>
  <c r="Z108" i="36"/>
  <c r="AE108" i="36" s="1"/>
  <c r="AJ108" i="36" s="1"/>
  <c r="AO108" i="36" s="1"/>
  <c r="AT108" i="36" s="1"/>
  <c r="X55" i="36"/>
  <c r="AC55" i="36" s="1"/>
  <c r="AH55" i="36" s="1"/>
  <c r="AM55" i="36" s="1"/>
  <c r="AR55" i="36" s="1"/>
  <c r="X108" i="36"/>
  <c r="AC108" i="36" s="1"/>
  <c r="Y55" i="36"/>
  <c r="AD55" i="36" s="1"/>
  <c r="AI55" i="36" s="1"/>
  <c r="AN55" i="36" s="1"/>
  <c r="AS55" i="36" s="1"/>
  <c r="W20" i="36"/>
  <c r="AB20" i="36"/>
  <c r="AG20" i="36"/>
  <c r="AL20" i="36"/>
  <c r="AQ20" i="36"/>
  <c r="G5" i="36"/>
  <c r="G6" i="36"/>
  <c r="G134" i="36" s="1"/>
  <c r="G7" i="36"/>
  <c r="G135" i="36" s="1"/>
  <c r="F8" i="36"/>
  <c r="E8" i="36"/>
  <c r="D8" i="36"/>
  <c r="G10" i="36"/>
  <c r="G11" i="36"/>
  <c r="G12" i="36"/>
  <c r="G13" i="36"/>
  <c r="G14" i="36"/>
  <c r="G16" i="36"/>
  <c r="G136" i="36" s="1"/>
  <c r="G21" i="36"/>
  <c r="G144" i="36" s="1"/>
  <c r="G22" i="36"/>
  <c r="G145" i="36" s="1"/>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AQ154" i="36"/>
  <c r="AL154" i="36"/>
  <c r="AG154" i="36"/>
  <c r="AB154"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W117" i="36"/>
  <c r="R117" i="36"/>
  <c r="M108" i="36"/>
  <c r="M110" i="36"/>
  <c r="M112" i="36"/>
  <c r="M114" i="36"/>
  <c r="M115" i="36"/>
  <c r="M117" i="36"/>
  <c r="M119" i="36"/>
  <c r="H108" i="36"/>
  <c r="H110" i="36"/>
  <c r="H112" i="36"/>
  <c r="H114" i="36"/>
  <c r="H115" i="36"/>
  <c r="H117" i="36"/>
  <c r="H119" i="36"/>
  <c r="O116" i="36"/>
  <c r="T187" i="36" s="1"/>
  <c r="N116" i="36"/>
  <c r="S187" i="36" s="1"/>
  <c r="L116" i="36"/>
  <c r="K116" i="36"/>
  <c r="J116" i="36"/>
  <c r="I116" i="36"/>
  <c r="G116" i="36"/>
  <c r="F116" i="36"/>
  <c r="E116" i="36"/>
  <c r="D116" i="36"/>
  <c r="P113" i="36"/>
  <c r="U186" i="36" s="1"/>
  <c r="O113" i="36"/>
  <c r="T186" i="36" s="1"/>
  <c r="N113" i="36"/>
  <c r="S186" i="36" s="1"/>
  <c r="L113" i="36"/>
  <c r="K113" i="36"/>
  <c r="J113" i="36"/>
  <c r="I113" i="36"/>
  <c r="G113" i="36"/>
  <c r="F113" i="36"/>
  <c r="E113" i="36"/>
  <c r="D113" i="36"/>
  <c r="O111" i="36"/>
  <c r="T185" i="36" s="1"/>
  <c r="N111" i="36"/>
  <c r="S185" i="36" s="1"/>
  <c r="L111" i="36"/>
  <c r="K111" i="36"/>
  <c r="J111" i="36"/>
  <c r="I111" i="36"/>
  <c r="G111" i="36"/>
  <c r="F111" i="36"/>
  <c r="E111" i="36"/>
  <c r="D111" i="36"/>
  <c r="P109" i="36"/>
  <c r="O109" i="36"/>
  <c r="N109" i="36"/>
  <c r="L109" i="36"/>
  <c r="K109" i="36"/>
  <c r="J109" i="36"/>
  <c r="I109" i="36"/>
  <c r="M104" i="36"/>
  <c r="H104" i="36"/>
  <c r="W102" i="36"/>
  <c r="R102" i="36"/>
  <c r="M93" i="36"/>
  <c r="M95" i="36"/>
  <c r="M97" i="36"/>
  <c r="M99" i="36"/>
  <c r="M100" i="36"/>
  <c r="M102" i="36"/>
  <c r="H93" i="36"/>
  <c r="H95" i="36"/>
  <c r="H97" i="36"/>
  <c r="H99" i="36"/>
  <c r="H100" i="36"/>
  <c r="H102" i="36"/>
  <c r="M78" i="36"/>
  <c r="L96" i="36"/>
  <c r="K96" i="36"/>
  <c r="J96" i="36"/>
  <c r="I96" i="36"/>
  <c r="H78" i="36"/>
  <c r="G96" i="36"/>
  <c r="F96" i="36"/>
  <c r="E96" i="36"/>
  <c r="D96" i="36"/>
  <c r="W84" i="36"/>
  <c r="W75" i="36"/>
  <c r="V91"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W69"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H35" i="36"/>
  <c r="Z42" i="49" l="1"/>
  <c r="Z62" i="49"/>
  <c r="X39" i="55"/>
  <c r="X27" i="46"/>
  <c r="AE96" i="36"/>
  <c r="Z181" i="36"/>
  <c r="AE116" i="36"/>
  <c r="Z187" i="36"/>
  <c r="AD116" i="36"/>
  <c r="Y187" i="36"/>
  <c r="V96" i="36"/>
  <c r="Q181" i="36"/>
  <c r="AA69" i="36"/>
  <c r="AB69" i="36" s="1"/>
  <c r="AE113" i="36"/>
  <c r="Z186" i="36"/>
  <c r="AA117" i="36"/>
  <c r="Q180" i="36"/>
  <c r="V94" i="36"/>
  <c r="V111" i="36"/>
  <c r="Q185" i="36"/>
  <c r="Z185" i="36"/>
  <c r="AE111" i="36"/>
  <c r="Q186" i="36"/>
  <c r="V113" i="36"/>
  <c r="AC111" i="36"/>
  <c r="X185" i="36"/>
  <c r="Q187" i="36"/>
  <c r="V116" i="36"/>
  <c r="AD111" i="36"/>
  <c r="Y185" i="36"/>
  <c r="AC116" i="36"/>
  <c r="X187" i="36"/>
  <c r="AD113" i="36"/>
  <c r="Y186" i="36"/>
  <c r="Y181" i="36"/>
  <c r="AD96" i="36"/>
  <c r="AC96" i="36"/>
  <c r="X181" i="36"/>
  <c r="AC113" i="36"/>
  <c r="X186" i="36"/>
  <c r="AD163" i="36"/>
  <c r="AE163" i="36" s="1"/>
  <c r="AF163" i="36" s="1"/>
  <c r="AH163" i="36" s="1"/>
  <c r="AC102" i="36"/>
  <c r="AD102" i="36" s="1"/>
  <c r="AE102" i="36" s="1"/>
  <c r="AF102" i="36" s="1"/>
  <c r="AA129" i="36"/>
  <c r="AC129" i="36" s="1"/>
  <c r="AD129" i="36" s="1"/>
  <c r="AE129" i="36" s="1"/>
  <c r="AF129" i="36" s="1"/>
  <c r="AB102" i="36"/>
  <c r="G152" i="36"/>
  <c r="G151" i="36"/>
  <c r="E151" i="36"/>
  <c r="E152" i="36"/>
  <c r="K151" i="36"/>
  <c r="K152" i="36"/>
  <c r="J152" i="36"/>
  <c r="J151" i="36"/>
  <c r="I151" i="36"/>
  <c r="I152" i="36"/>
  <c r="O53" i="39"/>
  <c r="O56" i="39"/>
  <c r="N53" i="39"/>
  <c r="N56" i="39"/>
  <c r="H56" i="39"/>
  <c r="H53" i="39"/>
  <c r="D53" i="39"/>
  <c r="D56" i="39"/>
  <c r="N35" i="36"/>
  <c r="R35" i="36" s="1"/>
  <c r="E53" i="39"/>
  <c r="E56" i="39"/>
  <c r="F56" i="39"/>
  <c r="F53" i="39"/>
  <c r="K56" i="39"/>
  <c r="K53" i="39"/>
  <c r="L56" i="39"/>
  <c r="L53" i="39"/>
  <c r="J56" i="39"/>
  <c r="J53" i="39"/>
  <c r="Q53" i="39"/>
  <c r="Q56" i="39"/>
  <c r="I56" i="39"/>
  <c r="I53" i="39"/>
  <c r="P53" i="39"/>
  <c r="P56" i="39"/>
  <c r="AH108" i="36"/>
  <c r="AM108" i="36" s="1"/>
  <c r="AR108" i="36" s="1"/>
  <c r="AH88" i="36"/>
  <c r="AJ88" i="36"/>
  <c r="AK88" i="36"/>
  <c r="Q151" i="36"/>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V86" i="36" s="1"/>
  <c r="AA86" i="36" s="1"/>
  <c r="AF86" i="36" s="1"/>
  <c r="AK86" i="36" s="1"/>
  <c r="AP86" i="36" s="1"/>
  <c r="AU86" i="36" s="1"/>
  <c r="P85" i="36"/>
  <c r="P86" i="36" s="1"/>
  <c r="E58" i="36"/>
  <c r="O90" i="36"/>
  <c r="M113" i="36"/>
  <c r="D71" i="36"/>
  <c r="D72" i="36" s="1"/>
  <c r="O140" i="36"/>
  <c r="N140" i="36"/>
  <c r="D65" i="36"/>
  <c r="F17" i="36"/>
  <c r="F141" i="36" s="1"/>
  <c r="V123" i="36"/>
  <c r="V7" i="36" s="1"/>
  <c r="V135"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H116" i="36"/>
  <c r="G101" i="36"/>
  <c r="Q105" i="36"/>
  <c r="Q106" i="36" s="1"/>
  <c r="H92" i="36"/>
  <c r="H98" i="36" s="1"/>
  <c r="M15" i="36"/>
  <c r="G94" i="36"/>
  <c r="E17" i="36"/>
  <c r="E23" i="36" s="1"/>
  <c r="R1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W55" i="36"/>
  <c r="D58" i="36"/>
  <c r="I86" i="36"/>
  <c r="M92" i="36"/>
  <c r="M98" i="36" s="1"/>
  <c r="E105" i="36"/>
  <c r="G131" i="36"/>
  <c r="G8" i="36"/>
  <c r="Q140" i="36"/>
  <c r="S85" i="36"/>
  <c r="S86" i="36" s="1"/>
  <c r="T83" i="36"/>
  <c r="J94" i="36"/>
  <c r="H103" i="36"/>
  <c r="H164" i="36"/>
  <c r="AB55" i="36"/>
  <c r="Y108" i="36"/>
  <c r="AD108" i="36" s="1"/>
  <c r="AI108" i="36" s="1"/>
  <c r="AN108" i="36" s="1"/>
  <c r="AS108" i="36" s="1"/>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V53" i="36" s="1"/>
  <c r="W88" i="36"/>
  <c r="N94" i="36"/>
  <c r="O68" i="36"/>
  <c r="N98" i="36"/>
  <c r="O61" i="36"/>
  <c r="N68" i="36"/>
  <c r="P65" i="36"/>
  <c r="Y88" i="36"/>
  <c r="P17" i="36"/>
  <c r="K61" i="36"/>
  <c r="J68" i="36"/>
  <c r="X26" i="36"/>
  <c r="Q173" i="36"/>
  <c r="T136" i="36"/>
  <c r="W108" i="36"/>
  <c r="W91" i="36"/>
  <c r="R91" i="36"/>
  <c r="L86" i="36"/>
  <c r="N86" i="36"/>
  <c r="W51" i="36"/>
  <c r="S52" i="36"/>
  <c r="S53" i="36" s="1"/>
  <c r="T50" i="36"/>
  <c r="T52" i="36" s="1"/>
  <c r="T53" i="36" s="1"/>
  <c r="Y53" i="36" s="1"/>
  <c r="L53" i="36"/>
  <c r="S168" i="36"/>
  <c r="R130" i="36"/>
  <c r="Q131" i="36"/>
  <c r="R116" i="36"/>
  <c r="R113" i="36"/>
  <c r="R118" i="36"/>
  <c r="R120" i="36" s="1"/>
  <c r="R111" i="36"/>
  <c r="Q121" i="36"/>
  <c r="R103" i="36"/>
  <c r="R92" i="36"/>
  <c r="Q98" i="36"/>
  <c r="Q101" i="36"/>
  <c r="M96" i="36"/>
  <c r="M103" i="36"/>
  <c r="L105" i="36"/>
  <c r="Q65" i="36"/>
  <c r="Q68" i="36"/>
  <c r="L61" i="36"/>
  <c r="L68" i="36"/>
  <c r="Z12" i="49" l="1"/>
  <c r="Z7" i="49"/>
  <c r="Z24" i="50" s="1"/>
  <c r="Z17" i="49"/>
  <c r="X41" i="55"/>
  <c r="X39" i="46"/>
  <c r="AC117" i="36"/>
  <c r="AB117" i="36"/>
  <c r="AE186" i="36"/>
  <c r="AJ113" i="36"/>
  <c r="AC187" i="36"/>
  <c r="AH116" i="36"/>
  <c r="AD185" i="36"/>
  <c r="AI111" i="36"/>
  <c r="V187" i="36"/>
  <c r="AA116" i="36"/>
  <c r="AC69" i="36"/>
  <c r="AD69" i="36" s="1"/>
  <c r="AE69" i="36" s="1"/>
  <c r="AF69" i="36" s="1"/>
  <c r="AA96" i="36"/>
  <c r="V181" i="36"/>
  <c r="AH69" i="36"/>
  <c r="AI69" i="36" s="1"/>
  <c r="AJ69" i="36" s="1"/>
  <c r="AK69" i="36" s="1"/>
  <c r="AC185" i="36"/>
  <c r="AH111" i="36"/>
  <c r="V180" i="36"/>
  <c r="AA94" i="36"/>
  <c r="V186" i="36"/>
  <c r="AA113" i="36"/>
  <c r="AD187" i="36"/>
  <c r="AI116" i="36"/>
  <c r="AH113" i="36"/>
  <c r="AC186" i="36"/>
  <c r="AJ111" i="36"/>
  <c r="AE185" i="36"/>
  <c r="AE187" i="36"/>
  <c r="AJ116" i="36"/>
  <c r="V185" i="36"/>
  <c r="AA111" i="36"/>
  <c r="AI113" i="36"/>
  <c r="AD186" i="36"/>
  <c r="Q182" i="36"/>
  <c r="V98" i="36"/>
  <c r="AH96" i="36"/>
  <c r="AC181" i="36"/>
  <c r="Q183" i="36"/>
  <c r="V101" i="36"/>
  <c r="AI96" i="36"/>
  <c r="AD181" i="36"/>
  <c r="AJ96" i="36"/>
  <c r="AE181" i="36"/>
  <c r="AI163" i="36"/>
  <c r="AJ163" i="36" s="1"/>
  <c r="AK163" i="36" s="1"/>
  <c r="AM163" i="36" s="1"/>
  <c r="AH129" i="36"/>
  <c r="AI129" i="36" s="1"/>
  <c r="AJ129" i="36" s="1"/>
  <c r="AK129" i="36" s="1"/>
  <c r="AH102" i="36"/>
  <c r="AI102" i="36" s="1"/>
  <c r="AJ102" i="36" s="1"/>
  <c r="AK102" i="36" s="1"/>
  <c r="X86" i="36"/>
  <c r="AC86" i="36" s="1"/>
  <c r="AH86" i="36" s="1"/>
  <c r="AM86" i="36" s="1"/>
  <c r="AR86" i="36" s="1"/>
  <c r="R82" i="36"/>
  <c r="AD53" i="36"/>
  <c r="AI53" i="36" s="1"/>
  <c r="AN53" i="36" s="1"/>
  <c r="AS53" i="36" s="1"/>
  <c r="X53" i="36"/>
  <c r="AC53" i="36" s="1"/>
  <c r="AH53" i="36" s="1"/>
  <c r="AM53" i="36" s="1"/>
  <c r="AR53" i="36" s="1"/>
  <c r="AA53" i="36"/>
  <c r="AF53" i="36" s="1"/>
  <c r="F151" i="36"/>
  <c r="F152" i="36"/>
  <c r="M140" i="36"/>
  <c r="M53" i="39"/>
  <c r="M56" i="39"/>
  <c r="R53" i="39"/>
  <c r="R56" i="39"/>
  <c r="G56" i="39"/>
  <c r="G53" i="39"/>
  <c r="AB88" i="36"/>
  <c r="AD88" i="36"/>
  <c r="AP88" i="36"/>
  <c r="AO88" i="36"/>
  <c r="AM88" i="36"/>
  <c r="H155" i="36"/>
  <c r="P76" i="36"/>
  <c r="P77" i="36" s="1"/>
  <c r="U83" i="36"/>
  <c r="U85" i="36" s="1"/>
  <c r="T85" i="36"/>
  <c r="T86" i="36" s="1"/>
  <c r="S74" i="36"/>
  <c r="S76" i="36" s="1"/>
  <c r="S77" i="36" s="1"/>
  <c r="X77" i="36" s="1"/>
  <c r="P90" i="36"/>
  <c r="Q76" i="36"/>
  <c r="Q77" i="36" s="1"/>
  <c r="V77" i="36" s="1"/>
  <c r="AA77" i="36" s="1"/>
  <c r="AF77" i="36" s="1"/>
  <c r="AK77" i="36" s="1"/>
  <c r="AP77" i="36" s="1"/>
  <c r="AU77" i="36" s="1"/>
  <c r="F23" i="36"/>
  <c r="F143" i="36" s="1"/>
  <c r="P43" i="36"/>
  <c r="P44" i="36" s="1"/>
  <c r="N23" i="36"/>
  <c r="N25" i="36" s="1"/>
  <c r="M101" i="36"/>
  <c r="M94" i="36"/>
  <c r="W123" i="36"/>
  <c r="R74" i="36"/>
  <c r="Q90" i="36"/>
  <c r="W90" i="36" s="1"/>
  <c r="R17" i="36"/>
  <c r="Q23" i="36"/>
  <c r="Q25" i="36" s="1"/>
  <c r="M91" i="36"/>
  <c r="Q19" i="36"/>
  <c r="Q29" i="36" s="1"/>
  <c r="H94" i="36"/>
  <c r="K23" i="36"/>
  <c r="K25" i="36" s="1"/>
  <c r="O23" i="36"/>
  <c r="O25" i="36" s="1"/>
  <c r="P137" i="36"/>
  <c r="AB108" i="36"/>
  <c r="AB109" i="36" s="1"/>
  <c r="R140" i="36"/>
  <c r="D137" i="36"/>
  <c r="R105" i="36"/>
  <c r="R106" i="36" s="1"/>
  <c r="M17" i="36"/>
  <c r="H101" i="36"/>
  <c r="E19" i="36"/>
  <c r="E142" i="36" s="1"/>
  <c r="E141" i="36"/>
  <c r="L137" i="36"/>
  <c r="H28" i="36"/>
  <c r="P23" i="36"/>
  <c r="P141" i="36"/>
  <c r="P19" i="36"/>
  <c r="H23" i="36"/>
  <c r="H141" i="36"/>
  <c r="K170" i="36"/>
  <c r="J141" i="36"/>
  <c r="J19" i="36"/>
  <c r="J23" i="36"/>
  <c r="G173" i="36"/>
  <c r="G18" i="36"/>
  <c r="G17" i="36"/>
  <c r="G137" i="36" s="1"/>
  <c r="L121"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Y26" i="36"/>
  <c r="J137" i="36"/>
  <c r="J106" i="36"/>
  <c r="F121" i="36"/>
  <c r="H120" i="36"/>
  <c r="N19" i="36"/>
  <c r="Q137" i="36"/>
  <c r="S136" i="36"/>
  <c r="G106" i="36"/>
  <c r="E25" i="36"/>
  <c r="E143" i="36"/>
  <c r="H91" i="36"/>
  <c r="D170" i="36"/>
  <c r="D23" i="36"/>
  <c r="D141" i="36"/>
  <c r="H71" i="36"/>
  <c r="L140" i="36"/>
  <c r="L141" i="36"/>
  <c r="L23" i="36"/>
  <c r="L19" i="36"/>
  <c r="X35" i="36"/>
  <c r="O19" i="36"/>
  <c r="W35" i="36"/>
  <c r="W109" i="36"/>
  <c r="T135" i="36"/>
  <c r="S135" i="36"/>
  <c r="S92" i="36"/>
  <c r="T58" i="36"/>
  <c r="U50" i="36"/>
  <c r="S170" i="36"/>
  <c r="S173" i="36" s="1"/>
  <c r="W128" i="36"/>
  <c r="R121" i="36"/>
  <c r="AG108" i="36"/>
  <c r="W104" i="36"/>
  <c r="R101" i="36"/>
  <c r="R98" i="36"/>
  <c r="R94" i="36"/>
  <c r="M105" i="36"/>
  <c r="M106" i="36" s="1"/>
  <c r="L106" i="36"/>
  <c r="AG55" i="36"/>
  <c r="Z26" i="50" l="1"/>
  <c r="Z27" i="50"/>
  <c r="Z39" i="50" s="1"/>
  <c r="Z41" i="50" s="1"/>
  <c r="X41" i="46"/>
  <c r="X6" i="54"/>
  <c r="AG69" i="36"/>
  <c r="AM69" i="36"/>
  <c r="AO116" i="36"/>
  <c r="AJ187" i="36"/>
  <c r="AF96" i="36"/>
  <c r="AA181" i="36"/>
  <c r="AF111" i="36"/>
  <c r="AA185" i="36"/>
  <c r="AA187" i="36"/>
  <c r="AF116" i="36"/>
  <c r="AJ181" i="36"/>
  <c r="AO96" i="36"/>
  <c r="AJ185" i="36"/>
  <c r="AO111" i="36"/>
  <c r="AI185" i="36"/>
  <c r="AN111" i="36"/>
  <c r="AI181" i="36"/>
  <c r="AN96" i="36"/>
  <c r="AH186" i="36"/>
  <c r="AM113" i="36"/>
  <c r="V183" i="36"/>
  <c r="AA101" i="36"/>
  <c r="AN116" i="36"/>
  <c r="AI187" i="36"/>
  <c r="AH187" i="36"/>
  <c r="AM116" i="36"/>
  <c r="AM111" i="36"/>
  <c r="AH185" i="36"/>
  <c r="AM96" i="36"/>
  <c r="AH181" i="36"/>
  <c r="AA186" i="36"/>
  <c r="AF113" i="36"/>
  <c r="V182" i="36"/>
  <c r="AA98" i="36"/>
  <c r="AA180" i="36"/>
  <c r="AF94" i="36"/>
  <c r="AI186" i="36"/>
  <c r="AN113" i="36"/>
  <c r="AJ186" i="36"/>
  <c r="AO113" i="36"/>
  <c r="AD117" i="36"/>
  <c r="AE117" i="36" s="1"/>
  <c r="AF117" i="36" s="1"/>
  <c r="AH117" i="36" s="1"/>
  <c r="AL69" i="36"/>
  <c r="AN163" i="36"/>
  <c r="AO163" i="36" s="1"/>
  <c r="AP163" i="36" s="1"/>
  <c r="AR163" i="36" s="1"/>
  <c r="AM129" i="36"/>
  <c r="AN129" i="36" s="1"/>
  <c r="AO129" i="36" s="1"/>
  <c r="AP129" i="36" s="1"/>
  <c r="AM102" i="36"/>
  <c r="AN102" i="36" s="1"/>
  <c r="AO102" i="36" s="1"/>
  <c r="AP102" i="36" s="1"/>
  <c r="AG102" i="36"/>
  <c r="Y86" i="36"/>
  <c r="AD86" i="36" s="1"/>
  <c r="AI86" i="36" s="1"/>
  <c r="AN86" i="36" s="1"/>
  <c r="AS86" i="36" s="1"/>
  <c r="AC77" i="36"/>
  <c r="AH77" i="36" s="1"/>
  <c r="AM77" i="36" s="1"/>
  <c r="AR77" i="36" s="1"/>
  <c r="AK53" i="36"/>
  <c r="AP53" i="36" s="1"/>
  <c r="AU53" i="36" s="1"/>
  <c r="AU88" i="36"/>
  <c r="AR88" i="36"/>
  <c r="AT88" i="36"/>
  <c r="AI88" i="36"/>
  <c r="AG88" i="36"/>
  <c r="S90" i="36"/>
  <c r="V83" i="36"/>
  <c r="W83" i="36" s="1"/>
  <c r="F25" i="36"/>
  <c r="T74" i="36"/>
  <c r="T76" i="36" s="1"/>
  <c r="T77" i="36" s="1"/>
  <c r="Y77" i="36" s="1"/>
  <c r="K143" i="36"/>
  <c r="Q43" i="36"/>
  <c r="Q44" i="36" s="1"/>
  <c r="V44" i="36" s="1"/>
  <c r="AA44" i="36" s="1"/>
  <c r="AF44" i="36" s="1"/>
  <c r="U135" i="36"/>
  <c r="R23" i="36"/>
  <c r="R143" i="36" s="1"/>
  <c r="M141" i="36"/>
  <c r="N143" i="36"/>
  <c r="R141" i="36"/>
  <c r="Q142" i="36"/>
  <c r="Q143" i="36"/>
  <c r="M23" i="36"/>
  <c r="M143" i="36" s="1"/>
  <c r="O143" i="36"/>
  <c r="X123" i="36"/>
  <c r="X7" i="36" s="1"/>
  <c r="X135" i="36" s="1"/>
  <c r="S101" i="36"/>
  <c r="S98" i="36"/>
  <c r="S94" i="36"/>
  <c r="E29" i="36"/>
  <c r="E34" i="36" s="1"/>
  <c r="V115" i="36"/>
  <c r="W115" i="36" s="1"/>
  <c r="V16" i="36"/>
  <c r="V9" i="39" s="1"/>
  <c r="E27" i="36"/>
  <c r="O27" i="36"/>
  <c r="M121" i="36"/>
  <c r="N27" i="36"/>
  <c r="U155" i="36"/>
  <c r="V153"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Z26" i="36"/>
  <c r="D143" i="36"/>
  <c r="D25" i="36"/>
  <c r="G141" i="36"/>
  <c r="G19" i="36"/>
  <c r="G23" i="36"/>
  <c r="O142" i="36"/>
  <c r="O29" i="36"/>
  <c r="H106" i="36"/>
  <c r="Q34" i="36"/>
  <c r="K18" i="36"/>
  <c r="K173" i="36"/>
  <c r="R19" i="36"/>
  <c r="R65" i="38" s="1"/>
  <c r="R64" i="38" s="1"/>
  <c r="Y35" i="36"/>
  <c r="N142" i="36"/>
  <c r="N29" i="36"/>
  <c r="T133" i="36"/>
  <c r="S133" i="36"/>
  <c r="W42" i="36"/>
  <c r="W58" i="36" s="1"/>
  <c r="V58" i="36"/>
  <c r="S59" i="36"/>
  <c r="S134" i="36"/>
  <c r="U52" i="36"/>
  <c r="V50" i="36"/>
  <c r="V14" i="36"/>
  <c r="W129" i="36"/>
  <c r="S18" i="36"/>
  <c r="W126" i="36"/>
  <c r="W125" i="36"/>
  <c r="W124" i="36"/>
  <c r="Y123" i="36"/>
  <c r="V110" i="36"/>
  <c r="X115" i="36"/>
  <c r="AG109" i="36"/>
  <c r="AL108" i="36"/>
  <c r="V112" i="36"/>
  <c r="U136" i="36"/>
  <c r="AL55" i="36"/>
  <c r="Y40" i="46" l="1"/>
  <c r="Y40" i="55"/>
  <c r="AA40" i="50"/>
  <c r="Z6" i="49"/>
  <c r="X6" i="45"/>
  <c r="X11" i="54"/>
  <c r="X46" i="55"/>
  <c r="AT111" i="36"/>
  <c r="AT185" i="36" s="1"/>
  <c r="AO185" i="36"/>
  <c r="AR96" i="36"/>
  <c r="AR181" i="36" s="1"/>
  <c r="AM181" i="36"/>
  <c r="AN185" i="36"/>
  <c r="AS111" i="36"/>
  <c r="AS185" i="36" s="1"/>
  <c r="AR69" i="36"/>
  <c r="AT96" i="36"/>
  <c r="AT181" i="36" s="1"/>
  <c r="AO181" i="36"/>
  <c r="AR111" i="36"/>
  <c r="AR185" i="36" s="1"/>
  <c r="AM185" i="36"/>
  <c r="X94" i="36"/>
  <c r="S180" i="36"/>
  <c r="AG117" i="36"/>
  <c r="AM187" i="36"/>
  <c r="AR116" i="36"/>
  <c r="AR187" i="36" s="1"/>
  <c r="AK116" i="36"/>
  <c r="AF187" i="36"/>
  <c r="AI117" i="36"/>
  <c r="AJ117" i="36" s="1"/>
  <c r="AK117" i="36" s="1"/>
  <c r="AM117" i="36" s="1"/>
  <c r="S183" i="36"/>
  <c r="X101" i="36"/>
  <c r="AT113" i="36"/>
  <c r="AT186" i="36" s="1"/>
  <c r="AO186" i="36"/>
  <c r="AK113" i="36"/>
  <c r="AF186" i="36"/>
  <c r="AS113" i="36"/>
  <c r="AS186" i="36" s="1"/>
  <c r="AN186" i="36"/>
  <c r="AA183" i="36"/>
  <c r="AF101" i="36"/>
  <c r="X98" i="36"/>
  <c r="S182" i="36"/>
  <c r="AK96" i="36"/>
  <c r="AF181" i="36"/>
  <c r="AF185" i="36"/>
  <c r="AK111" i="36"/>
  <c r="AK94" i="36"/>
  <c r="AF180" i="36"/>
  <c r="AT116" i="36"/>
  <c r="AT187" i="36" s="1"/>
  <c r="AO187" i="36"/>
  <c r="AN187" i="36"/>
  <c r="AS116" i="36"/>
  <c r="AS187" i="36" s="1"/>
  <c r="AR113" i="36"/>
  <c r="AR186" i="36" s="1"/>
  <c r="AM186" i="36"/>
  <c r="AA182" i="36"/>
  <c r="AF98" i="36"/>
  <c r="AN181" i="36"/>
  <c r="AS96" i="36"/>
  <c r="AS181" i="36" s="1"/>
  <c r="AN69" i="36"/>
  <c r="AO69" i="36" s="1"/>
  <c r="AP69" i="36" s="1"/>
  <c r="AS163" i="36"/>
  <c r="AT163" i="36" s="1"/>
  <c r="AU163" i="36" s="1"/>
  <c r="AR129" i="36"/>
  <c r="AR102" i="36"/>
  <c r="W57" i="36"/>
  <c r="AD77" i="36"/>
  <c r="AI77" i="36" s="1"/>
  <c r="AN77" i="36" s="1"/>
  <c r="AS77" i="36" s="1"/>
  <c r="V10" i="39"/>
  <c r="W10" i="39" s="1"/>
  <c r="W9" i="39"/>
  <c r="U151" i="36"/>
  <c r="U152" i="36"/>
  <c r="V85" i="36"/>
  <c r="V87" i="36" s="1"/>
  <c r="AN88" i="36"/>
  <c r="T90" i="36"/>
  <c r="U74" i="36"/>
  <c r="U76" i="36" s="1"/>
  <c r="R25" i="36"/>
  <c r="W7" i="36"/>
  <c r="F27" i="36"/>
  <c r="F32" i="36" s="1"/>
  <c r="S43" i="36"/>
  <c r="S44" i="36" s="1"/>
  <c r="X44" i="36" s="1"/>
  <c r="AC44" i="36" s="1"/>
  <c r="M25" i="36"/>
  <c r="V136" i="36"/>
  <c r="S61" i="36"/>
  <c r="S68" i="36"/>
  <c r="S65" i="36"/>
  <c r="AV55" i="36"/>
  <c r="AV108" i="36"/>
  <c r="W119" i="36"/>
  <c r="Z35" i="36"/>
  <c r="Q32" i="36"/>
  <c r="Q33" i="36"/>
  <c r="K33" i="36"/>
  <c r="K32" i="36"/>
  <c r="S57" i="36"/>
  <c r="T41" i="36"/>
  <c r="O33" i="36"/>
  <c r="O32" i="36"/>
  <c r="G25" i="36"/>
  <c r="G143" i="36"/>
  <c r="J34" i="36"/>
  <c r="I27" i="36"/>
  <c r="I34" i="36"/>
  <c r="N34" i="36"/>
  <c r="P27" i="36"/>
  <c r="O34" i="36"/>
  <c r="AA26" i="36"/>
  <c r="H18" i="36"/>
  <c r="D19" i="36"/>
  <c r="N32" i="36"/>
  <c r="N33" i="36"/>
  <c r="E32" i="36"/>
  <c r="E33" i="36"/>
  <c r="F142" i="36"/>
  <c r="F29" i="36"/>
  <c r="V155" i="36"/>
  <c r="H27" i="36"/>
  <c r="L34" i="36"/>
  <c r="G142" i="36"/>
  <c r="G29" i="36"/>
  <c r="AL88" i="36"/>
  <c r="T92" i="36"/>
  <c r="R29" i="36"/>
  <c r="R142" i="36"/>
  <c r="P34" i="36"/>
  <c r="K19" i="36"/>
  <c r="M18" i="36"/>
  <c r="D27" i="36"/>
  <c r="J27" i="36"/>
  <c r="L27" i="36"/>
  <c r="X83" i="36"/>
  <c r="AB84" i="36"/>
  <c r="X50" i="36"/>
  <c r="V52" i="36"/>
  <c r="W50" i="36"/>
  <c r="T134" i="36"/>
  <c r="T59" i="36"/>
  <c r="S8" i="36"/>
  <c r="S28" i="36"/>
  <c r="X14" i="36"/>
  <c r="W14" i="36"/>
  <c r="T168" i="36"/>
  <c r="Z123" i="36"/>
  <c r="Y7" i="36"/>
  <c r="W110" i="36"/>
  <c r="W111" i="36" s="1"/>
  <c r="X112" i="36"/>
  <c r="AQ108" i="36"/>
  <c r="AL109" i="36"/>
  <c r="W116" i="36"/>
  <c r="Y115" i="36"/>
  <c r="W112" i="36"/>
  <c r="X110" i="36"/>
  <c r="W16" i="36"/>
  <c r="AQ55" i="36"/>
  <c r="Z46" i="50" l="1"/>
  <c r="Z48" i="50" s="1"/>
  <c r="Z11" i="49"/>
  <c r="Z20" i="49" s="1"/>
  <c r="Z43" i="49" s="1"/>
  <c r="AA21" i="48"/>
  <c r="Y21" i="44"/>
  <c r="X46" i="46"/>
  <c r="X20" i="54"/>
  <c r="X11" i="45"/>
  <c r="AC94" i="36"/>
  <c r="X180" i="36"/>
  <c r="AK98" i="36"/>
  <c r="AF182" i="36"/>
  <c r="AP113" i="36"/>
  <c r="AK186" i="36"/>
  <c r="AK101" i="36"/>
  <c r="AF183" i="36"/>
  <c r="AS69" i="36"/>
  <c r="AT69" i="36" s="1"/>
  <c r="AU69" i="36" s="1"/>
  <c r="X182" i="36"/>
  <c r="AC98" i="36"/>
  <c r="AS102" i="36"/>
  <c r="AT102" i="36" s="1"/>
  <c r="AU102" i="36" s="1"/>
  <c r="AK180" i="36"/>
  <c r="AP94" i="36"/>
  <c r="AC101" i="36"/>
  <c r="X183" i="36"/>
  <c r="AS129" i="36"/>
  <c r="AT129" i="36" s="1"/>
  <c r="AU129" i="36" s="1"/>
  <c r="AK185" i="36"/>
  <c r="AP111" i="36"/>
  <c r="AL117" i="36"/>
  <c r="AN117" i="36"/>
  <c r="AO117" i="36" s="1"/>
  <c r="AP117" i="36" s="1"/>
  <c r="AR117" i="36" s="1"/>
  <c r="AQ69" i="36"/>
  <c r="AK181" i="36"/>
  <c r="AP96" i="36"/>
  <c r="AP116" i="36"/>
  <c r="AK187" i="36"/>
  <c r="AL102" i="36"/>
  <c r="S53" i="39"/>
  <c r="S56" i="39"/>
  <c r="AS88" i="36"/>
  <c r="AV88" i="36" s="1"/>
  <c r="U90" i="36"/>
  <c r="V74" i="36"/>
  <c r="V90" i="36" s="1"/>
  <c r="R27" i="36"/>
  <c r="R31" i="36" s="1"/>
  <c r="X91" i="36"/>
  <c r="F33" i="36"/>
  <c r="K146" i="36" s="1"/>
  <c r="V76" i="36"/>
  <c r="V78" i="36" s="1"/>
  <c r="Z91" i="36"/>
  <c r="AA91" i="36"/>
  <c r="Y91" i="36"/>
  <c r="T43" i="36"/>
  <c r="T44" i="36" s="1"/>
  <c r="Y44" i="36" s="1"/>
  <c r="AD44" i="36" s="1"/>
  <c r="M27" i="36"/>
  <c r="M31" i="36" s="1"/>
  <c r="M48" i="39" s="1"/>
  <c r="T98" i="36"/>
  <c r="T94" i="36"/>
  <c r="T101" i="36"/>
  <c r="AV109" i="36"/>
  <c r="T61" i="36"/>
  <c r="T68" i="36"/>
  <c r="T65" i="36"/>
  <c r="U168" i="36"/>
  <c r="X16" i="36"/>
  <c r="X9" i="39" s="1"/>
  <c r="J33" i="36"/>
  <c r="J146" i="36" s="1"/>
  <c r="J32" i="36"/>
  <c r="F34" i="36"/>
  <c r="H19" i="36"/>
  <c r="P32" i="36"/>
  <c r="P33" i="36"/>
  <c r="P146" i="36" s="1"/>
  <c r="T57" i="36"/>
  <c r="U41" i="36"/>
  <c r="D29" i="36"/>
  <c r="D142" i="36"/>
  <c r="G34" i="36"/>
  <c r="L147" i="36" s="1"/>
  <c r="AC26" i="36"/>
  <c r="AB26" i="36"/>
  <c r="J147" i="36"/>
  <c r="D32" i="36"/>
  <c r="D33" i="36"/>
  <c r="O147" i="36"/>
  <c r="I33" i="36"/>
  <c r="I146" i="36" s="1"/>
  <c r="I32" i="36"/>
  <c r="AQ88" i="36"/>
  <c r="G27" i="36"/>
  <c r="H32" i="36"/>
  <c r="H33" i="36"/>
  <c r="M19" i="36"/>
  <c r="M65" i="38" s="1"/>
  <c r="M64" i="38" s="1"/>
  <c r="Q147" i="36"/>
  <c r="K29" i="36"/>
  <c r="K142" i="36"/>
  <c r="X155" i="36"/>
  <c r="L33" i="36"/>
  <c r="L32" i="36"/>
  <c r="W155" i="36"/>
  <c r="N147" i="36"/>
  <c r="AB51" i="36"/>
  <c r="W22" i="36"/>
  <c r="X85" i="36"/>
  <c r="Y83" i="36"/>
  <c r="S140" i="36"/>
  <c r="T8" i="36"/>
  <c r="Y50" i="36"/>
  <c r="X52" i="36"/>
  <c r="V54" i="36"/>
  <c r="T170" i="36"/>
  <c r="T173" i="36" s="1"/>
  <c r="Y14" i="36"/>
  <c r="AA123" i="36"/>
  <c r="AB123" i="36" s="1"/>
  <c r="Y135" i="36"/>
  <c r="Z7" i="36"/>
  <c r="Z135" i="36" s="1"/>
  <c r="Z115" i="36"/>
  <c r="Y112" i="36"/>
  <c r="Y110" i="36"/>
  <c r="W113" i="36"/>
  <c r="AQ109" i="36"/>
  <c r="Y16" i="36"/>
  <c r="Y9" i="39" s="1"/>
  <c r="Y10" i="39" s="1"/>
  <c r="X48" i="46" l="1"/>
  <c r="X48" i="55"/>
  <c r="AA23" i="48"/>
  <c r="AB21" i="48"/>
  <c r="X20" i="45"/>
  <c r="Y23" i="44"/>
  <c r="AQ117" i="36"/>
  <c r="AV69" i="36"/>
  <c r="T183" i="36"/>
  <c r="Y101" i="36"/>
  <c r="AH98" i="36"/>
  <c r="AC182" i="36"/>
  <c r="Y94" i="36"/>
  <c r="T180" i="36"/>
  <c r="AP187" i="36"/>
  <c r="AU116" i="36"/>
  <c r="AU187" i="36" s="1"/>
  <c r="AK183" i="36"/>
  <c r="AP101" i="36"/>
  <c r="AS117" i="36"/>
  <c r="AT117" i="36" s="1"/>
  <c r="AU117" i="36" s="1"/>
  <c r="AP186" i="36"/>
  <c r="AU113" i="36"/>
  <c r="AU186" i="36" s="1"/>
  <c r="AH101" i="36"/>
  <c r="AC183" i="36"/>
  <c r="AU94" i="36"/>
  <c r="AU180" i="36" s="1"/>
  <c r="AP180" i="36"/>
  <c r="T182" i="36"/>
  <c r="Y98" i="36"/>
  <c r="AP185" i="36"/>
  <c r="AU111" i="36"/>
  <c r="AU185" i="36" s="1"/>
  <c r="AU96" i="36"/>
  <c r="AU181" i="36" s="1"/>
  <c r="AP181" i="36"/>
  <c r="AK182" i="36"/>
  <c r="AP98" i="36"/>
  <c r="AH94" i="36"/>
  <c r="AC180" i="36"/>
  <c r="X10" i="39"/>
  <c r="R33" i="36"/>
  <c r="R36" i="36" s="1"/>
  <c r="R48" i="39"/>
  <c r="T56" i="39"/>
  <c r="T53" i="39"/>
  <c r="O146" i="36"/>
  <c r="AC115" i="36"/>
  <c r="W74" i="36"/>
  <c r="Q146" i="36"/>
  <c r="R30" i="36"/>
  <c r="R32" i="36" s="1"/>
  <c r="N146" i="36"/>
  <c r="X74" i="36"/>
  <c r="X76" i="36" s="1"/>
  <c r="X78" i="36" s="1"/>
  <c r="V79" i="36"/>
  <c r="V95" i="36"/>
  <c r="V92" i="36"/>
  <c r="AB75" i="36"/>
  <c r="AB91" i="36" s="1"/>
  <c r="U43" i="36"/>
  <c r="M30" i="36"/>
  <c r="M32" i="36" s="1"/>
  <c r="X136" i="36"/>
  <c r="AB35" i="36"/>
  <c r="Y136" i="36"/>
  <c r="R34" i="36"/>
  <c r="V168" i="36"/>
  <c r="S71" i="36"/>
  <c r="V30" i="36"/>
  <c r="V33" i="39" s="1"/>
  <c r="K34" i="36"/>
  <c r="AD26" i="36"/>
  <c r="V31" i="36"/>
  <c r="S130" i="36"/>
  <c r="S118" i="36"/>
  <c r="Y155" i="36"/>
  <c r="S103" i="36"/>
  <c r="H36" i="36"/>
  <c r="AC35" i="36"/>
  <c r="M33" i="36"/>
  <c r="M146" i="36" s="1"/>
  <c r="D34" i="36"/>
  <c r="G33" i="36"/>
  <c r="L146" i="36" s="1"/>
  <c r="G32" i="36"/>
  <c r="M142" i="36"/>
  <c r="M29" i="36"/>
  <c r="V41" i="36"/>
  <c r="V43" i="36" s="1"/>
  <c r="V45" i="36" s="1"/>
  <c r="U57" i="36"/>
  <c r="H29" i="36"/>
  <c r="H142" i="36"/>
  <c r="Y85" i="36"/>
  <c r="Z83" i="36"/>
  <c r="X87" i="36"/>
  <c r="V6" i="36"/>
  <c r="W6" i="36" s="1"/>
  <c r="T140" i="36"/>
  <c r="X54" i="36"/>
  <c r="Z50" i="36"/>
  <c r="Y52" i="36"/>
  <c r="Z14" i="36"/>
  <c r="U170" i="36"/>
  <c r="T18" i="36"/>
  <c r="AB125" i="36"/>
  <c r="AB124" i="36"/>
  <c r="AC123" i="36"/>
  <c r="AA7" i="36"/>
  <c r="AA115" i="36"/>
  <c r="Z110" i="36"/>
  <c r="Z112" i="36"/>
  <c r="Z16" i="36"/>
  <c r="Z9" i="39" s="1"/>
  <c r="Z10" i="39" s="1"/>
  <c r="AB104" i="36"/>
  <c r="X43" i="45" l="1"/>
  <c r="X43" i="54"/>
  <c r="AB23" i="48"/>
  <c r="AA24" i="48"/>
  <c r="AA25" i="48" s="1"/>
  <c r="Y25" i="44"/>
  <c r="Y6" i="55"/>
  <c r="Y24" i="44"/>
  <c r="AM101" i="36"/>
  <c r="AH183" i="36"/>
  <c r="AP183" i="36"/>
  <c r="AU101" i="36"/>
  <c r="AU183" i="36" s="1"/>
  <c r="AV117" i="36"/>
  <c r="AU98" i="36"/>
  <c r="AU182" i="36" s="1"/>
  <c r="AP182" i="36"/>
  <c r="Y180" i="36"/>
  <c r="AD94" i="36"/>
  <c r="Y182" i="36"/>
  <c r="AD98" i="36"/>
  <c r="AH182" i="36"/>
  <c r="AM98" i="36"/>
  <c r="Y183" i="36"/>
  <c r="AD101" i="36"/>
  <c r="AM94" i="36"/>
  <c r="AH180" i="36"/>
  <c r="AQ102" i="36"/>
  <c r="AK44" i="36"/>
  <c r="AH44" i="36"/>
  <c r="V57" i="39"/>
  <c r="W33" i="39"/>
  <c r="W57" i="39" s="1"/>
  <c r="AB90" i="36"/>
  <c r="AC112" i="36"/>
  <c r="AC110" i="36"/>
  <c r="AD115" i="36"/>
  <c r="Y74" i="36"/>
  <c r="Z74" i="36" s="1"/>
  <c r="AA74" i="36" s="1"/>
  <c r="X95" i="36"/>
  <c r="R146" i="36"/>
  <c r="X79" i="36"/>
  <c r="X90" i="36"/>
  <c r="U8" i="36"/>
  <c r="AA58" i="36"/>
  <c r="Z136" i="36"/>
  <c r="S72" i="36"/>
  <c r="M36" i="36"/>
  <c r="X31" i="36"/>
  <c r="H34" i="36"/>
  <c r="W41" i="36"/>
  <c r="V57" i="36"/>
  <c r="S15" i="36"/>
  <c r="S120" i="36"/>
  <c r="S131" i="36"/>
  <c r="S105" i="36"/>
  <c r="Z155" i="36"/>
  <c r="M34" i="36"/>
  <c r="X30" i="36"/>
  <c r="AE26" i="36"/>
  <c r="AD35" i="36"/>
  <c r="K147" i="36"/>
  <c r="P147" i="36"/>
  <c r="I147" i="36"/>
  <c r="X92" i="36"/>
  <c r="AA83" i="36"/>
  <c r="AC83" i="36" s="1"/>
  <c r="Z85" i="36"/>
  <c r="Y87" i="36"/>
  <c r="AA50" i="36"/>
  <c r="AC50" i="36" s="1"/>
  <c r="Z52" i="36"/>
  <c r="V134" i="36"/>
  <c r="X6" i="36"/>
  <c r="X134" i="36" s="1"/>
  <c r="Y54" i="36"/>
  <c r="V170" i="36"/>
  <c r="U18" i="36"/>
  <c r="T28" i="36"/>
  <c r="AA14" i="36"/>
  <c r="AB129" i="36"/>
  <c r="AB128" i="36"/>
  <c r="AB126" i="36"/>
  <c r="AB7" i="36"/>
  <c r="AC7" i="36"/>
  <c r="AC135" i="36" s="1"/>
  <c r="AA135" i="36"/>
  <c r="AD123" i="36"/>
  <c r="AB119" i="36"/>
  <c r="AB115" i="36"/>
  <c r="AA112" i="36"/>
  <c r="AA110" i="36"/>
  <c r="AB110" i="36" s="1"/>
  <c r="AA16" i="36"/>
  <c r="AA9" i="39" s="1"/>
  <c r="AA10" i="39" s="1"/>
  <c r="AB10" i="39" s="1"/>
  <c r="AA6" i="50" l="1"/>
  <c r="AA27" i="48"/>
  <c r="AB24" i="48"/>
  <c r="AA29" i="48"/>
  <c r="AA34" i="48" s="1"/>
  <c r="AA147" i="48" s="1"/>
  <c r="AB25" i="48"/>
  <c r="AB27" i="48" s="1"/>
  <c r="Y27" i="44"/>
  <c r="Y32" i="44"/>
  <c r="Y29" i="44"/>
  <c r="Y6" i="46"/>
  <c r="Y38" i="54"/>
  <c r="AM180" i="36"/>
  <c r="AR94" i="36"/>
  <c r="AR180" i="36" s="1"/>
  <c r="AM182" i="36"/>
  <c r="AR98" i="36"/>
  <c r="AR182" i="36" s="1"/>
  <c r="AI101" i="36"/>
  <c r="AD183" i="36"/>
  <c r="AI94" i="36"/>
  <c r="AD180" i="36"/>
  <c r="AI98" i="36"/>
  <c r="AD182" i="36"/>
  <c r="AM183" i="36"/>
  <c r="AR101" i="36"/>
  <c r="AR183" i="36" s="1"/>
  <c r="AC118" i="36"/>
  <c r="AC120" i="36" s="1"/>
  <c r="AC121" i="36" s="1"/>
  <c r="AB9" i="39"/>
  <c r="Y76" i="36"/>
  <c r="Y78" i="36" s="1"/>
  <c r="Y95" i="36" s="1"/>
  <c r="AM44" i="36"/>
  <c r="AP44" i="36"/>
  <c r="AI44" i="36"/>
  <c r="AC33" i="39"/>
  <c r="X33" i="39"/>
  <c r="U53" i="39"/>
  <c r="V53" i="39" s="1"/>
  <c r="X53" i="39" s="1"/>
  <c r="Y53" i="39" s="1"/>
  <c r="Z53" i="39" s="1"/>
  <c r="AA53" i="39" s="1"/>
  <c r="AC53" i="39" s="1"/>
  <c r="AD53" i="39" s="1"/>
  <c r="AE53" i="39" s="1"/>
  <c r="AF53" i="39" s="1"/>
  <c r="AH53" i="39" s="1"/>
  <c r="AI53" i="39" s="1"/>
  <c r="AJ53" i="39" s="1"/>
  <c r="AK53" i="39" s="1"/>
  <c r="AM53" i="39" s="1"/>
  <c r="AN53" i="39" s="1"/>
  <c r="AO53" i="39" s="1"/>
  <c r="AP53" i="39" s="1"/>
  <c r="AR53" i="39" s="1"/>
  <c r="AS53" i="39" s="1"/>
  <c r="AT53" i="39" s="1"/>
  <c r="AU53" i="39" s="1"/>
  <c r="U56" i="39"/>
  <c r="Z76" i="36"/>
  <c r="Y90" i="36"/>
  <c r="Z90" i="36"/>
  <c r="AE115" i="36"/>
  <c r="AD110" i="36"/>
  <c r="AD112" i="36"/>
  <c r="AC85" i="36"/>
  <c r="AC87" i="36" s="1"/>
  <c r="AD83" i="36"/>
  <c r="AC74" i="36"/>
  <c r="AC76" i="36" s="1"/>
  <c r="AC78" i="36" s="1"/>
  <c r="AD50" i="36"/>
  <c r="AC52" i="36"/>
  <c r="AC54" i="36" s="1"/>
  <c r="AA76" i="36"/>
  <c r="AA78" i="36" s="1"/>
  <c r="U140" i="36"/>
  <c r="V46" i="36"/>
  <c r="V5" i="36"/>
  <c r="V133" i="36" s="1"/>
  <c r="V62" i="36"/>
  <c r="V59" i="36"/>
  <c r="AA136" i="36"/>
  <c r="AE35" i="36"/>
  <c r="M147" i="36"/>
  <c r="R147" i="36"/>
  <c r="S121" i="36"/>
  <c r="Y31" i="36"/>
  <c r="S17" i="36"/>
  <c r="S137" i="36" s="1"/>
  <c r="AF26" i="36"/>
  <c r="AG26" i="36" s="1"/>
  <c r="S106" i="36"/>
  <c r="Y58" i="36"/>
  <c r="X58" i="36"/>
  <c r="AB42" i="36"/>
  <c r="X41" i="36"/>
  <c r="AA155" i="36"/>
  <c r="Z58" i="36"/>
  <c r="Y30" i="36"/>
  <c r="AB74" i="36"/>
  <c r="AA90" i="36"/>
  <c r="AB83" i="36"/>
  <c r="AA85" i="36"/>
  <c r="Y6" i="36"/>
  <c r="Y134" i="36" s="1"/>
  <c r="AB50" i="36"/>
  <c r="AA52" i="36"/>
  <c r="AB14" i="36"/>
  <c r="AC14" i="36"/>
  <c r="X168" i="36"/>
  <c r="V18" i="36"/>
  <c r="AD7" i="36"/>
  <c r="AE123" i="36"/>
  <c r="AB111" i="36"/>
  <c r="AB112" i="36"/>
  <c r="AB116" i="36"/>
  <c r="AC16" i="36"/>
  <c r="AC9" i="39" s="1"/>
  <c r="AB16" i="36"/>
  <c r="Y22" i="55" l="1"/>
  <c r="Y42" i="46"/>
  <c r="AB143" i="48"/>
  <c r="AB29" i="48"/>
  <c r="AB30" i="48"/>
  <c r="AB32" i="48" s="1"/>
  <c r="AB31" i="48"/>
  <c r="AB33" i="48" s="1"/>
  <c r="AA32" i="48"/>
  <c r="AA33" i="48"/>
  <c r="AA146" i="48" s="1"/>
  <c r="AA22" i="50"/>
  <c r="AB6" i="50"/>
  <c r="AB22" i="50" s="1"/>
  <c r="AB55" i="50" s="1"/>
  <c r="AB148" i="48" s="1"/>
  <c r="AA38" i="49"/>
  <c r="Y38" i="45"/>
  <c r="Y41" i="54"/>
  <c r="Y55" i="55"/>
  <c r="Y22" i="46"/>
  <c r="Y146" i="44"/>
  <c r="Y33" i="44"/>
  <c r="Y147" i="44"/>
  <c r="Y34" i="44"/>
  <c r="AI182" i="36"/>
  <c r="AN98" i="36"/>
  <c r="AN101" i="36"/>
  <c r="AI183" i="36"/>
  <c r="AN94" i="36"/>
  <c r="AI180" i="36"/>
  <c r="Y79" i="36"/>
  <c r="AV102" i="36"/>
  <c r="Y92" i="36"/>
  <c r="AC10" i="39"/>
  <c r="AN44" i="36"/>
  <c r="AU44" i="36"/>
  <c r="AR44" i="36"/>
  <c r="AD33" i="39"/>
  <c r="AD57" i="39" s="1"/>
  <c r="Y33" i="39"/>
  <c r="Y57" i="39" s="1"/>
  <c r="X57" i="39"/>
  <c r="X58" i="39" s="1"/>
  <c r="AC57" i="39"/>
  <c r="AE110" i="36"/>
  <c r="AF115" i="36"/>
  <c r="AE112" i="36"/>
  <c r="AD118" i="36"/>
  <c r="AD120" i="36" s="1"/>
  <c r="AD121" i="36" s="1"/>
  <c r="AD85" i="36"/>
  <c r="AD87" i="36" s="1"/>
  <c r="AE83" i="36"/>
  <c r="AD74" i="36"/>
  <c r="AC90" i="36"/>
  <c r="AC95" i="36"/>
  <c r="AC92" i="36"/>
  <c r="AC79" i="36"/>
  <c r="AD52" i="36"/>
  <c r="AD54" i="36" s="1"/>
  <c r="AE50" i="36"/>
  <c r="AA79" i="36"/>
  <c r="AA95" i="36"/>
  <c r="X43" i="36"/>
  <c r="X45" i="36" s="1"/>
  <c r="V67" i="36"/>
  <c r="V60" i="36"/>
  <c r="V10" i="36"/>
  <c r="W10" i="36" s="1"/>
  <c r="W5" i="36"/>
  <c r="W8" i="36" s="1"/>
  <c r="V8" i="36"/>
  <c r="Z31" i="36"/>
  <c r="S141" i="36"/>
  <c r="S19" i="36"/>
  <c r="AB155" i="36"/>
  <c r="AH26" i="36"/>
  <c r="Z30" i="36"/>
  <c r="X57" i="36"/>
  <c r="Y41" i="36"/>
  <c r="AB58" i="36"/>
  <c r="AB139" i="36" s="1"/>
  <c r="W18" i="36"/>
  <c r="AG51" i="36"/>
  <c r="AB22" i="36"/>
  <c r="AG75" i="36"/>
  <c r="AA87" i="36"/>
  <c r="AG84" i="36"/>
  <c r="AA54" i="36"/>
  <c r="T130" i="36"/>
  <c r="T70" i="36"/>
  <c r="T103" i="36"/>
  <c r="T118" i="36"/>
  <c r="X170" i="36"/>
  <c r="AD14" i="36"/>
  <c r="AD135" i="36"/>
  <c r="AE7" i="36"/>
  <c r="AE135" i="36" s="1"/>
  <c r="AF123" i="36"/>
  <c r="AG123" i="36" s="1"/>
  <c r="AB113" i="36"/>
  <c r="AC136" i="36"/>
  <c r="AD16" i="36"/>
  <c r="AD9" i="39" s="1"/>
  <c r="AD10" i="39" s="1"/>
  <c r="AB146" i="48" l="1"/>
  <c r="AB36" i="48"/>
  <c r="AB38" i="49"/>
  <c r="AB41" i="49" s="1"/>
  <c r="AB42" i="49" s="1"/>
  <c r="AA41" i="49"/>
  <c r="AB34" i="48"/>
  <c r="AB147" i="48" s="1"/>
  <c r="AA55" i="50"/>
  <c r="AA148" i="48" s="1"/>
  <c r="AA42" i="50"/>
  <c r="D42" i="50"/>
  <c r="D42" i="55" s="1"/>
  <c r="S42" i="50"/>
  <c r="S42" i="55" s="1"/>
  <c r="E42" i="50"/>
  <c r="E42" i="55" s="1"/>
  <c r="N42" i="50"/>
  <c r="N42" i="55" s="1"/>
  <c r="O42" i="50"/>
  <c r="O42" i="55" s="1"/>
  <c r="T42" i="50"/>
  <c r="T42" i="55" s="1"/>
  <c r="I42" i="50"/>
  <c r="J42" i="50"/>
  <c r="J42" i="55" s="1"/>
  <c r="U42" i="50"/>
  <c r="U42" i="55" s="1"/>
  <c r="P42" i="50"/>
  <c r="P42" i="55" s="1"/>
  <c r="F42" i="50"/>
  <c r="F42" i="55" s="1"/>
  <c r="K42" i="50"/>
  <c r="K42" i="55" s="1"/>
  <c r="L42" i="50"/>
  <c r="L42" i="55" s="1"/>
  <c r="G42" i="50"/>
  <c r="G42" i="55" s="1"/>
  <c r="Q42" i="50"/>
  <c r="Q42" i="55" s="1"/>
  <c r="V42" i="50"/>
  <c r="V42" i="55" s="1"/>
  <c r="X42" i="50"/>
  <c r="X42" i="55" s="1"/>
  <c r="Y42" i="50"/>
  <c r="Y42" i="55" s="1"/>
  <c r="Z42" i="50"/>
  <c r="Y148" i="44"/>
  <c r="Y55" i="46"/>
  <c r="Y41" i="45"/>
  <c r="Y42" i="54"/>
  <c r="AN180" i="36"/>
  <c r="AS94" i="36"/>
  <c r="AS180" i="36" s="1"/>
  <c r="AN183" i="36"/>
  <c r="AS101" i="36"/>
  <c r="AS183" i="36" s="1"/>
  <c r="AN182" i="36"/>
  <c r="AS98" i="36"/>
  <c r="AS182" i="36" s="1"/>
  <c r="V70" i="36"/>
  <c r="V71" i="36" s="1"/>
  <c r="W140" i="36"/>
  <c r="Y58" i="39"/>
  <c r="AS44" i="36"/>
  <c r="AE33" i="39"/>
  <c r="Z33" i="39"/>
  <c r="X46" i="36"/>
  <c r="V25" i="39"/>
  <c r="V8" i="38"/>
  <c r="V12" i="39"/>
  <c r="AH115" i="36"/>
  <c r="AE118" i="36"/>
  <c r="AE120" i="36" s="1"/>
  <c r="AE121" i="36" s="1"/>
  <c r="AF112" i="36"/>
  <c r="AF110" i="36"/>
  <c r="AF83" i="36"/>
  <c r="AE85" i="36"/>
  <c r="AC93" i="36"/>
  <c r="AC97" i="36"/>
  <c r="AC100" i="36"/>
  <c r="AE74" i="36"/>
  <c r="AE76" i="36" s="1"/>
  <c r="AD90" i="36"/>
  <c r="AD76" i="36"/>
  <c r="AD78" i="36" s="1"/>
  <c r="AE52" i="36"/>
  <c r="AF50" i="36"/>
  <c r="AB57" i="36"/>
  <c r="Y43" i="36"/>
  <c r="Y45" i="36" s="1"/>
  <c r="V140" i="36"/>
  <c r="U118" i="36"/>
  <c r="Y57" i="36"/>
  <c r="Z41" i="36"/>
  <c r="S142" i="36"/>
  <c r="AA31" i="36"/>
  <c r="AI26" i="36"/>
  <c r="AH35" i="36"/>
  <c r="AG35" i="36"/>
  <c r="AC153" i="36" s="1"/>
  <c r="AA30" i="36"/>
  <c r="AG91" i="36"/>
  <c r="AA92" i="36"/>
  <c r="U130" i="36"/>
  <c r="T71" i="36"/>
  <c r="T15" i="36"/>
  <c r="T105" i="36"/>
  <c r="AA6" i="36"/>
  <c r="AL51" i="36"/>
  <c r="T120" i="36"/>
  <c r="T131" i="36"/>
  <c r="AG129" i="36"/>
  <c r="AE14" i="36"/>
  <c r="Y168" i="36"/>
  <c r="X18" i="36"/>
  <c r="AG128" i="36"/>
  <c r="AG126" i="36"/>
  <c r="AG124" i="36"/>
  <c r="AF7" i="36"/>
  <c r="AH123" i="36"/>
  <c r="AG119" i="36"/>
  <c r="AG104" i="36"/>
  <c r="AE16" i="36"/>
  <c r="AE9" i="39" s="1"/>
  <c r="AE10" i="39" s="1"/>
  <c r="AD136" i="36"/>
  <c r="Y62" i="45" l="1"/>
  <c r="Y62" i="54"/>
  <c r="M42" i="50"/>
  <c r="M42" i="55" s="1"/>
  <c r="I42" i="55"/>
  <c r="AA42" i="49"/>
  <c r="AA62" i="49"/>
  <c r="W42" i="50"/>
  <c r="W42" i="55" s="1"/>
  <c r="H42" i="50"/>
  <c r="H42" i="55" s="1"/>
  <c r="R42" i="50"/>
  <c r="R42" i="55" s="1"/>
  <c r="AB42" i="50"/>
  <c r="AB42" i="55" s="1"/>
  <c r="Y42" i="45"/>
  <c r="Y17" i="54"/>
  <c r="Y7" i="54"/>
  <c r="AD153" i="36"/>
  <c r="AC155" i="36"/>
  <c r="AC30" i="36" s="1"/>
  <c r="AH33" i="39" s="1"/>
  <c r="AH57" i="39" s="1"/>
  <c r="AF118" i="36"/>
  <c r="AF120" i="36" s="1"/>
  <c r="AF121" i="36" s="1"/>
  <c r="Z57" i="39"/>
  <c r="Z58" i="39" s="1"/>
  <c r="AF33" i="39"/>
  <c r="AF57" i="39" s="1"/>
  <c r="AA33" i="39"/>
  <c r="AA57" i="39" s="1"/>
  <c r="AE57" i="39"/>
  <c r="AG33" i="39"/>
  <c r="AG57" i="39" s="1"/>
  <c r="Y46" i="36"/>
  <c r="V35" i="39"/>
  <c r="V37" i="38" s="1"/>
  <c r="W12" i="39"/>
  <c r="W8" i="38"/>
  <c r="V15" i="39"/>
  <c r="W15" i="39" s="1"/>
  <c r="W25" i="39"/>
  <c r="W56" i="39" s="1"/>
  <c r="V14" i="38"/>
  <c r="AG90" i="36"/>
  <c r="AH110" i="36"/>
  <c r="AH112" i="36"/>
  <c r="AI115" i="36"/>
  <c r="AH83" i="36"/>
  <c r="AF85" i="36"/>
  <c r="AF87" i="36" s="1"/>
  <c r="AF74" i="36"/>
  <c r="AE90" i="36"/>
  <c r="AD95" i="36"/>
  <c r="AD92" i="36"/>
  <c r="AD79" i="36"/>
  <c r="AH50" i="36"/>
  <c r="AF52" i="36"/>
  <c r="AF54" i="36" s="1"/>
  <c r="Z43" i="36"/>
  <c r="AI35" i="36"/>
  <c r="X59" i="36"/>
  <c r="X62" i="36"/>
  <c r="X5" i="36"/>
  <c r="AJ26" i="36"/>
  <c r="Z57" i="36"/>
  <c r="AA41" i="36"/>
  <c r="AC41" i="36" s="1"/>
  <c r="AA134" i="36"/>
  <c r="U131" i="36"/>
  <c r="AC6" i="36"/>
  <c r="T106" i="36"/>
  <c r="U120" i="36"/>
  <c r="T121" i="36"/>
  <c r="T17" i="36"/>
  <c r="T72" i="36"/>
  <c r="Y170" i="36"/>
  <c r="AF14" i="36"/>
  <c r="AG125" i="36"/>
  <c r="AI123" i="36"/>
  <c r="AF135" i="36"/>
  <c r="AG7" i="36"/>
  <c r="AH7" i="36"/>
  <c r="AH135" i="36" s="1"/>
  <c r="AG115" i="36"/>
  <c r="AE136" i="36"/>
  <c r="AF16" i="36"/>
  <c r="AF9" i="39" s="1"/>
  <c r="AF10" i="39" s="1"/>
  <c r="AG10" i="39" s="1"/>
  <c r="Y12" i="45" l="1"/>
  <c r="Y12" i="54"/>
  <c r="W44" i="50"/>
  <c r="W44" i="55" s="1"/>
  <c r="AB44" i="50"/>
  <c r="AB44" i="55" s="1"/>
  <c r="AA12" i="49"/>
  <c r="AB12" i="49" s="1"/>
  <c r="AA7" i="49"/>
  <c r="AA17" i="49"/>
  <c r="Y7" i="45"/>
  <c r="Y17" i="45"/>
  <c r="Y26" i="55"/>
  <c r="AC31" i="36"/>
  <c r="AE153" i="36"/>
  <c r="AD155" i="36"/>
  <c r="AG9" i="39"/>
  <c r="AH118" i="36"/>
  <c r="AH120" i="36" s="1"/>
  <c r="AH121" i="36" s="1"/>
  <c r="AB33" i="39"/>
  <c r="AB57" i="39" s="1"/>
  <c r="AA58" i="39"/>
  <c r="AC58" i="39" s="1"/>
  <c r="W14" i="38"/>
  <c r="X7" i="39" s="1"/>
  <c r="W37" i="38"/>
  <c r="W35" i="39"/>
  <c r="W37" i="39" s="1"/>
  <c r="V37" i="39"/>
  <c r="AJ115" i="36"/>
  <c r="AI112" i="36"/>
  <c r="AI110" i="36"/>
  <c r="AH85" i="36"/>
  <c r="AH87" i="36" s="1"/>
  <c r="AI83" i="36"/>
  <c r="AD100" i="36"/>
  <c r="AD93" i="36"/>
  <c r="AD97" i="36"/>
  <c r="AH74" i="36"/>
  <c r="AF90" i="36"/>
  <c r="AF76" i="36"/>
  <c r="AF78" i="36" s="1"/>
  <c r="AH52" i="36"/>
  <c r="AH54" i="36" s="1"/>
  <c r="AI50" i="36"/>
  <c r="AC43" i="36"/>
  <c r="AC45" i="36" s="1"/>
  <c r="AC57" i="36"/>
  <c r="AD41" i="36"/>
  <c r="AD43" i="36" s="1"/>
  <c r="AD45" i="36" s="1"/>
  <c r="AA43" i="36"/>
  <c r="AA45" i="36" s="1"/>
  <c r="AF136" i="36"/>
  <c r="V12" i="36"/>
  <c r="Y59" i="36"/>
  <c r="Y5" i="36"/>
  <c r="Y133" i="36" s="1"/>
  <c r="Y62" i="36"/>
  <c r="AJ35" i="36"/>
  <c r="AK35" i="36" s="1"/>
  <c r="X133" i="36"/>
  <c r="X8" i="36"/>
  <c r="X10" i="36"/>
  <c r="X60" i="36"/>
  <c r="AD30" i="36"/>
  <c r="AI33" i="39" s="1"/>
  <c r="AI57" i="39" s="1"/>
  <c r="AA57" i="36"/>
  <c r="AB41" i="36"/>
  <c r="AK26" i="36"/>
  <c r="AL26" i="36" s="1"/>
  <c r="AG16" i="36"/>
  <c r="U15" i="36"/>
  <c r="AG74" i="36"/>
  <c r="AL75" i="36"/>
  <c r="AG83" i="36"/>
  <c r="AL84" i="36"/>
  <c r="T137" i="36"/>
  <c r="T19" i="36"/>
  <c r="T141" i="36"/>
  <c r="AG50" i="36"/>
  <c r="U121" i="36"/>
  <c r="AD6" i="36"/>
  <c r="AC134" i="36"/>
  <c r="W99" i="36"/>
  <c r="V118" i="36"/>
  <c r="W114" i="36"/>
  <c r="V130" i="36"/>
  <c r="W127" i="36"/>
  <c r="Z168" i="36"/>
  <c r="AH14" i="36"/>
  <c r="Y18" i="36"/>
  <c r="AG14" i="36"/>
  <c r="AI7" i="36"/>
  <c r="AI135" i="36" s="1"/>
  <c r="AJ123" i="36"/>
  <c r="AG116" i="36"/>
  <c r="AG112" i="36"/>
  <c r="AG110" i="36"/>
  <c r="AH16" i="36"/>
  <c r="AH9" i="39" s="1"/>
  <c r="Y24" i="46" l="1"/>
  <c r="Y24" i="55"/>
  <c r="AB17" i="49"/>
  <c r="AA26" i="50"/>
  <c r="AB26" i="50" s="1"/>
  <c r="AA24" i="50"/>
  <c r="AB7" i="49"/>
  <c r="Y27" i="55"/>
  <c r="Y26" i="46"/>
  <c r="AD31" i="36"/>
  <c r="AF153" i="36"/>
  <c r="AF155" i="36" s="1"/>
  <c r="AE155" i="36"/>
  <c r="AE30" i="36" s="1"/>
  <c r="AJ33" i="39" s="1"/>
  <c r="AJ57" i="39" s="1"/>
  <c r="X127" i="36"/>
  <c r="X99" i="36"/>
  <c r="X66" i="36"/>
  <c r="AH10" i="39"/>
  <c r="AI118" i="36"/>
  <c r="AI120" i="36" s="1"/>
  <c r="AI121" i="36" s="1"/>
  <c r="AD58" i="39"/>
  <c r="AE58" i="39" s="1"/>
  <c r="AF58" i="39" s="1"/>
  <c r="AG58" i="39" s="1"/>
  <c r="AB58" i="39"/>
  <c r="AA46" i="36"/>
  <c r="X8" i="38"/>
  <c r="X25" i="39"/>
  <c r="X12" i="39"/>
  <c r="AJ112" i="36"/>
  <c r="AJ110" i="36"/>
  <c r="AK115" i="36"/>
  <c r="AJ83" i="36"/>
  <c r="AI85" i="36"/>
  <c r="AI87" i="36" s="1"/>
  <c r="AI74" i="36"/>
  <c r="AH90" i="36"/>
  <c r="AF95" i="36"/>
  <c r="AF92" i="36"/>
  <c r="AF79" i="36"/>
  <c r="AH76" i="36"/>
  <c r="AH78" i="36" s="1"/>
  <c r="AI52" i="36"/>
  <c r="AI54" i="36" s="1"/>
  <c r="AJ50" i="36"/>
  <c r="AE41" i="36"/>
  <c r="AD57" i="36"/>
  <c r="AD59" i="36"/>
  <c r="AD46" i="36"/>
  <c r="AD62" i="36"/>
  <c r="AC46" i="36"/>
  <c r="AC62" i="36"/>
  <c r="AC59" i="36"/>
  <c r="AH136" i="36"/>
  <c r="W66" i="36"/>
  <c r="AM26" i="36"/>
  <c r="X140" i="36"/>
  <c r="Y10" i="36"/>
  <c r="Y8" i="36"/>
  <c r="Y60" i="36"/>
  <c r="AE31" i="36"/>
  <c r="AG42" i="36"/>
  <c r="U17" i="36"/>
  <c r="U141" i="36" s="1"/>
  <c r="AL91" i="36"/>
  <c r="V131" i="36"/>
  <c r="W118" i="36"/>
  <c r="V120" i="36"/>
  <c r="AD134" i="36"/>
  <c r="W12" i="36"/>
  <c r="T142" i="36"/>
  <c r="W130" i="36"/>
  <c r="AI14" i="36"/>
  <c r="Z170" i="36"/>
  <c r="AJ7" i="36"/>
  <c r="AJ135" i="36" s="1"/>
  <c r="AK123" i="36"/>
  <c r="AG113" i="36"/>
  <c r="AG111" i="36"/>
  <c r="AI16" i="36"/>
  <c r="AI9" i="39" s="1"/>
  <c r="AI10" i="39" s="1"/>
  <c r="AA27" i="50" l="1"/>
  <c r="AA39" i="50" s="1"/>
  <c r="AA41" i="50" s="1"/>
  <c r="AA6" i="49" s="1"/>
  <c r="AB24" i="50"/>
  <c r="AB27" i="50" s="1"/>
  <c r="AB39" i="50" s="1"/>
  <c r="AB41" i="50" s="1"/>
  <c r="Y39" i="55"/>
  <c r="Y27" i="46"/>
  <c r="AG155" i="36"/>
  <c r="AJ118" i="36"/>
  <c r="AJ120" i="36" s="1"/>
  <c r="AJ121" i="36" s="1"/>
  <c r="AH58" i="39"/>
  <c r="AI58" i="39" s="1"/>
  <c r="Y8" i="38"/>
  <c r="Y15" i="39" s="1"/>
  <c r="Y25" i="39"/>
  <c r="Y12" i="39"/>
  <c r="X35" i="39"/>
  <c r="X14" i="38"/>
  <c r="X15" i="39"/>
  <c r="AL90" i="36"/>
  <c r="AK112" i="36"/>
  <c r="AM115" i="36"/>
  <c r="AK110" i="36"/>
  <c r="AJ85" i="36"/>
  <c r="AK83" i="36"/>
  <c r="AH95" i="36"/>
  <c r="AH92" i="36"/>
  <c r="AH79" i="36"/>
  <c r="AF93" i="36"/>
  <c r="AF97" i="36"/>
  <c r="AF100" i="36"/>
  <c r="AJ74" i="36"/>
  <c r="AJ76" i="36" s="1"/>
  <c r="AI90" i="36"/>
  <c r="AI76" i="36"/>
  <c r="AI78" i="36" s="1"/>
  <c r="AJ52" i="36"/>
  <c r="AK50" i="36"/>
  <c r="AE57" i="36"/>
  <c r="AF41" i="36"/>
  <c r="AC60" i="36"/>
  <c r="AC64" i="36"/>
  <c r="AC67" i="36"/>
  <c r="AD67" i="36"/>
  <c r="AD60" i="36"/>
  <c r="AD64" i="36"/>
  <c r="AE43" i="36"/>
  <c r="AI136" i="36"/>
  <c r="AM35" i="36"/>
  <c r="AL35" i="36"/>
  <c r="AH153" i="36" s="1"/>
  <c r="Y140" i="36"/>
  <c r="AF31" i="36"/>
  <c r="AG58" i="36"/>
  <c r="AF30" i="36"/>
  <c r="AK33" i="39" s="1"/>
  <c r="AK57" i="39" s="1"/>
  <c r="AN26" i="36"/>
  <c r="AA62" i="36"/>
  <c r="AA59" i="36"/>
  <c r="AA5" i="36"/>
  <c r="U19" i="36"/>
  <c r="U142" i="36" s="1"/>
  <c r="AQ75" i="36"/>
  <c r="AF6" i="36"/>
  <c r="W120" i="36"/>
  <c r="AQ51" i="36"/>
  <c r="W131" i="36"/>
  <c r="V121" i="36"/>
  <c r="Z18" i="36"/>
  <c r="AL129" i="36"/>
  <c r="AJ14" i="36"/>
  <c r="AA168" i="36"/>
  <c r="AL126" i="36"/>
  <c r="AL125" i="36"/>
  <c r="AM123" i="36"/>
  <c r="AK7" i="36"/>
  <c r="AL7" i="36" s="1"/>
  <c r="AL123" i="36"/>
  <c r="AL119" i="36"/>
  <c r="AL104" i="36"/>
  <c r="AJ16" i="36"/>
  <c r="AJ9" i="39" s="1"/>
  <c r="AJ10" i="39" s="1"/>
  <c r="AG40" i="50" l="1"/>
  <c r="AC40" i="50"/>
  <c r="AA46" i="50"/>
  <c r="AA48" i="50" s="1"/>
  <c r="AA11" i="49"/>
  <c r="AA20" i="49" s="1"/>
  <c r="AA43" i="49" s="1"/>
  <c r="AB6" i="49"/>
  <c r="AC21" i="48"/>
  <c r="Y41" i="55"/>
  <c r="Y39" i="46"/>
  <c r="AI153" i="36"/>
  <c r="AH155" i="36"/>
  <c r="AH30" i="36" s="1"/>
  <c r="AM33" i="39" s="1"/>
  <c r="AK118" i="36"/>
  <c r="AK120" i="36" s="1"/>
  <c r="AK121" i="36" s="1"/>
  <c r="AJ58" i="39"/>
  <c r="Y35" i="39"/>
  <c r="X37" i="39"/>
  <c r="X37" i="38"/>
  <c r="Y7" i="39"/>
  <c r="AL33" i="39"/>
  <c r="AG57" i="36"/>
  <c r="AG139" i="36"/>
  <c r="AM110" i="36"/>
  <c r="AM112" i="36"/>
  <c r="AN115" i="36"/>
  <c r="AM83" i="36"/>
  <c r="AK85" i="36"/>
  <c r="AK87" i="36" s="1"/>
  <c r="AI95" i="36"/>
  <c r="AI79" i="36"/>
  <c r="AI92" i="36"/>
  <c r="AK74" i="36"/>
  <c r="AK76" i="36" s="1"/>
  <c r="AK78" i="36" s="1"/>
  <c r="AJ90" i="36"/>
  <c r="AH93" i="36"/>
  <c r="AH97" i="36"/>
  <c r="AH100" i="36"/>
  <c r="AM50" i="36"/>
  <c r="AK52" i="36"/>
  <c r="AK54" i="36" s="1"/>
  <c r="AF43" i="36"/>
  <c r="AF45" i="36" s="1"/>
  <c r="AH41" i="36"/>
  <c r="AH43" i="36" s="1"/>
  <c r="AH45" i="36" s="1"/>
  <c r="AF57" i="36"/>
  <c r="AV51" i="36"/>
  <c r="AA133" i="36"/>
  <c r="AO26" i="36"/>
  <c r="AN35" i="36"/>
  <c r="AA10" i="36"/>
  <c r="AA8" i="36"/>
  <c r="AA60" i="36"/>
  <c r="AC5" i="36"/>
  <c r="AQ84" i="36"/>
  <c r="AH6" i="36"/>
  <c r="AH134" i="36" s="1"/>
  <c r="W121" i="36"/>
  <c r="X118" i="36"/>
  <c r="X130" i="36"/>
  <c r="X12" i="36"/>
  <c r="AF134" i="36"/>
  <c r="AA170" i="36"/>
  <c r="AK14" i="36"/>
  <c r="AL14" i="36" s="1"/>
  <c r="AL128" i="36"/>
  <c r="AM7" i="36"/>
  <c r="AL124" i="36"/>
  <c r="AN123" i="36"/>
  <c r="AK135" i="36"/>
  <c r="AL115" i="36"/>
  <c r="AL116" i="36" s="1"/>
  <c r="AK16" i="36"/>
  <c r="AK9" i="39" s="1"/>
  <c r="AK10" i="39" s="1"/>
  <c r="AL10" i="39" s="1"/>
  <c r="AJ136" i="36"/>
  <c r="AB46" i="50" l="1"/>
  <c r="AB48" i="50" s="1"/>
  <c r="AB11" i="49"/>
  <c r="AB20" i="49" s="1"/>
  <c r="AB43" i="49" s="1"/>
  <c r="AC23" i="48"/>
  <c r="Y41" i="46"/>
  <c r="Y6" i="54"/>
  <c r="AH31" i="36"/>
  <c r="AJ153" i="36"/>
  <c r="AI155" i="36"/>
  <c r="AI30" i="36" s="1"/>
  <c r="AN33" i="39" s="1"/>
  <c r="Y14" i="38"/>
  <c r="Y99" i="36"/>
  <c r="Y127" i="36"/>
  <c r="Y66" i="36"/>
  <c r="AL9" i="39"/>
  <c r="AK58" i="39"/>
  <c r="AL58" i="39" s="1"/>
  <c r="Y37" i="38"/>
  <c r="AA8" i="38"/>
  <c r="AA25" i="39"/>
  <c r="AA12" i="39"/>
  <c r="Z7" i="39"/>
  <c r="Z99" i="36" s="1"/>
  <c r="Y37" i="39"/>
  <c r="AM57" i="39"/>
  <c r="AL57" i="39"/>
  <c r="AN112" i="36"/>
  <c r="AO115" i="36"/>
  <c r="AM118" i="36"/>
  <c r="AM120" i="36" s="1"/>
  <c r="AM121" i="36" s="1"/>
  <c r="AN110" i="36"/>
  <c r="AN83" i="36"/>
  <c r="AM85" i="36"/>
  <c r="AM87" i="36" s="1"/>
  <c r="AI93" i="36"/>
  <c r="AI97" i="36"/>
  <c r="AI100" i="36"/>
  <c r="AK79" i="36"/>
  <c r="AK95" i="36"/>
  <c r="AK92" i="36"/>
  <c r="AM74" i="36"/>
  <c r="AK90" i="36"/>
  <c r="AL64" i="39" s="1"/>
  <c r="AM52" i="36"/>
  <c r="AM54" i="36" s="1"/>
  <c r="AN50" i="36"/>
  <c r="AH57" i="36"/>
  <c r="AI41" i="36"/>
  <c r="AI43" i="36" s="1"/>
  <c r="AI45" i="36" s="1"/>
  <c r="AH59" i="36"/>
  <c r="AH46" i="36"/>
  <c r="AH62" i="36"/>
  <c r="AF46" i="36"/>
  <c r="AF62" i="36"/>
  <c r="AF59" i="36"/>
  <c r="AK136" i="36"/>
  <c r="AV75" i="36"/>
  <c r="AP26" i="36"/>
  <c r="AR26" i="36" s="1"/>
  <c r="AC133" i="36"/>
  <c r="AC8" i="36"/>
  <c r="AG41" i="36"/>
  <c r="AA140" i="36"/>
  <c r="AL42" i="36"/>
  <c r="AC10" i="36"/>
  <c r="AO35" i="36"/>
  <c r="AP35" i="36" s="1"/>
  <c r="AD5" i="36"/>
  <c r="AL16" i="36"/>
  <c r="AL74" i="36"/>
  <c r="AL83" i="36"/>
  <c r="AQ91" i="36"/>
  <c r="Y118" i="36"/>
  <c r="AL50" i="36"/>
  <c r="X120" i="36"/>
  <c r="X131" i="36"/>
  <c r="AI6" i="36"/>
  <c r="AI134" i="36" s="1"/>
  <c r="AM14" i="36"/>
  <c r="AC168" i="36"/>
  <c r="AA18" i="36"/>
  <c r="AM135" i="36"/>
  <c r="AN7" i="36"/>
  <c r="AO123" i="36"/>
  <c r="AL112" i="36"/>
  <c r="AL110" i="36"/>
  <c r="AM16" i="36"/>
  <c r="AM9" i="39" s="1"/>
  <c r="Z40" i="46" l="1"/>
  <c r="Z40" i="55"/>
  <c r="AC24" i="48"/>
  <c r="AC25" i="48"/>
  <c r="Y6" i="45"/>
  <c r="Y46" i="55"/>
  <c r="Y11" i="54"/>
  <c r="AI31" i="36"/>
  <c r="AK153" i="36"/>
  <c r="AK155" i="36" s="1"/>
  <c r="AJ155" i="36"/>
  <c r="Z127" i="36"/>
  <c r="Z66" i="36"/>
  <c r="AM10" i="39"/>
  <c r="AN118" i="36"/>
  <c r="AN120" i="36" s="1"/>
  <c r="AN121" i="36" s="1"/>
  <c r="AC25" i="39"/>
  <c r="AC8" i="38"/>
  <c r="AC15" i="39" s="1"/>
  <c r="AC12" i="39"/>
  <c r="AB8" i="38"/>
  <c r="AN57" i="39"/>
  <c r="AQ90" i="36"/>
  <c r="AP115" i="36"/>
  <c r="AO110" i="36"/>
  <c r="AO112" i="36"/>
  <c r="AO83" i="36"/>
  <c r="AN85" i="36"/>
  <c r="AN87" i="36" s="1"/>
  <c r="AN74" i="36"/>
  <c r="AN76" i="36" s="1"/>
  <c r="AN78" i="36" s="1"/>
  <c r="AM90" i="36"/>
  <c r="AK100" i="36"/>
  <c r="AK93" i="36"/>
  <c r="AK97" i="36"/>
  <c r="AM76" i="36"/>
  <c r="AM78" i="36" s="1"/>
  <c r="AN52" i="36"/>
  <c r="AN54" i="36" s="1"/>
  <c r="AO50" i="36"/>
  <c r="AF67" i="36"/>
  <c r="AF60" i="36"/>
  <c r="AF64" i="36"/>
  <c r="AI62" i="36"/>
  <c r="AI46" i="36"/>
  <c r="AI59" i="36"/>
  <c r="AH64" i="36"/>
  <c r="AH60" i="36"/>
  <c r="AH67" i="36"/>
  <c r="AJ41" i="36"/>
  <c r="AI57" i="36"/>
  <c r="AJ43" i="36"/>
  <c r="AV84" i="36"/>
  <c r="AV91" i="36" s="1"/>
  <c r="AS26" i="36"/>
  <c r="AT26" i="36" s="1"/>
  <c r="AU26" i="36" s="1"/>
  <c r="AV26" i="36" s="1"/>
  <c r="AR123" i="36"/>
  <c r="AD10" i="36"/>
  <c r="AQ26" i="36"/>
  <c r="AL58" i="36"/>
  <c r="AJ30" i="36"/>
  <c r="AO33" i="39" s="1"/>
  <c r="AD8" i="36"/>
  <c r="AC140" i="36"/>
  <c r="AD133" i="36"/>
  <c r="Y12" i="36"/>
  <c r="Y120" i="36"/>
  <c r="Y130" i="36"/>
  <c r="X121" i="36"/>
  <c r="AN14" i="36"/>
  <c r="AC170" i="36"/>
  <c r="AB18" i="36"/>
  <c r="AN135" i="36"/>
  <c r="AP123" i="36"/>
  <c r="AQ123" i="36" s="1"/>
  <c r="AO7" i="36"/>
  <c r="AO135" i="36" s="1"/>
  <c r="AL111" i="36"/>
  <c r="AL113" i="36"/>
  <c r="AN16" i="36"/>
  <c r="AN9" i="39" s="1"/>
  <c r="AN10" i="39" s="1"/>
  <c r="AM136" i="36"/>
  <c r="AC6" i="50" l="1"/>
  <c r="AC27" i="48"/>
  <c r="AC29" i="48"/>
  <c r="AC34" i="48" s="1"/>
  <c r="AC147" i="48" s="1"/>
  <c r="Z21" i="44"/>
  <c r="Y20" i="54"/>
  <c r="Y11" i="45"/>
  <c r="Y46" i="46"/>
  <c r="AJ31" i="36"/>
  <c r="AK31" i="36" s="1"/>
  <c r="AL155" i="36"/>
  <c r="AD25" i="39"/>
  <c r="AD8" i="38"/>
  <c r="AD15" i="39" s="1"/>
  <c r="AD12" i="39"/>
  <c r="AO57" i="39"/>
  <c r="AL57" i="36"/>
  <c r="AL139" i="36"/>
  <c r="AO118" i="36"/>
  <c r="AO120" i="36" s="1"/>
  <c r="AO121" i="36" s="1"/>
  <c r="AP112" i="36"/>
  <c r="AP110" i="36"/>
  <c r="AR115" i="36"/>
  <c r="AO85" i="36"/>
  <c r="AP83" i="36"/>
  <c r="AM79" i="36"/>
  <c r="AM95" i="36"/>
  <c r="AM92" i="36"/>
  <c r="AN95" i="36"/>
  <c r="AN79" i="36"/>
  <c r="AN92" i="36"/>
  <c r="AO74" i="36"/>
  <c r="AO76" i="36" s="1"/>
  <c r="AN90" i="36"/>
  <c r="AO52" i="36"/>
  <c r="AP50" i="36"/>
  <c r="AJ57" i="36"/>
  <c r="AK41" i="36"/>
  <c r="AI60" i="36"/>
  <c r="AI67" i="36"/>
  <c r="AI64" i="36"/>
  <c r="AN136" i="36"/>
  <c r="AQ35" i="36"/>
  <c r="AM153" i="36" s="1"/>
  <c r="AR35" i="36"/>
  <c r="AS123" i="36"/>
  <c r="AR7" i="36"/>
  <c r="AK30" i="36"/>
  <c r="AP33" i="39" s="1"/>
  <c r="AD140" i="36"/>
  <c r="AF5" i="36"/>
  <c r="AF133" i="36" s="1"/>
  <c r="Z118" i="36"/>
  <c r="Z120" i="36" s="1"/>
  <c r="AK6" i="36"/>
  <c r="AK134" i="36" s="1"/>
  <c r="Y121" i="36"/>
  <c r="Z12" i="36"/>
  <c r="Y131" i="36"/>
  <c r="Z130" i="36"/>
  <c r="AC18" i="36"/>
  <c r="AO14" i="36"/>
  <c r="AD168" i="36"/>
  <c r="AP7" i="36"/>
  <c r="AP135" i="36" s="1"/>
  <c r="AQ124" i="36"/>
  <c r="AO16" i="36"/>
  <c r="AO9" i="39" s="1"/>
  <c r="AO10" i="39" s="1"/>
  <c r="Y48" i="46" l="1"/>
  <c r="Y48" i="55"/>
  <c r="AC32" i="48"/>
  <c r="AC33" i="48"/>
  <c r="AC146" i="48" s="1"/>
  <c r="AC22" i="50"/>
  <c r="AC38" i="49"/>
  <c r="Z23" i="44"/>
  <c r="Y20" i="45"/>
  <c r="AN153" i="36"/>
  <c r="AM155" i="36"/>
  <c r="AP118" i="36"/>
  <c r="AP120" i="36" s="1"/>
  <c r="AP121" i="36" s="1"/>
  <c r="AP57" i="39"/>
  <c r="AQ33" i="39"/>
  <c r="AS115" i="36"/>
  <c r="AR112" i="36"/>
  <c r="AR110" i="36"/>
  <c r="AR83" i="36"/>
  <c r="AP85" i="36"/>
  <c r="AP87" i="36" s="1"/>
  <c r="AO90" i="36"/>
  <c r="AP74" i="36"/>
  <c r="AM100" i="36"/>
  <c r="AM97" i="36"/>
  <c r="AM93" i="36"/>
  <c r="AN97" i="36"/>
  <c r="AN100" i="36"/>
  <c r="AN93" i="36"/>
  <c r="AR50" i="36"/>
  <c r="AP52" i="36"/>
  <c r="AP54" i="36" s="1"/>
  <c r="AK43" i="36"/>
  <c r="AK45" i="36" s="1"/>
  <c r="AM41" i="36"/>
  <c r="AM43" i="36" s="1"/>
  <c r="AM45" i="36" s="1"/>
  <c r="AK57" i="36"/>
  <c r="AO136" i="36"/>
  <c r="AQ125" i="36"/>
  <c r="AR135" i="36"/>
  <c r="AS35" i="36"/>
  <c r="AR16" i="36"/>
  <c r="AR9" i="39" s="1"/>
  <c r="AR14" i="36"/>
  <c r="AV126" i="36"/>
  <c r="AQ128" i="36"/>
  <c r="AS7" i="36"/>
  <c r="AS135" i="36" s="1"/>
  <c r="AU123" i="36"/>
  <c r="AU7" i="36" s="1"/>
  <c r="AU135" i="36" s="1"/>
  <c r="AT123" i="36"/>
  <c r="AT7" i="36" s="1"/>
  <c r="AT135" i="36" s="1"/>
  <c r="AH5" i="36"/>
  <c r="AQ126" i="36"/>
  <c r="AM31" i="36"/>
  <c r="AM30" i="36"/>
  <c r="AR33" i="39" s="1"/>
  <c r="AF10" i="36"/>
  <c r="AF8" i="36"/>
  <c r="AQ115" i="36"/>
  <c r="AQ116" i="36" s="1"/>
  <c r="Z131" i="36"/>
  <c r="AM6" i="36"/>
  <c r="Z121" i="36"/>
  <c r="AD170" i="36"/>
  <c r="AP14" i="36"/>
  <c r="AQ129" i="36"/>
  <c r="AQ7" i="36"/>
  <c r="AQ119" i="36"/>
  <c r="AP16" i="36"/>
  <c r="AP9" i="39" s="1"/>
  <c r="AP10" i="39" s="1"/>
  <c r="AQ10" i="39" s="1"/>
  <c r="AQ104" i="36"/>
  <c r="Y43" i="45" l="1"/>
  <c r="Y43" i="54"/>
  <c r="AC41" i="49"/>
  <c r="AC55" i="50"/>
  <c r="AC148" i="48" s="1"/>
  <c r="AC42" i="50"/>
  <c r="Z25" i="44"/>
  <c r="Z6" i="55"/>
  <c r="Z24" i="44"/>
  <c r="AO153" i="36"/>
  <c r="AN155" i="36"/>
  <c r="AN30" i="36" s="1"/>
  <c r="AS33" i="39" s="1"/>
  <c r="AR118" i="36"/>
  <c r="AR120" i="36" s="1"/>
  <c r="AR121" i="36" s="1"/>
  <c r="AQ9" i="39"/>
  <c r="AR10" i="39"/>
  <c r="AF25" i="39"/>
  <c r="AF8" i="38"/>
  <c r="AF12" i="39"/>
  <c r="AR57" i="39"/>
  <c r="AQ57" i="39"/>
  <c r="AS110" i="36"/>
  <c r="AS112" i="36"/>
  <c r="AS118" i="36" s="1"/>
  <c r="AS120" i="36" s="1"/>
  <c r="AS121" i="36" s="1"/>
  <c r="AT115" i="36"/>
  <c r="AU115" i="36"/>
  <c r="AR85" i="36"/>
  <c r="AR87" i="36" s="1"/>
  <c r="AS83" i="36"/>
  <c r="AP76" i="36"/>
  <c r="AP78" i="36" s="1"/>
  <c r="AR74" i="36"/>
  <c r="AP90" i="36"/>
  <c r="AV90" i="36" s="1"/>
  <c r="AR52" i="36"/>
  <c r="AR54" i="36" s="1"/>
  <c r="AS50" i="36"/>
  <c r="AM46" i="36"/>
  <c r="AM62" i="36"/>
  <c r="AM59" i="36"/>
  <c r="AN41" i="36"/>
  <c r="AN43" i="36"/>
  <c r="AN45" i="36" s="1"/>
  <c r="AM57" i="36"/>
  <c r="AK62" i="36"/>
  <c r="AK46" i="36"/>
  <c r="AK59" i="36"/>
  <c r="AR136" i="36"/>
  <c r="AQ16" i="36"/>
  <c r="AV123" i="36"/>
  <c r="AV124" i="36" s="1"/>
  <c r="AV7" i="36"/>
  <c r="AS16" i="36"/>
  <c r="AS9" i="39" s="1"/>
  <c r="AS10" i="39" s="1"/>
  <c r="AS14" i="36"/>
  <c r="AT35" i="36"/>
  <c r="AU35" i="36" s="1"/>
  <c r="AH10" i="36"/>
  <c r="AQ42" i="36"/>
  <c r="AH133" i="36"/>
  <c r="AH8" i="36"/>
  <c r="AI5" i="36"/>
  <c r="AI133" i="36" s="1"/>
  <c r="AF140" i="36"/>
  <c r="AN31" i="36"/>
  <c r="AL41" i="36"/>
  <c r="AP136" i="36"/>
  <c r="AQ74" i="36"/>
  <c r="AQ83" i="36"/>
  <c r="AM134" i="36"/>
  <c r="AN6" i="36"/>
  <c r="AQ50" i="36"/>
  <c r="AE168" i="36"/>
  <c r="AQ14" i="36"/>
  <c r="AD18" i="36"/>
  <c r="AQ112" i="36"/>
  <c r="AQ110" i="36"/>
  <c r="AC42" i="49" l="1"/>
  <c r="AC62" i="49"/>
  <c r="Z27" i="44"/>
  <c r="Z32" i="44"/>
  <c r="Z29" i="44"/>
  <c r="Z6" i="46"/>
  <c r="Z38" i="54"/>
  <c r="AP153" i="36"/>
  <c r="AO155" i="36"/>
  <c r="AH25" i="39"/>
  <c r="AH8" i="38"/>
  <c r="AH15" i="39" s="1"/>
  <c r="AH12" i="39"/>
  <c r="AG8" i="38"/>
  <c r="AS57" i="39"/>
  <c r="AT110" i="36"/>
  <c r="AU110" i="36"/>
  <c r="AU112" i="36"/>
  <c r="AT112" i="36"/>
  <c r="AS85" i="36"/>
  <c r="AS87" i="36" s="1"/>
  <c r="AT83" i="36"/>
  <c r="AS74" i="36"/>
  <c r="AS76" i="36" s="1"/>
  <c r="AS78" i="36" s="1"/>
  <c r="AR90" i="36"/>
  <c r="AR76" i="36"/>
  <c r="AR78" i="36" s="1"/>
  <c r="AP95" i="36"/>
  <c r="AP79" i="36"/>
  <c r="AP92" i="36"/>
  <c r="AS52" i="36"/>
  <c r="AS54" i="36" s="1"/>
  <c r="AT50" i="36"/>
  <c r="AK60" i="36"/>
  <c r="AK64" i="36"/>
  <c r="AK67" i="36"/>
  <c r="AN46" i="36"/>
  <c r="AN62" i="36"/>
  <c r="AN59" i="36"/>
  <c r="AO41" i="36"/>
  <c r="AN57" i="36"/>
  <c r="AM67" i="36"/>
  <c r="AM60" i="36"/>
  <c r="AM64" i="36"/>
  <c r="AV115" i="36"/>
  <c r="AV116" i="36" s="1"/>
  <c r="AT16" i="36"/>
  <c r="AT9" i="39" s="1"/>
  <c r="AT10" i="39" s="1"/>
  <c r="AV104" i="36"/>
  <c r="AV128" i="36"/>
  <c r="AV119" i="36"/>
  <c r="AR6" i="36"/>
  <c r="AR134" i="36" s="1"/>
  <c r="AS136" i="36"/>
  <c r="AU14" i="36"/>
  <c r="AT14" i="36"/>
  <c r="AQ58" i="36"/>
  <c r="AO31" i="36"/>
  <c r="AH140" i="36"/>
  <c r="AO30" i="36"/>
  <c r="AT33" i="39" s="1"/>
  <c r="AI8" i="36"/>
  <c r="AI10" i="36"/>
  <c r="S23" i="36"/>
  <c r="S143" i="36" s="1"/>
  <c r="AN134" i="36"/>
  <c r="AE170" i="36"/>
  <c r="AQ111" i="36"/>
  <c r="AQ113" i="36"/>
  <c r="Z22" i="55" l="1"/>
  <c r="AC12" i="49"/>
  <c r="AC7" i="49"/>
  <c r="AC24" i="50" s="1"/>
  <c r="AC17" i="49"/>
  <c r="Z38" i="45"/>
  <c r="Z41" i="54"/>
  <c r="Z146" i="44"/>
  <c r="Z33" i="44"/>
  <c r="Z55" i="55"/>
  <c r="Z22" i="46"/>
  <c r="Z147" i="44"/>
  <c r="Z34" i="44"/>
  <c r="AP155" i="36"/>
  <c r="AQ155" i="36" s="1"/>
  <c r="AI25" i="39"/>
  <c r="AI8" i="38"/>
  <c r="AI15" i="39" s="1"/>
  <c r="AI12" i="39"/>
  <c r="AT57" i="39"/>
  <c r="AQ57" i="36"/>
  <c r="AQ139" i="36"/>
  <c r="AU118" i="36"/>
  <c r="AU120" i="36" s="1"/>
  <c r="AU121" i="36" s="1"/>
  <c r="AT118" i="36"/>
  <c r="AT120" i="36" s="1"/>
  <c r="AT121" i="36" s="1"/>
  <c r="AT85" i="36"/>
  <c r="AU83" i="36"/>
  <c r="AU85" i="36" s="1"/>
  <c r="AU87" i="36" s="1"/>
  <c r="AS79" i="36"/>
  <c r="AS95" i="36"/>
  <c r="AS92" i="36"/>
  <c r="AP100" i="36"/>
  <c r="AP93" i="36"/>
  <c r="AP97" i="36"/>
  <c r="AR95" i="36"/>
  <c r="AR79" i="36"/>
  <c r="AR92" i="36"/>
  <c r="AT74" i="36"/>
  <c r="AT76" i="36" s="1"/>
  <c r="AS90" i="36"/>
  <c r="AU50" i="36"/>
  <c r="AU52" i="36" s="1"/>
  <c r="AU54" i="36" s="1"/>
  <c r="AT52" i="36"/>
  <c r="AN64" i="36"/>
  <c r="AN60" i="36"/>
  <c r="AN67" i="36"/>
  <c r="AP41" i="36"/>
  <c r="AO57" i="36"/>
  <c r="AO43" i="36"/>
  <c r="AV129" i="36"/>
  <c r="AV35" i="36"/>
  <c r="AR153" i="36" s="1"/>
  <c r="AR155" i="36" s="1"/>
  <c r="AT136" i="36"/>
  <c r="AV112" i="36"/>
  <c r="AV113" i="36" s="1"/>
  <c r="AV110" i="36"/>
  <c r="AV111" i="36" s="1"/>
  <c r="AV14" i="36"/>
  <c r="AU16" i="36"/>
  <c r="AU9" i="39" s="1"/>
  <c r="AU10" i="39" s="1"/>
  <c r="AV10" i="39" s="1"/>
  <c r="AS6" i="36"/>
  <c r="AS134" i="36" s="1"/>
  <c r="AP31" i="36"/>
  <c r="AI140" i="36"/>
  <c r="AP30" i="36"/>
  <c r="AU33" i="39" s="1"/>
  <c r="AK5" i="36"/>
  <c r="AK133" i="36" s="1"/>
  <c r="AP6" i="36"/>
  <c r="AP134" i="36" s="1"/>
  <c r="AE18" i="36"/>
  <c r="AF168" i="36"/>
  <c r="Z42" i="46" l="1"/>
  <c r="Z42" i="55"/>
  <c r="AC26" i="50"/>
  <c r="Z148" i="44"/>
  <c r="Z55" i="46"/>
  <c r="Z41" i="45"/>
  <c r="Z42" i="54"/>
  <c r="AR31" i="36"/>
  <c r="AS153" i="36"/>
  <c r="AV9" i="39"/>
  <c r="AU57" i="39"/>
  <c r="AV33" i="39"/>
  <c r="AU74" i="36"/>
  <c r="AU90" i="36" s="1"/>
  <c r="AT90" i="36"/>
  <c r="AR100" i="36"/>
  <c r="AR97" i="36"/>
  <c r="AR93" i="36"/>
  <c r="AS100" i="36"/>
  <c r="AS97" i="36"/>
  <c r="AS93" i="36"/>
  <c r="AP43" i="36"/>
  <c r="AP45" i="36" s="1"/>
  <c r="AR41" i="36"/>
  <c r="AR43" i="36"/>
  <c r="AR45" i="36" s="1"/>
  <c r="AP57" i="36"/>
  <c r="AR30" i="36"/>
  <c r="AV16" i="36"/>
  <c r="AU136" i="36"/>
  <c r="AV50" i="36"/>
  <c r="AV83" i="36"/>
  <c r="AV125" i="36"/>
  <c r="AV42" i="36"/>
  <c r="AV58" i="36" s="1"/>
  <c r="S25" i="36"/>
  <c r="S29" i="36"/>
  <c r="AK10" i="36"/>
  <c r="AM5" i="36"/>
  <c r="AK8" i="36"/>
  <c r="AF170" i="36"/>
  <c r="Z62" i="45" l="1"/>
  <c r="Z62" i="54"/>
  <c r="AC27" i="50"/>
  <c r="AC39" i="50" s="1"/>
  <c r="AC41" i="50" s="1"/>
  <c r="Z42" i="45"/>
  <c r="Z7" i="54"/>
  <c r="Z17" i="54"/>
  <c r="AT153" i="36"/>
  <c r="AS155" i="36"/>
  <c r="AK8" i="38"/>
  <c r="AK25" i="39"/>
  <c r="AK12" i="39"/>
  <c r="AV57" i="39"/>
  <c r="AU76" i="36"/>
  <c r="AU78" i="36" s="1"/>
  <c r="AV57" i="36"/>
  <c r="AR59" i="36"/>
  <c r="AR62" i="36"/>
  <c r="AR46" i="36"/>
  <c r="AR57" i="36"/>
  <c r="AS41" i="36"/>
  <c r="AP46" i="36"/>
  <c r="AP62" i="36"/>
  <c r="AP59" i="36"/>
  <c r="AU6" i="36"/>
  <c r="AU134" i="36" s="1"/>
  <c r="AV74" i="36"/>
  <c r="AM8" i="36"/>
  <c r="AQ41" i="36"/>
  <c r="AV139" i="36" s="1"/>
  <c r="AK140" i="36"/>
  <c r="S34" i="36"/>
  <c r="AN5" i="36"/>
  <c r="AN133" i="36" s="1"/>
  <c r="S27" i="36"/>
  <c r="AM133" i="36"/>
  <c r="AM10" i="36"/>
  <c r="AH168" i="36"/>
  <c r="AF18" i="36"/>
  <c r="Z12" i="45" l="1"/>
  <c r="Z12" i="54"/>
  <c r="AD40" i="50"/>
  <c r="AC6" i="49"/>
  <c r="Z24" i="55"/>
  <c r="Z7" i="45"/>
  <c r="Z17" i="45"/>
  <c r="AS31" i="36"/>
  <c r="AS30" i="36"/>
  <c r="AU153" i="36"/>
  <c r="AU155" i="36" s="1"/>
  <c r="AT155" i="36"/>
  <c r="AU79" i="36"/>
  <c r="AM25" i="39"/>
  <c r="AM8" i="38"/>
  <c r="AM15" i="39" s="1"/>
  <c r="AM12" i="39"/>
  <c r="AL8" i="38"/>
  <c r="AU92" i="36"/>
  <c r="AU93" i="36" s="1"/>
  <c r="AU95" i="36"/>
  <c r="AT41" i="36"/>
  <c r="AT43" i="36"/>
  <c r="AS57" i="36"/>
  <c r="AS43" i="36"/>
  <c r="AS45" i="36" s="1"/>
  <c r="AP60" i="36"/>
  <c r="AP64" i="36"/>
  <c r="AP67" i="36"/>
  <c r="AR67" i="36"/>
  <c r="AR64" i="36"/>
  <c r="AR60" i="36"/>
  <c r="AN10" i="36"/>
  <c r="AM140" i="36"/>
  <c r="S147" i="36"/>
  <c r="S32" i="36"/>
  <c r="S33" i="36"/>
  <c r="S146" i="36" s="1"/>
  <c r="AN8" i="36"/>
  <c r="AG18" i="36"/>
  <c r="AH170" i="36"/>
  <c r="Z26" i="46" l="1"/>
  <c r="Z26" i="55"/>
  <c r="AC46" i="50"/>
  <c r="AC48" i="50" s="1"/>
  <c r="AC11" i="49"/>
  <c r="AC20" i="49" s="1"/>
  <c r="AC43" i="49" s="1"/>
  <c r="AD21" i="48"/>
  <c r="Z24" i="46"/>
  <c r="Z27" i="55"/>
  <c r="AT30" i="36"/>
  <c r="AU30" i="36" s="1"/>
  <c r="AV155" i="36"/>
  <c r="AT31" i="36"/>
  <c r="AU31" i="36" s="1"/>
  <c r="AU100" i="36"/>
  <c r="AU97" i="36"/>
  <c r="AN8" i="38"/>
  <c r="AN15" i="39" s="1"/>
  <c r="AN25" i="39"/>
  <c r="AN12" i="39"/>
  <c r="AS46" i="36"/>
  <c r="AS62" i="36"/>
  <c r="AS10" i="36" s="1"/>
  <c r="AS59" i="36"/>
  <c r="AT57" i="36"/>
  <c r="AU41" i="36"/>
  <c r="AU57" i="36" s="1"/>
  <c r="AR5" i="36"/>
  <c r="AR8" i="36" s="1"/>
  <c r="AR10" i="36"/>
  <c r="AS5" i="36"/>
  <c r="AP5" i="36"/>
  <c r="AN140" i="36"/>
  <c r="AI168" i="36"/>
  <c r="AH18" i="36"/>
  <c r="AD23" i="48" l="1"/>
  <c r="Z39" i="55"/>
  <c r="Z27" i="46"/>
  <c r="AR25" i="39"/>
  <c r="AR8" i="38"/>
  <c r="AR12" i="39"/>
  <c r="AU43" i="36"/>
  <c r="AU45" i="36" s="1"/>
  <c r="AS67" i="36"/>
  <c r="AS64" i="36"/>
  <c r="AS60" i="36"/>
  <c r="AR140" i="36"/>
  <c r="AR133" i="36"/>
  <c r="AS133" i="36"/>
  <c r="AS8" i="36"/>
  <c r="AV41" i="36"/>
  <c r="AP133" i="36"/>
  <c r="AP8" i="36"/>
  <c r="AP10" i="36"/>
  <c r="AI170" i="36"/>
  <c r="AD24" i="48" l="1"/>
  <c r="AD25" i="48"/>
  <c r="Z41" i="55"/>
  <c r="Z39" i="46"/>
  <c r="AS8" i="38"/>
  <c r="AS15" i="39" s="1"/>
  <c r="AS25" i="39"/>
  <c r="AS12" i="39"/>
  <c r="AP25" i="39"/>
  <c r="AP8" i="38"/>
  <c r="AP12" i="39"/>
  <c r="AU62" i="36"/>
  <c r="AU10" i="36" s="1"/>
  <c r="AU46" i="36"/>
  <c r="AU59" i="36"/>
  <c r="AS140" i="36"/>
  <c r="AU5" i="36"/>
  <c r="AU133" i="36" s="1"/>
  <c r="AP140" i="36"/>
  <c r="AJ168" i="36"/>
  <c r="AI18" i="36"/>
  <c r="AD6" i="50" l="1"/>
  <c r="AD27" i="48"/>
  <c r="AD29" i="48"/>
  <c r="AD34" i="48" s="1"/>
  <c r="AD147" i="48" s="1"/>
  <c r="Z41" i="46"/>
  <c r="Z6" i="54"/>
  <c r="AQ8" i="38"/>
  <c r="AR15" i="39"/>
  <c r="AU67" i="36"/>
  <c r="AU64" i="36"/>
  <c r="AU60" i="36"/>
  <c r="AU8" i="36"/>
  <c r="AJ170" i="36"/>
  <c r="AA40" i="46" l="1"/>
  <c r="AA40" i="55"/>
  <c r="AD32" i="48"/>
  <c r="AD33" i="48"/>
  <c r="AD146" i="48" s="1"/>
  <c r="AD22" i="50"/>
  <c r="AD38" i="49"/>
  <c r="Z6" i="45"/>
  <c r="Z46" i="55"/>
  <c r="Z11" i="54"/>
  <c r="AU8" i="38"/>
  <c r="AU25" i="39"/>
  <c r="AU12" i="39"/>
  <c r="AU140" i="36"/>
  <c r="AJ18" i="36"/>
  <c r="AK168" i="36"/>
  <c r="AD41" i="49" l="1"/>
  <c r="AD55" i="50"/>
  <c r="AD148" i="48" s="1"/>
  <c r="AD42" i="50"/>
  <c r="AA21" i="44"/>
  <c r="Z20" i="54"/>
  <c r="Z11" i="45"/>
  <c r="Z46" i="46"/>
  <c r="AV8" i="38"/>
  <c r="AK170" i="36"/>
  <c r="Z48" i="46" l="1"/>
  <c r="Z48" i="55"/>
  <c r="AD42" i="49"/>
  <c r="AD62" i="49"/>
  <c r="AB21" i="44"/>
  <c r="Z20" i="45"/>
  <c r="AM168" i="36"/>
  <c r="AK18" i="36"/>
  <c r="Z43" i="45" l="1"/>
  <c r="Z43" i="54"/>
  <c r="AD12" i="49"/>
  <c r="AD7" i="49"/>
  <c r="AD24" i="50" s="1"/>
  <c r="AD17" i="49"/>
  <c r="AL18" i="36"/>
  <c r="AM170" i="36"/>
  <c r="AD26" i="50" l="1"/>
  <c r="AD27" i="50" s="1"/>
  <c r="AD39" i="50" s="1"/>
  <c r="AD41" i="50" s="1"/>
  <c r="AN168" i="36"/>
  <c r="AM18" i="36"/>
  <c r="AE40" i="50" l="1"/>
  <c r="AD6" i="49"/>
  <c r="T23" i="36"/>
  <c r="T143" i="36" s="1"/>
  <c r="AN170" i="36"/>
  <c r="AD46" i="50" l="1"/>
  <c r="AD48" i="50" s="1"/>
  <c r="AD11" i="49"/>
  <c r="AD20" i="49" s="1"/>
  <c r="AD43" i="49" s="1"/>
  <c r="AE21" i="48"/>
  <c r="AN18" i="36"/>
  <c r="AO168" i="36"/>
  <c r="AE23" i="48" l="1"/>
  <c r="T25" i="36"/>
  <c r="T29" i="36"/>
  <c r="AO170" i="36"/>
  <c r="AE24" i="48" l="1"/>
  <c r="AE25" i="48"/>
  <c r="T34" i="36"/>
  <c r="T27" i="36"/>
  <c r="AP168" i="36"/>
  <c r="AO18" i="36"/>
  <c r="AE6" i="50" l="1"/>
  <c r="AE27" i="48"/>
  <c r="AE29" i="48"/>
  <c r="AE34" i="48" s="1"/>
  <c r="AE147" i="48" s="1"/>
  <c r="AR168" i="36"/>
  <c r="AR170" i="36" s="1"/>
  <c r="T147" i="36"/>
  <c r="T32" i="36"/>
  <c r="T33" i="36"/>
  <c r="T146" i="36" s="1"/>
  <c r="AP170" i="36"/>
  <c r="AE32" i="48" l="1"/>
  <c r="AE33" i="48"/>
  <c r="AE146" i="48" s="1"/>
  <c r="AE22" i="50"/>
  <c r="AE38" i="49"/>
  <c r="AS168" i="36"/>
  <c r="AS170" i="36" s="1"/>
  <c r="AS18" i="36" s="1"/>
  <c r="AT168" i="36"/>
  <c r="AT170" i="36" s="1"/>
  <c r="AR18" i="36"/>
  <c r="AP18" i="36"/>
  <c r="AE41" i="49" l="1"/>
  <c r="AE55" i="50"/>
  <c r="AE148" i="48" s="1"/>
  <c r="AE42" i="50"/>
  <c r="AU168" i="36"/>
  <c r="AU170" i="36" s="1"/>
  <c r="AT18" i="36"/>
  <c r="AQ18" i="36"/>
  <c r="AE42" i="49" l="1"/>
  <c r="AE62" i="49"/>
  <c r="AU18" i="36"/>
  <c r="AV18" i="36"/>
  <c r="AE12" i="49" l="1"/>
  <c r="AE7" i="49"/>
  <c r="AE24" i="50" s="1"/>
  <c r="AE17" i="49"/>
  <c r="U23" i="36"/>
  <c r="U143" i="36" s="1"/>
  <c r="AE26" i="50" l="1"/>
  <c r="AE27" i="50"/>
  <c r="AE39" i="50" s="1"/>
  <c r="AE41" i="50" s="1"/>
  <c r="AC143" i="36"/>
  <c r="AD143" i="36" s="1"/>
  <c r="U25" i="36"/>
  <c r="AF40" i="50" l="1"/>
  <c r="AE6" i="49"/>
  <c r="AE143" i="36"/>
  <c r="AF143" i="36" s="1"/>
  <c r="U27" i="36"/>
  <c r="AE46" i="50" l="1"/>
  <c r="AE48" i="50" s="1"/>
  <c r="AE11" i="49"/>
  <c r="AE20" i="49" s="1"/>
  <c r="AE43" i="49" s="1"/>
  <c r="AF21" i="48"/>
  <c r="AH143" i="36"/>
  <c r="U33" i="36"/>
  <c r="U146" i="36" s="1"/>
  <c r="U32" i="36"/>
  <c r="AF23" i="48" l="1"/>
  <c r="AG21" i="48"/>
  <c r="AI143" i="36"/>
  <c r="AG23" i="48" l="1"/>
  <c r="AF24" i="48"/>
  <c r="AJ143" i="36"/>
  <c r="AK143" i="36"/>
  <c r="AG24" i="48" l="1"/>
  <c r="AF29" i="48"/>
  <c r="AF34" i="48" s="1"/>
  <c r="AF147" i="48" s="1"/>
  <c r="AF25" i="48"/>
  <c r="AG25" i="48"/>
  <c r="AG27" i="48" s="1"/>
  <c r="AM143" i="36"/>
  <c r="AN143" i="36" s="1"/>
  <c r="AF6" i="50" l="1"/>
  <c r="AF27" i="48"/>
  <c r="AG30" i="48"/>
  <c r="AG32" i="48" s="1"/>
  <c r="AG31" i="48"/>
  <c r="AG33" i="48" s="1"/>
  <c r="AG143" i="48"/>
  <c r="AG29" i="48"/>
  <c r="AG34" i="48" s="1"/>
  <c r="AG147" i="48" s="1"/>
  <c r="AO143" i="36"/>
  <c r="AP143" i="36" s="1"/>
  <c r="AG146" i="48" l="1"/>
  <c r="AG36" i="48"/>
  <c r="AF32" i="48"/>
  <c r="AF33" i="48"/>
  <c r="AF146" i="48" s="1"/>
  <c r="AF22" i="50"/>
  <c r="AG6" i="50"/>
  <c r="AG22" i="50" s="1"/>
  <c r="AG55" i="50" s="1"/>
  <c r="AG148" i="48" s="1"/>
  <c r="AF38" i="49"/>
  <c r="AR143" i="36"/>
  <c r="AG38" i="49" l="1"/>
  <c r="AG41" i="49" s="1"/>
  <c r="AG42" i="49" s="1"/>
  <c r="AF41" i="49"/>
  <c r="AF55" i="50"/>
  <c r="AF148" i="48" s="1"/>
  <c r="AF42" i="50"/>
  <c r="AS143" i="36"/>
  <c r="AT143" i="36" s="1"/>
  <c r="AG42" i="50" l="1"/>
  <c r="AF42" i="49"/>
  <c r="AF62" i="49"/>
  <c r="AU143" i="36"/>
  <c r="AG44" i="50" l="1"/>
  <c r="AF12" i="49"/>
  <c r="AG12" i="49" s="1"/>
  <c r="AF7" i="49"/>
  <c r="AF17" i="49"/>
  <c r="W21" i="36"/>
  <c r="AG17" i="49" l="1"/>
  <c r="AF26" i="50"/>
  <c r="AG26" i="50" s="1"/>
  <c r="AF24" i="50"/>
  <c r="AG7" i="49"/>
  <c r="W62" i="36"/>
  <c r="W45" i="36"/>
  <c r="W46" i="36" s="1"/>
  <c r="U44" i="36"/>
  <c r="Z44" i="36" s="1"/>
  <c r="AE44" i="36" s="1"/>
  <c r="U46" i="36"/>
  <c r="AF27" i="50" l="1"/>
  <c r="AF39" i="50" s="1"/>
  <c r="AF41" i="50" s="1"/>
  <c r="AF6" i="49" s="1"/>
  <c r="AG24" i="50"/>
  <c r="AG27" i="50" s="1"/>
  <c r="AG39" i="50" s="1"/>
  <c r="AG41" i="50" s="1"/>
  <c r="W63" i="36"/>
  <c r="U59" i="36"/>
  <c r="U53" i="36"/>
  <c r="W54" i="36"/>
  <c r="AH40" i="50" l="1"/>
  <c r="AL40" i="50"/>
  <c r="AF46" i="50"/>
  <c r="AF48" i="50" s="1"/>
  <c r="AF11" i="49"/>
  <c r="AF20" i="49" s="1"/>
  <c r="AF43" i="49" s="1"/>
  <c r="AG6" i="49"/>
  <c r="AH21" i="48"/>
  <c r="Z53" i="36"/>
  <c r="AE53" i="36" s="1"/>
  <c r="Z45" i="36"/>
  <c r="U68" i="36"/>
  <c r="U65" i="36"/>
  <c r="U61" i="36"/>
  <c r="Z54" i="36"/>
  <c r="W60" i="36"/>
  <c r="W67" i="36"/>
  <c r="W59" i="36"/>
  <c r="AG46" i="50" l="1"/>
  <c r="AG48" i="50" s="1"/>
  <c r="AG11" i="49"/>
  <c r="AG20" i="49" s="1"/>
  <c r="AG43" i="49" s="1"/>
  <c r="AH23" i="48"/>
  <c r="AJ53" i="36"/>
  <c r="AO53" i="36" s="1"/>
  <c r="AT53" i="36" s="1"/>
  <c r="AE54" i="36"/>
  <c r="Z62" i="36"/>
  <c r="AB45" i="36"/>
  <c r="AB46" i="36" s="1"/>
  <c r="Z46" i="36"/>
  <c r="AJ44" i="36"/>
  <c r="AE45" i="36"/>
  <c r="V64" i="36"/>
  <c r="Y67" i="36"/>
  <c r="AA67" i="36"/>
  <c r="X67" i="36"/>
  <c r="U70" i="36"/>
  <c r="U71" i="36" s="1"/>
  <c r="W68" i="36"/>
  <c r="W61" i="36"/>
  <c r="Z59" i="36"/>
  <c r="AB54" i="36"/>
  <c r="AH24" i="48" l="1"/>
  <c r="AH25" i="48"/>
  <c r="AJ54" i="36"/>
  <c r="AT54" i="36"/>
  <c r="AO54" i="36"/>
  <c r="AE46" i="36"/>
  <c r="AE59" i="36"/>
  <c r="AE62" i="36"/>
  <c r="AG45" i="36"/>
  <c r="AG46" i="36" s="1"/>
  <c r="AO44" i="36"/>
  <c r="AJ45" i="36"/>
  <c r="AB62" i="36"/>
  <c r="AB63" i="36" s="1"/>
  <c r="W71" i="36"/>
  <c r="W72" i="36" s="1"/>
  <c r="W64" i="36"/>
  <c r="X64" i="36"/>
  <c r="Z67" i="36"/>
  <c r="AB59" i="36"/>
  <c r="AB47" i="36" s="1"/>
  <c r="Z60" i="36"/>
  <c r="AG54" i="36"/>
  <c r="U72" i="36"/>
  <c r="AH6" i="50" l="1"/>
  <c r="AH27" i="48"/>
  <c r="AH29" i="48"/>
  <c r="AH34" i="48" s="1"/>
  <c r="AH147" i="48" s="1"/>
  <c r="AT44" i="36"/>
  <c r="AO45" i="36"/>
  <c r="AG62" i="36"/>
  <c r="AG63" i="36" s="1"/>
  <c r="AJ62" i="36"/>
  <c r="AJ59" i="36"/>
  <c r="AJ46" i="36"/>
  <c r="AL45" i="36"/>
  <c r="AL46" i="36" s="1"/>
  <c r="AE64" i="36"/>
  <c r="AE67" i="36"/>
  <c r="AE60" i="36"/>
  <c r="Y64" i="36"/>
  <c r="W65" i="36"/>
  <c r="W70" i="36"/>
  <c r="V72" i="36"/>
  <c r="X70" i="36"/>
  <c r="X71" i="36" s="1"/>
  <c r="X72" i="36" s="1"/>
  <c r="AL54" i="36"/>
  <c r="AG59" i="36"/>
  <c r="AB60" i="36"/>
  <c r="AB67" i="36"/>
  <c r="AB68" i="36" s="1"/>
  <c r="AH32" i="48" l="1"/>
  <c r="AH33" i="48"/>
  <c r="AH146" i="48" s="1"/>
  <c r="AH22" i="50"/>
  <c r="AH38" i="49"/>
  <c r="AJ60" i="36"/>
  <c r="AJ64" i="36"/>
  <c r="AJ67" i="36"/>
  <c r="AO59" i="36"/>
  <c r="AO62" i="36"/>
  <c r="AO46" i="36"/>
  <c r="AQ45" i="36"/>
  <c r="AQ46" i="36" s="1"/>
  <c r="AT45" i="36"/>
  <c r="AL62" i="36"/>
  <c r="AL63" i="36" s="1"/>
  <c r="Y70" i="36"/>
  <c r="Y71" i="36" s="1"/>
  <c r="Z64" i="36"/>
  <c r="AQ54" i="36"/>
  <c r="AG67" i="36"/>
  <c r="AG68" i="36" s="1"/>
  <c r="AV54" i="36"/>
  <c r="AL59" i="36"/>
  <c r="AG60" i="36"/>
  <c r="AB61" i="36"/>
  <c r="AH41" i="49" l="1"/>
  <c r="AH55" i="50"/>
  <c r="AH148" i="48" s="1"/>
  <c r="AH42" i="50"/>
  <c r="AQ62" i="36"/>
  <c r="AQ63" i="36" s="1"/>
  <c r="AT59" i="36"/>
  <c r="AV59" i="36" s="1"/>
  <c r="AT46" i="36"/>
  <c r="AT62" i="36"/>
  <c r="AV45" i="36"/>
  <c r="AV46" i="36" s="1"/>
  <c r="AO60" i="36"/>
  <c r="AO67" i="36"/>
  <c r="AO64" i="36"/>
  <c r="Z70" i="36"/>
  <c r="Z71" i="36" s="1"/>
  <c r="Z72" i="36" s="1"/>
  <c r="AA64" i="36"/>
  <c r="Y72" i="36"/>
  <c r="AL67" i="36"/>
  <c r="AL68" i="36" s="1"/>
  <c r="AQ59" i="36"/>
  <c r="AG61" i="36"/>
  <c r="AH42" i="49" l="1"/>
  <c r="AH62" i="49"/>
  <c r="AV62" i="36"/>
  <c r="AV63" i="36" s="1"/>
  <c r="AT60" i="36"/>
  <c r="AT64" i="36"/>
  <c r="AT67" i="36"/>
  <c r="AB64" i="36"/>
  <c r="AB65" i="36" s="1"/>
  <c r="AL60" i="36"/>
  <c r="AQ67" i="36"/>
  <c r="AQ68" i="36" s="1"/>
  <c r="AH7" i="49" l="1"/>
  <c r="AH12" i="49"/>
  <c r="AH17" i="49"/>
  <c r="AV67" i="36"/>
  <c r="AV68" i="36" s="1"/>
  <c r="AQ60" i="36"/>
  <c r="AL61" i="36"/>
  <c r="AH26" i="50" l="1"/>
  <c r="AH24" i="50"/>
  <c r="AQ61" i="36"/>
  <c r="AH27" i="50" l="1"/>
  <c r="AH39" i="50" s="1"/>
  <c r="AH41" i="50" s="1"/>
  <c r="AV60" i="36"/>
  <c r="AI40" i="50" l="1"/>
  <c r="AH6" i="49"/>
  <c r="AG64" i="36"/>
  <c r="AG65" i="36" s="1"/>
  <c r="AV61" i="36"/>
  <c r="AH46" i="50" l="1"/>
  <c r="AH48" i="50" s="1"/>
  <c r="AH11" i="49"/>
  <c r="AH20" i="49" s="1"/>
  <c r="AH43" i="49" s="1"/>
  <c r="AI21" i="48"/>
  <c r="W95" i="36"/>
  <c r="U133" i="36"/>
  <c r="W78" i="36"/>
  <c r="W79" i="36" s="1"/>
  <c r="U77" i="36"/>
  <c r="Z77" i="36" s="1"/>
  <c r="U79" i="36"/>
  <c r="AI23" i="48" l="1"/>
  <c r="AE77" i="36"/>
  <c r="Z78" i="36"/>
  <c r="W96" i="36"/>
  <c r="U92" i="36"/>
  <c r="U134" i="36"/>
  <c r="U86" i="36"/>
  <c r="Z86" i="36" s="1"/>
  <c r="AE86" i="36" s="1"/>
  <c r="W87" i="36"/>
  <c r="AI24" i="48" l="1"/>
  <c r="AJ86" i="36"/>
  <c r="AO86" i="36" s="1"/>
  <c r="AT86" i="36" s="1"/>
  <c r="AE87" i="36"/>
  <c r="AB78" i="36"/>
  <c r="AB79" i="36" s="1"/>
  <c r="Z95" i="36"/>
  <c r="Z5" i="36"/>
  <c r="AB5" i="36" s="1"/>
  <c r="Z79" i="36"/>
  <c r="AJ77" i="36"/>
  <c r="AO77" i="36" s="1"/>
  <c r="AT77" i="36" s="1"/>
  <c r="AE78" i="36"/>
  <c r="Z87" i="36"/>
  <c r="AB87" i="36" s="1"/>
  <c r="U101" i="36"/>
  <c r="U98" i="36"/>
  <c r="U94" i="36"/>
  <c r="AL64" i="36"/>
  <c r="AL65" i="36" s="1"/>
  <c r="AG87" i="36"/>
  <c r="AE6" i="36"/>
  <c r="AE134" i="36" s="1"/>
  <c r="W92" i="36"/>
  <c r="W82" i="36" s="1"/>
  <c r="AI29" i="48" l="1"/>
  <c r="AI34" i="48" s="1"/>
  <c r="AI147" i="48" s="1"/>
  <c r="AI25" i="48"/>
  <c r="Z94" i="36"/>
  <c r="U180" i="36"/>
  <c r="U182" i="36"/>
  <c r="Z98" i="36"/>
  <c r="Z101" i="36"/>
  <c r="U183" i="36"/>
  <c r="Z133" i="36"/>
  <c r="AE79" i="36"/>
  <c r="AE95" i="36"/>
  <c r="AG78" i="36"/>
  <c r="AG79" i="36" s="1"/>
  <c r="AE5" i="36"/>
  <c r="AG5" i="36" s="1"/>
  <c r="AJ78" i="36"/>
  <c r="AB95" i="36"/>
  <c r="AB96" i="36" s="1"/>
  <c r="Z10" i="36"/>
  <c r="AB10" i="36" s="1"/>
  <c r="AE92" i="36"/>
  <c r="Z6" i="36"/>
  <c r="Z8" i="36" s="1"/>
  <c r="AJ87" i="36"/>
  <c r="Z92" i="36"/>
  <c r="AB92" i="36" s="1"/>
  <c r="AB82" i="36" s="1"/>
  <c r="V100" i="36"/>
  <c r="V93" i="36"/>
  <c r="V97" i="36"/>
  <c r="U103" i="36"/>
  <c r="U105" i="36" s="1"/>
  <c r="AG6" i="36"/>
  <c r="AI6" i="50" l="1"/>
  <c r="AI27" i="48"/>
  <c r="AE98" i="36"/>
  <c r="Z182" i="36"/>
  <c r="AE101" i="36"/>
  <c r="Z183" i="36"/>
  <c r="AJ92" i="36"/>
  <c r="Z180" i="36"/>
  <c r="AE94" i="36"/>
  <c r="AE133" i="36"/>
  <c r="AE8" i="36"/>
  <c r="AE140" i="36" s="1"/>
  <c r="AG8" i="36"/>
  <c r="AB6" i="36"/>
  <c r="AB8" i="36" s="1"/>
  <c r="AB140" i="36" s="1"/>
  <c r="AE97" i="36"/>
  <c r="AE100" i="36"/>
  <c r="AT78" i="36"/>
  <c r="AO78" i="36"/>
  <c r="AT87" i="36"/>
  <c r="AO87" i="36"/>
  <c r="AG92" i="36"/>
  <c r="AG82" i="36" s="1"/>
  <c r="Z134" i="36"/>
  <c r="AJ95" i="36"/>
  <c r="AJ79" i="36"/>
  <c r="AL78" i="36"/>
  <c r="AL79" i="36" s="1"/>
  <c r="AJ5" i="36"/>
  <c r="AL5" i="36" s="1"/>
  <c r="AG95" i="36"/>
  <c r="AG96" i="36" s="1"/>
  <c r="AE10" i="36"/>
  <c r="AG10" i="36" s="1"/>
  <c r="AE25" i="39"/>
  <c r="AG25" i="39" s="1"/>
  <c r="AG56" i="39" s="1"/>
  <c r="AE8" i="38"/>
  <c r="AE12" i="39"/>
  <c r="AG12" i="39" s="1"/>
  <c r="Z8" i="38"/>
  <c r="Z25" i="39"/>
  <c r="Z12" i="39"/>
  <c r="V11" i="36"/>
  <c r="W11" i="36" s="1"/>
  <c r="W97" i="36"/>
  <c r="W98" i="36" s="1"/>
  <c r="X100" i="36"/>
  <c r="X13" i="36" s="1"/>
  <c r="V13" i="36"/>
  <c r="W13" i="36" s="1"/>
  <c r="W100" i="36"/>
  <c r="W101" i="36" s="1"/>
  <c r="X97" i="36"/>
  <c r="X11" i="36" s="1"/>
  <c r="V9" i="36"/>
  <c r="V103" i="36"/>
  <c r="V105" i="36" s="1"/>
  <c r="W93" i="36"/>
  <c r="X93" i="36"/>
  <c r="U137" i="36"/>
  <c r="U106" i="36"/>
  <c r="AG140" i="36"/>
  <c r="Z140" i="36"/>
  <c r="AJ6" i="36"/>
  <c r="AJ134" i="36" s="1"/>
  <c r="AL87" i="36"/>
  <c r="AI33" i="48" l="1"/>
  <c r="AI146" i="48" s="1"/>
  <c r="AI32" i="48"/>
  <c r="AI22" i="50"/>
  <c r="AI38" i="49"/>
  <c r="AE180" i="36"/>
  <c r="AJ94" i="36"/>
  <c r="AJ101" i="36"/>
  <c r="AE183" i="36"/>
  <c r="AE93" i="36"/>
  <c r="AJ98" i="36"/>
  <c r="AE182" i="36"/>
  <c r="AT92" i="36"/>
  <c r="AJ133" i="36"/>
  <c r="AO92" i="36"/>
  <c r="AO95" i="36"/>
  <c r="AO79" i="36"/>
  <c r="AQ78" i="36"/>
  <c r="AO5" i="36"/>
  <c r="AQ5" i="36" s="1"/>
  <c r="AT95" i="36"/>
  <c r="AT79" i="36"/>
  <c r="AV78" i="36"/>
  <c r="AT5" i="36"/>
  <c r="AV5" i="36" s="1"/>
  <c r="AL95" i="36"/>
  <c r="AL96" i="36" s="1"/>
  <c r="AJ10" i="36"/>
  <c r="AL10" i="36" s="1"/>
  <c r="AE15" i="39"/>
  <c r="AF15" i="39"/>
  <c r="AB12" i="39"/>
  <c r="Z35" i="39"/>
  <c r="Z37" i="38" s="1"/>
  <c r="AB25" i="39"/>
  <c r="AB56" i="39" s="1"/>
  <c r="Z14" i="38"/>
  <c r="AA7" i="39" s="1"/>
  <c r="Z15" i="39"/>
  <c r="AA15" i="39"/>
  <c r="V9" i="38"/>
  <c r="V22" i="38"/>
  <c r="W9" i="36"/>
  <c r="W15" i="36" s="1"/>
  <c r="W17" i="36" s="1"/>
  <c r="V15" i="36"/>
  <c r="V106" i="36"/>
  <c r="Y97" i="36"/>
  <c r="W103" i="36"/>
  <c r="W94" i="36"/>
  <c r="W105" i="36"/>
  <c r="W106" i="36" s="1"/>
  <c r="X9" i="36"/>
  <c r="X103" i="36"/>
  <c r="X105" i="36" s="1"/>
  <c r="X106" i="36" s="1"/>
  <c r="Y100" i="36"/>
  <c r="Y93" i="36"/>
  <c r="AO6" i="36"/>
  <c r="AO134" i="36" s="1"/>
  <c r="AQ87" i="36"/>
  <c r="AL92" i="36"/>
  <c r="AL82" i="36" s="1"/>
  <c r="AJ8" i="36"/>
  <c r="AL6" i="36"/>
  <c r="AL8" i="36" s="1"/>
  <c r="AL65" i="39" s="1"/>
  <c r="AT6" i="36"/>
  <c r="AT134" i="36" s="1"/>
  <c r="AV87" i="36"/>
  <c r="AI55" i="50" l="1"/>
  <c r="AI148" i="48" s="1"/>
  <c r="AI42" i="50"/>
  <c r="AI41" i="49"/>
  <c r="AO133" i="36"/>
  <c r="AJ182" i="36"/>
  <c r="AO98" i="36"/>
  <c r="AJ97" i="36"/>
  <c r="AO101" i="36"/>
  <c r="AJ183" i="36"/>
  <c r="AJ100" i="36"/>
  <c r="AO94" i="36"/>
  <c r="AJ180" i="36"/>
  <c r="AJ93" i="36"/>
  <c r="AA99" i="36"/>
  <c r="AA127" i="36"/>
  <c r="AA66" i="36"/>
  <c r="AO100" i="36"/>
  <c r="AT133" i="36"/>
  <c r="AV95" i="36"/>
  <c r="AV96" i="36" s="1"/>
  <c r="AT10" i="36"/>
  <c r="AV10" i="36" s="1"/>
  <c r="AQ95" i="36"/>
  <c r="AQ96" i="36" s="1"/>
  <c r="AO10" i="36"/>
  <c r="AQ10" i="36" s="1"/>
  <c r="AJ8" i="38"/>
  <c r="AJ25" i="39"/>
  <c r="AL25" i="39" s="1"/>
  <c r="AL56" i="39" s="1"/>
  <c r="AJ12" i="39"/>
  <c r="AL12" i="39" s="1"/>
  <c r="AG15" i="39"/>
  <c r="AA14" i="38"/>
  <c r="AB14" i="38" s="1"/>
  <c r="AC7" i="39" s="1"/>
  <c r="AC14" i="38" s="1"/>
  <c r="AB7" i="39"/>
  <c r="AB15" i="39"/>
  <c r="AA35" i="39"/>
  <c r="AB35" i="39" s="1"/>
  <c r="AB37" i="39" s="1"/>
  <c r="Z37" i="39"/>
  <c r="X22" i="38"/>
  <c r="X18" i="39" s="1"/>
  <c r="X9" i="38"/>
  <c r="X16" i="39" s="1"/>
  <c r="V18" i="39"/>
  <c r="W18" i="39" s="1"/>
  <c r="W22" i="38"/>
  <c r="W30" i="38" s="1"/>
  <c r="W35" i="38" s="1"/>
  <c r="V30" i="38"/>
  <c r="V35" i="38" s="1"/>
  <c r="V16" i="39"/>
  <c r="W16" i="39" s="1"/>
  <c r="W9" i="38"/>
  <c r="Z100" i="36"/>
  <c r="Z13" i="36" s="1"/>
  <c r="Y11" i="36"/>
  <c r="Z97" i="36"/>
  <c r="Z11" i="36" s="1"/>
  <c r="AQ64" i="36"/>
  <c r="AQ65" i="36" s="1"/>
  <c r="Y9" i="36"/>
  <c r="Y103" i="36"/>
  <c r="Y105" i="36" s="1"/>
  <c r="X15" i="36"/>
  <c r="Z93" i="36"/>
  <c r="W19" i="36"/>
  <c r="W141" i="36"/>
  <c r="W23" i="36"/>
  <c r="V17" i="36"/>
  <c r="Y13" i="36"/>
  <c r="AL140" i="36"/>
  <c r="AO8" i="36"/>
  <c r="AQ6" i="36"/>
  <c r="AQ8" i="36" s="1"/>
  <c r="AJ140" i="36"/>
  <c r="AQ92" i="36"/>
  <c r="AV92" i="36"/>
  <c r="AV6" i="36"/>
  <c r="AV8" i="36" s="1"/>
  <c r="AT8" i="36"/>
  <c r="AI42" i="49" l="1"/>
  <c r="AI62" i="49"/>
  <c r="AO183" i="36"/>
  <c r="AT101" i="36"/>
  <c r="AO180" i="36"/>
  <c r="AT94" i="36"/>
  <c r="AO182" i="36"/>
  <c r="AT98" i="36"/>
  <c r="AO93" i="36"/>
  <c r="AO97" i="36"/>
  <c r="W142" i="36"/>
  <c r="W65" i="38"/>
  <c r="W64" i="38" s="1"/>
  <c r="AC99" i="36"/>
  <c r="AC127" i="36"/>
  <c r="AC66" i="36"/>
  <c r="AT25" i="39"/>
  <c r="AV25" i="39" s="1"/>
  <c r="AV56" i="39" s="1"/>
  <c r="AT8" i="38"/>
  <c r="AT12" i="39"/>
  <c r="AV12" i="39" s="1"/>
  <c r="AO25" i="39"/>
  <c r="AQ25" i="39" s="1"/>
  <c r="AQ56" i="39" s="1"/>
  <c r="AO8" i="38"/>
  <c r="AO12" i="39"/>
  <c r="AQ12" i="39" s="1"/>
  <c r="AJ15" i="39"/>
  <c r="AK15" i="39"/>
  <c r="AA37" i="38"/>
  <c r="AB37" i="38" s="1"/>
  <c r="Y22" i="38"/>
  <c r="Y30" i="38" s="1"/>
  <c r="Y35" i="38" s="1"/>
  <c r="Y9" i="38"/>
  <c r="Y16" i="39" s="1"/>
  <c r="AC35" i="39"/>
  <c r="AA37" i="39"/>
  <c r="AD7" i="39"/>
  <c r="AD14" i="38" s="1"/>
  <c r="AE7" i="39" s="1"/>
  <c r="AE14" i="38" s="1"/>
  <c r="X30" i="38"/>
  <c r="X35" i="38" s="1"/>
  <c r="Y106" i="36"/>
  <c r="Y15" i="36"/>
  <c r="AA97" i="36"/>
  <c r="AA11" i="36" s="1"/>
  <c r="AB11" i="36" s="1"/>
  <c r="Z103" i="36"/>
  <c r="Z105" i="36" s="1"/>
  <c r="Z106" i="36" s="1"/>
  <c r="Z9" i="36"/>
  <c r="AA93" i="36"/>
  <c r="V141" i="36"/>
  <c r="V19" i="36"/>
  <c r="V142" i="36" s="1"/>
  <c r="V23" i="36"/>
  <c r="V24" i="36" s="1"/>
  <c r="V137" i="36"/>
  <c r="X17" i="36"/>
  <c r="AA100" i="36"/>
  <c r="AQ140" i="36"/>
  <c r="AO140" i="36"/>
  <c r="AV140" i="36"/>
  <c r="AT140" i="36"/>
  <c r="AI12" i="49" l="1"/>
  <c r="AI7" i="49"/>
  <c r="AI24" i="50" s="1"/>
  <c r="AI17" i="49"/>
  <c r="AT180" i="36"/>
  <c r="AT93" i="36"/>
  <c r="AT183" i="36"/>
  <c r="AT100" i="36"/>
  <c r="AT182" i="36"/>
  <c r="AT97" i="36"/>
  <c r="AD127" i="36"/>
  <c r="AD99" i="36"/>
  <c r="AD66" i="36"/>
  <c r="AE127" i="36" s="1"/>
  <c r="AL15" i="39"/>
  <c r="Y18" i="39"/>
  <c r="AT15" i="39"/>
  <c r="AU15" i="39"/>
  <c r="AO15" i="39"/>
  <c r="AP15" i="39"/>
  <c r="AF7" i="39"/>
  <c r="AG7" i="39" s="1"/>
  <c r="AC37" i="39"/>
  <c r="AD35" i="39"/>
  <c r="AC103" i="36"/>
  <c r="AC105" i="36" s="1"/>
  <c r="AC106" i="36" s="1"/>
  <c r="AC37" i="38"/>
  <c r="Z22" i="38"/>
  <c r="Z9" i="38"/>
  <c r="Z16" i="39" s="1"/>
  <c r="AA13" i="36"/>
  <c r="AB13" i="36" s="1"/>
  <c r="AB100" i="36"/>
  <c r="AB101" i="36" s="1"/>
  <c r="X137" i="36"/>
  <c r="X19" i="36"/>
  <c r="X142" i="36" s="1"/>
  <c r="X141" i="36"/>
  <c r="Y17" i="36"/>
  <c r="V25" i="36"/>
  <c r="V6" i="39" s="1"/>
  <c r="W24" i="36"/>
  <c r="AB97" i="36"/>
  <c r="AB98" i="36" s="1"/>
  <c r="Z15" i="36"/>
  <c r="AA9" i="36"/>
  <c r="AB93" i="36"/>
  <c r="AB94" i="36" s="1"/>
  <c r="AB114" i="36"/>
  <c r="AB118" i="36" s="1"/>
  <c r="AB120" i="36" s="1"/>
  <c r="AB121" i="36" s="1"/>
  <c r="AA118" i="36"/>
  <c r="AA120" i="36" s="1"/>
  <c r="AA121" i="36" s="1"/>
  <c r="AB99" i="36"/>
  <c r="AA103" i="36"/>
  <c r="AA105" i="36" s="1"/>
  <c r="AB66" i="36"/>
  <c r="AB70" i="36" s="1"/>
  <c r="AA70" i="36"/>
  <c r="AA71" i="36" s="1"/>
  <c r="AA12" i="36"/>
  <c r="AB127" i="36"/>
  <c r="AB130" i="36" s="1"/>
  <c r="AB131" i="36" s="1"/>
  <c r="AA130" i="36"/>
  <c r="AA131" i="36" s="1"/>
  <c r="AI26" i="50" l="1"/>
  <c r="AE99" i="36"/>
  <c r="AE66" i="36"/>
  <c r="AF127" i="36" s="1"/>
  <c r="AD37" i="38"/>
  <c r="AF14" i="38"/>
  <c r="AV15" i="39"/>
  <c r="AQ15" i="39"/>
  <c r="Z18" i="39"/>
  <c r="Z30" i="38"/>
  <c r="Z35" i="38" s="1"/>
  <c r="AD37" i="39"/>
  <c r="AE35" i="39"/>
  <c r="AE37" i="38" s="1"/>
  <c r="AD103" i="36"/>
  <c r="AD105" i="36" s="1"/>
  <c r="AD106" i="36" s="1"/>
  <c r="AG14" i="38"/>
  <c r="AH7" i="39" s="1"/>
  <c r="AH14" i="38" s="1"/>
  <c r="AA22" i="38"/>
  <c r="AA9" i="38"/>
  <c r="W6" i="39"/>
  <c r="W22" i="39" s="1"/>
  <c r="V38" i="38"/>
  <c r="V22" i="39"/>
  <c r="V55" i="39" s="1"/>
  <c r="V148" i="36" s="1"/>
  <c r="AB103" i="36"/>
  <c r="AD13" i="36"/>
  <c r="AC9" i="36"/>
  <c r="AB9" i="36"/>
  <c r="AC13" i="36"/>
  <c r="AV64" i="36"/>
  <c r="AV65" i="36" s="1"/>
  <c r="Y19" i="36"/>
  <c r="Y142" i="36" s="1"/>
  <c r="Y141" i="36"/>
  <c r="Y137" i="36"/>
  <c r="Z17" i="36"/>
  <c r="W143" i="36"/>
  <c r="W25" i="36"/>
  <c r="AC11" i="36"/>
  <c r="AD9" i="36"/>
  <c r="V27" i="36"/>
  <c r="AD11" i="36"/>
  <c r="AB12" i="36"/>
  <c r="AA15" i="36"/>
  <c r="AA106" i="36"/>
  <c r="AB105" i="36"/>
  <c r="AB106" i="36" s="1"/>
  <c r="AB71" i="36"/>
  <c r="AB72" i="36" s="1"/>
  <c r="AA72" i="36"/>
  <c r="AI27" i="50" l="1"/>
  <c r="AI39" i="50" s="1"/>
  <c r="AI41" i="50" s="1"/>
  <c r="AF99" i="36"/>
  <c r="AF66" i="36"/>
  <c r="AH127" i="36" s="1"/>
  <c r="AD9" i="38"/>
  <c r="AD22" i="38"/>
  <c r="AC9" i="38"/>
  <c r="AC16" i="39" s="1"/>
  <c r="AC22" i="38"/>
  <c r="AC30" i="38" s="1"/>
  <c r="AC35" i="38" s="1"/>
  <c r="AA18" i="39"/>
  <c r="AB22" i="38"/>
  <c r="AB30" i="38" s="1"/>
  <c r="AB35" i="38" s="1"/>
  <c r="AA30" i="38"/>
  <c r="AA35" i="38" s="1"/>
  <c r="AE103" i="36"/>
  <c r="AE105" i="36" s="1"/>
  <c r="AE106" i="36" s="1"/>
  <c r="AI7" i="39"/>
  <c r="AI14" i="38" s="1"/>
  <c r="AE37" i="39"/>
  <c r="AF35" i="39"/>
  <c r="AB18" i="39"/>
  <c r="AB9" i="38"/>
  <c r="AA16" i="39"/>
  <c r="AB16" i="39" s="1"/>
  <c r="W38" i="38"/>
  <c r="W41" i="38" s="1"/>
  <c r="V41" i="38"/>
  <c r="W55" i="39"/>
  <c r="W148" i="36" s="1"/>
  <c r="AE9" i="36"/>
  <c r="V33" i="36"/>
  <c r="V146" i="36" s="1"/>
  <c r="V32" i="36"/>
  <c r="AE11" i="36"/>
  <c r="Z19" i="36"/>
  <c r="Z142" i="36" s="1"/>
  <c r="Z141" i="36"/>
  <c r="Z137" i="36"/>
  <c r="AB15" i="36"/>
  <c r="AB17" i="36" s="1"/>
  <c r="AB19" i="36" s="1"/>
  <c r="AB65" i="38" s="1"/>
  <c r="AB64" i="38" s="1"/>
  <c r="W27" i="36"/>
  <c r="AC12" i="36"/>
  <c r="AC70" i="36"/>
  <c r="AC71" i="36" s="1"/>
  <c r="AA17" i="36"/>
  <c r="AC130" i="36"/>
  <c r="AC131" i="36" s="1"/>
  <c r="AJ40" i="50" l="1"/>
  <c r="AI6" i="49"/>
  <c r="AC18" i="39"/>
  <c r="AH99" i="36"/>
  <c r="AH66" i="36"/>
  <c r="AI127" i="36" s="1"/>
  <c r="AE9" i="38"/>
  <c r="AE16" i="39" s="1"/>
  <c r="AE22" i="38"/>
  <c r="AD18" i="39"/>
  <c r="AD30" i="38"/>
  <c r="AD35" i="38" s="1"/>
  <c r="AD16" i="39"/>
  <c r="AF37" i="39"/>
  <c r="AH35" i="39"/>
  <c r="AG35" i="39"/>
  <c r="AG37" i="39" s="1"/>
  <c r="AF103" i="36"/>
  <c r="AF105" i="36" s="1"/>
  <c r="AF106" i="36" s="1"/>
  <c r="AF37" i="38"/>
  <c r="AJ7" i="39"/>
  <c r="AJ14" i="38" s="1"/>
  <c r="V42" i="38"/>
  <c r="V62" i="38"/>
  <c r="W62" i="38"/>
  <c r="W42" i="38"/>
  <c r="AB141" i="36"/>
  <c r="AF11" i="36"/>
  <c r="AG11" i="36" s="1"/>
  <c r="W31" i="36"/>
  <c r="W33" i="36" s="1"/>
  <c r="W146" i="36" s="1"/>
  <c r="W30" i="36"/>
  <c r="W32" i="36" s="1"/>
  <c r="AD70" i="36"/>
  <c r="AD71" i="36" s="1"/>
  <c r="AE13" i="36"/>
  <c r="AF13" i="36"/>
  <c r="AC72" i="36"/>
  <c r="AC15" i="36"/>
  <c r="AD130" i="36"/>
  <c r="AD131" i="36" s="1"/>
  <c r="AA19" i="36"/>
  <c r="AA141" i="36"/>
  <c r="AA137" i="36"/>
  <c r="AB142" i="36"/>
  <c r="AI46" i="50" l="1"/>
  <c r="AI48" i="50" s="1"/>
  <c r="AI11" i="49"/>
  <c r="AI20" i="49" s="1"/>
  <c r="AI43" i="49" s="1"/>
  <c r="AJ21" i="48"/>
  <c r="AI99" i="36"/>
  <c r="AI66" i="36"/>
  <c r="AJ127" i="36" s="1"/>
  <c r="AE18" i="39"/>
  <c r="AE30" i="38"/>
  <c r="AE35" i="38" s="1"/>
  <c r="AK7" i="39"/>
  <c r="AL7" i="39" s="1"/>
  <c r="AG37" i="38"/>
  <c r="AH37" i="38"/>
  <c r="AH103" i="36"/>
  <c r="AH105" i="36" s="1"/>
  <c r="AH106" i="36" s="1"/>
  <c r="AH37" i="39"/>
  <c r="AI35" i="39"/>
  <c r="V17" i="38"/>
  <c r="V7" i="38"/>
  <c r="V12" i="38"/>
  <c r="W12" i="38" s="1"/>
  <c r="AG100" i="36"/>
  <c r="AG101" i="36" s="1"/>
  <c r="AG97" i="36"/>
  <c r="AG98" i="36" s="1"/>
  <c r="AD12" i="36"/>
  <c r="AD15" i="36" s="1"/>
  <c r="AD17" i="36" s="1"/>
  <c r="AG13" i="36"/>
  <c r="AF9" i="36"/>
  <c r="AG93" i="36"/>
  <c r="AG94" i="36" s="1"/>
  <c r="W36" i="36"/>
  <c r="AA142" i="36"/>
  <c r="AC17" i="36"/>
  <c r="AD72" i="36"/>
  <c r="AJ23" i="48" l="1"/>
  <c r="AJ99" i="36"/>
  <c r="AJ66" i="36"/>
  <c r="AK127" i="36" s="1"/>
  <c r="AK14" i="38"/>
  <c r="AL14" i="38" s="1"/>
  <c r="AM7" i="39" s="1"/>
  <c r="AM14" i="38" s="1"/>
  <c r="AF9" i="38"/>
  <c r="AF22" i="38"/>
  <c r="AJ35" i="39"/>
  <c r="AI37" i="39"/>
  <c r="AI37" i="38"/>
  <c r="AI103" i="36"/>
  <c r="AI105" i="36" s="1"/>
  <c r="AI106" i="36" s="1"/>
  <c r="AK99" i="36"/>
  <c r="V24" i="39"/>
  <c r="W7" i="38"/>
  <c r="V26" i="39"/>
  <c r="W26" i="39" s="1"/>
  <c r="W17" i="38"/>
  <c r="AH11" i="36"/>
  <c r="AI13" i="36"/>
  <c r="AH9" i="36"/>
  <c r="AI9" i="36"/>
  <c r="AI11" i="36"/>
  <c r="AH13" i="36"/>
  <c r="AG9" i="36"/>
  <c r="AE130" i="36"/>
  <c r="AE131" i="36" s="1"/>
  <c r="AC19" i="36"/>
  <c r="AC141" i="36"/>
  <c r="AC137" i="36"/>
  <c r="AE70" i="36"/>
  <c r="AE71" i="36" s="1"/>
  <c r="AE12" i="36"/>
  <c r="AD19" i="36"/>
  <c r="AD141" i="36"/>
  <c r="AD137" i="36"/>
  <c r="AJ24" i="48" l="1"/>
  <c r="AJ25" i="48"/>
  <c r="AK66" i="36"/>
  <c r="AM127" i="36" s="1"/>
  <c r="AJ37" i="38"/>
  <c r="AI9" i="38"/>
  <c r="AI22" i="38"/>
  <c r="AH22" i="38"/>
  <c r="AH30" i="38" s="1"/>
  <c r="AH35" i="38" s="1"/>
  <c r="AH9" i="38"/>
  <c r="AH16" i="39" s="1"/>
  <c r="AF18" i="39"/>
  <c r="AG18" i="39" s="1"/>
  <c r="AG22" i="38"/>
  <c r="AG30" i="38" s="1"/>
  <c r="AG35" i="38" s="1"/>
  <c r="AF30" i="38"/>
  <c r="AF35" i="38" s="1"/>
  <c r="AF16" i="39"/>
  <c r="AG16" i="39" s="1"/>
  <c r="AG9" i="38"/>
  <c r="AJ103" i="36"/>
  <c r="AJ105" i="36" s="1"/>
  <c r="AJ106" i="36" s="1"/>
  <c r="AK35" i="39"/>
  <c r="AK37" i="38" s="1"/>
  <c r="AJ37" i="39"/>
  <c r="AN7" i="39"/>
  <c r="W24" i="39"/>
  <c r="W27" i="39" s="1"/>
  <c r="W39" i="39" s="1"/>
  <c r="W41" i="39" s="1"/>
  <c r="V27" i="39"/>
  <c r="V39" i="39" s="1"/>
  <c r="V41" i="39" s="1"/>
  <c r="V6" i="38" s="1"/>
  <c r="AJ11" i="36"/>
  <c r="AJ9" i="36"/>
  <c r="AE72" i="36"/>
  <c r="AC142" i="36"/>
  <c r="AE15" i="36"/>
  <c r="AD142" i="36"/>
  <c r="AJ6" i="50" l="1"/>
  <c r="AJ27" i="48"/>
  <c r="AJ29" i="48"/>
  <c r="AJ34" i="48" s="1"/>
  <c r="AJ147" i="48" s="1"/>
  <c r="AM99" i="36"/>
  <c r="AM66" i="36"/>
  <c r="AN127" i="36" s="1"/>
  <c r="AH18" i="39"/>
  <c r="AJ9" i="38"/>
  <c r="AJ16" i="39" s="1"/>
  <c r="AJ22" i="38"/>
  <c r="AL35" i="39"/>
  <c r="AL37" i="39" s="1"/>
  <c r="AI18" i="39"/>
  <c r="AI30" i="38"/>
  <c r="AI35" i="38" s="1"/>
  <c r="AI16" i="39"/>
  <c r="AL37" i="38"/>
  <c r="AN14" i="38"/>
  <c r="AO7" i="39" s="1"/>
  <c r="AO14" i="38" s="1"/>
  <c r="AM35" i="39"/>
  <c r="AK37" i="39"/>
  <c r="AK103" i="36"/>
  <c r="AK105" i="36" s="1"/>
  <c r="AK106" i="36" s="1"/>
  <c r="X21" i="36"/>
  <c r="W6" i="38"/>
  <c r="V46" i="39"/>
  <c r="V48" i="39" s="1"/>
  <c r="V11" i="38"/>
  <c r="V20" i="38" s="1"/>
  <c r="V43" i="38" s="1"/>
  <c r="X40" i="39"/>
  <c r="AB40" i="39"/>
  <c r="AK9" i="36"/>
  <c r="AK13" i="36"/>
  <c r="AK11" i="36"/>
  <c r="AL11" i="36" s="1"/>
  <c r="AL97" i="36"/>
  <c r="AL98" i="36" s="1"/>
  <c r="AJ13" i="36"/>
  <c r="AL13" i="36" s="1"/>
  <c r="AL100" i="36"/>
  <c r="AL101" i="36" s="1"/>
  <c r="AF130" i="36"/>
  <c r="AF131" i="36" s="1"/>
  <c r="AG127" i="36"/>
  <c r="AG130" i="36" s="1"/>
  <c r="AG131" i="36" s="1"/>
  <c r="AE17" i="36"/>
  <c r="AF70" i="36"/>
  <c r="AF71" i="36" s="1"/>
  <c r="AF12" i="36"/>
  <c r="AG66" i="36"/>
  <c r="AG70" i="36" s="1"/>
  <c r="AG99" i="36"/>
  <c r="AG103" i="36" s="1"/>
  <c r="AG114" i="36"/>
  <c r="AG118" i="36" s="1"/>
  <c r="AG120" i="36" s="1"/>
  <c r="AG121" i="36" s="1"/>
  <c r="AJ33" i="48" l="1"/>
  <c r="AJ146" i="48" s="1"/>
  <c r="AJ32" i="48"/>
  <c r="AJ22" i="50"/>
  <c r="AJ38" i="49"/>
  <c r="AN99" i="36"/>
  <c r="AN66" i="36"/>
  <c r="AO127" i="36" s="1"/>
  <c r="AJ18" i="39"/>
  <c r="AJ30" i="38"/>
  <c r="AJ35" i="38" s="1"/>
  <c r="AL9" i="36"/>
  <c r="AK9" i="38"/>
  <c r="AK22" i="38"/>
  <c r="AN35" i="39"/>
  <c r="AM37" i="39"/>
  <c r="AM37" i="38"/>
  <c r="AM103" i="36"/>
  <c r="AM105" i="36" s="1"/>
  <c r="AM106" i="36" s="1"/>
  <c r="AP7" i="39"/>
  <c r="AP14" i="38" s="1"/>
  <c r="W46" i="39"/>
  <c r="W48" i="39" s="1"/>
  <c r="W11" i="38"/>
  <c r="W20" i="38" s="1"/>
  <c r="W43" i="38" s="1"/>
  <c r="AL93" i="36"/>
  <c r="AL94" i="36" s="1"/>
  <c r="X23" i="36"/>
  <c r="AF15" i="36"/>
  <c r="AG12" i="36"/>
  <c r="AG15" i="36" s="1"/>
  <c r="AG17" i="36" s="1"/>
  <c r="AE141" i="36"/>
  <c r="AE19" i="36"/>
  <c r="AE137" i="36"/>
  <c r="AF72" i="36"/>
  <c r="AG71" i="36"/>
  <c r="AG72" i="36" s="1"/>
  <c r="AG105" i="36"/>
  <c r="AG106" i="36" s="1"/>
  <c r="AJ41" i="49" l="1"/>
  <c r="AJ55" i="50"/>
  <c r="AJ148" i="48" s="1"/>
  <c r="AJ42" i="50"/>
  <c r="AO99" i="36"/>
  <c r="AO66" i="36"/>
  <c r="AP127" i="36" s="1"/>
  <c r="AN37" i="38"/>
  <c r="AQ7" i="39"/>
  <c r="AL9" i="38"/>
  <c r="AK16" i="39"/>
  <c r="AL16" i="39" s="1"/>
  <c r="AK18" i="39"/>
  <c r="AL18" i="39" s="1"/>
  <c r="AL22" i="38"/>
  <c r="AL30" i="38" s="1"/>
  <c r="AL35" i="38" s="1"/>
  <c r="AK30" i="38"/>
  <c r="AK35" i="38" s="1"/>
  <c r="AQ14" i="38"/>
  <c r="AR7" i="39" s="1"/>
  <c r="AR14" i="38" s="1"/>
  <c r="AN103" i="36"/>
  <c r="AN105" i="36" s="1"/>
  <c r="AN106" i="36" s="1"/>
  <c r="AP66" i="36"/>
  <c r="AN37" i="39"/>
  <c r="AO35" i="39"/>
  <c r="X24" i="36"/>
  <c r="X25" i="36" s="1"/>
  <c r="X6" i="39" s="1"/>
  <c r="AM9" i="36"/>
  <c r="AM13" i="36"/>
  <c r="AN13" i="36"/>
  <c r="AN9" i="36"/>
  <c r="AM11" i="36"/>
  <c r="AN11" i="36"/>
  <c r="AG19" i="36"/>
  <c r="AG65" i="38" s="1"/>
  <c r="AG64" i="38" s="1"/>
  <c r="AG141" i="36"/>
  <c r="AF17" i="36"/>
  <c r="AH70" i="36"/>
  <c r="AH71" i="36" s="1"/>
  <c r="AH12" i="36"/>
  <c r="AE142" i="36"/>
  <c r="AH130" i="36"/>
  <c r="AH131" i="36" s="1"/>
  <c r="AJ42" i="49" l="1"/>
  <c r="AJ62" i="49"/>
  <c r="AP99" i="36"/>
  <c r="AR127" i="36" s="1"/>
  <c r="AM9" i="38"/>
  <c r="AM16" i="39" s="1"/>
  <c r="AM22" i="38"/>
  <c r="AN9" i="38"/>
  <c r="AN16" i="39" s="1"/>
  <c r="AN22" i="38"/>
  <c r="AO37" i="39"/>
  <c r="AP35" i="39"/>
  <c r="AQ35" i="39" s="1"/>
  <c r="AQ37" i="39" s="1"/>
  <c r="AO103" i="36"/>
  <c r="AO105" i="36" s="1"/>
  <c r="AO106" i="36" s="1"/>
  <c r="AR99" i="36"/>
  <c r="AO37" i="38"/>
  <c r="AP37" i="38" s="1"/>
  <c r="AS7" i="39"/>
  <c r="AS14" i="38" s="1"/>
  <c r="X38" i="38"/>
  <c r="X41" i="38" s="1"/>
  <c r="X22" i="39"/>
  <c r="X55" i="39" s="1"/>
  <c r="X148" i="36" s="1"/>
  <c r="AO13" i="36"/>
  <c r="X27" i="36"/>
  <c r="AF19" i="36"/>
  <c r="AF141" i="36"/>
  <c r="AF137" i="36"/>
  <c r="AG142" i="36"/>
  <c r="AH72" i="36"/>
  <c r="AH15" i="36"/>
  <c r="AJ12" i="49" l="1"/>
  <c r="AJ7" i="49"/>
  <c r="AJ24" i="50" s="1"/>
  <c r="AJ17" i="49"/>
  <c r="AR66" i="36"/>
  <c r="AS127" i="36" s="1"/>
  <c r="AN18" i="39"/>
  <c r="AN30" i="38"/>
  <c r="AN35" i="38" s="1"/>
  <c r="AM30" i="38"/>
  <c r="AM35" i="38" s="1"/>
  <c r="AM18" i="39"/>
  <c r="AT7" i="39"/>
  <c r="AT14" i="38" s="1"/>
  <c r="AQ37" i="38"/>
  <c r="AP37" i="39"/>
  <c r="AR35" i="39"/>
  <c r="AS66" i="36"/>
  <c r="AP103" i="36"/>
  <c r="AP105" i="36" s="1"/>
  <c r="AP106" i="36" s="1"/>
  <c r="X42" i="38"/>
  <c r="X62" i="38"/>
  <c r="AO11" i="36"/>
  <c r="AO9" i="36"/>
  <c r="AP9" i="36"/>
  <c r="X32" i="36"/>
  <c r="X33" i="36"/>
  <c r="X146" i="36" s="1"/>
  <c r="AP11" i="36"/>
  <c r="AI130" i="36"/>
  <c r="AI131" i="36" s="1"/>
  <c r="AI70" i="36"/>
  <c r="AI71" i="36" s="1"/>
  <c r="AI12" i="36"/>
  <c r="AF142" i="36"/>
  <c r="AH17" i="36"/>
  <c r="AJ26" i="50" l="1"/>
  <c r="AJ27" i="50" s="1"/>
  <c r="AJ39" i="50" s="1"/>
  <c r="AJ41" i="50" s="1"/>
  <c r="AS99" i="36"/>
  <c r="AT127" i="36" s="1"/>
  <c r="AP9" i="38"/>
  <c r="AP22" i="38"/>
  <c r="AO9" i="38"/>
  <c r="AO16" i="39" s="1"/>
  <c r="AO22" i="38"/>
  <c r="AS35" i="39"/>
  <c r="AR37" i="39"/>
  <c r="AR103" i="36"/>
  <c r="AR105" i="36" s="1"/>
  <c r="AR106" i="36" s="1"/>
  <c r="AR37" i="38"/>
  <c r="AS37" i="38" s="1"/>
  <c r="AU7" i="39"/>
  <c r="AV7" i="39" s="1"/>
  <c r="X17" i="38"/>
  <c r="X26" i="39" s="1"/>
  <c r="X7" i="38"/>
  <c r="X12" i="38"/>
  <c r="AQ93" i="36"/>
  <c r="AQ94" i="36" s="1"/>
  <c r="AQ9" i="36"/>
  <c r="AQ97" i="36"/>
  <c r="AQ98" i="36" s="1"/>
  <c r="AP13" i="36"/>
  <c r="AQ13" i="36" s="1"/>
  <c r="AQ100" i="36"/>
  <c r="AQ101" i="36" s="1"/>
  <c r="AQ11" i="36"/>
  <c r="AI15" i="36"/>
  <c r="AI72" i="36"/>
  <c r="AJ70" i="36"/>
  <c r="AJ71" i="36" s="1"/>
  <c r="AJ12" i="36"/>
  <c r="AJ15" i="36" s="1"/>
  <c r="AH141" i="36"/>
  <c r="AH19" i="36"/>
  <c r="AH137" i="36"/>
  <c r="AJ130" i="36"/>
  <c r="AJ131" i="36" s="1"/>
  <c r="AK40" i="50" l="1"/>
  <c r="AJ6" i="49"/>
  <c r="AT99" i="36"/>
  <c r="AT66" i="36"/>
  <c r="AU127" i="36" s="1"/>
  <c r="AO18" i="39"/>
  <c r="AO30" i="38"/>
  <c r="AO35" i="38" s="1"/>
  <c r="AQ9" i="38"/>
  <c r="AP16" i="39"/>
  <c r="AQ16" i="39" s="1"/>
  <c r="AQ22" i="38"/>
  <c r="AQ30" i="38" s="1"/>
  <c r="AQ35" i="38" s="1"/>
  <c r="AP18" i="39"/>
  <c r="AP30" i="38"/>
  <c r="AP35" i="38" s="1"/>
  <c r="AU14" i="38"/>
  <c r="AV14" i="38" s="1"/>
  <c r="AS103" i="36"/>
  <c r="AS105" i="36" s="1"/>
  <c r="AS106" i="36" s="1"/>
  <c r="AT35" i="39"/>
  <c r="AT37" i="38" s="1"/>
  <c r="AS37" i="39"/>
  <c r="X24" i="39"/>
  <c r="X27" i="39" s="1"/>
  <c r="AR13" i="36"/>
  <c r="AR9" i="36"/>
  <c r="AS9" i="36"/>
  <c r="AR11" i="36"/>
  <c r="AS13" i="36"/>
  <c r="AS11" i="36"/>
  <c r="AH142" i="36"/>
  <c r="AJ17" i="36"/>
  <c r="AL114" i="36"/>
  <c r="AL118" i="36" s="1"/>
  <c r="AL120" i="36" s="1"/>
  <c r="AL121" i="36" s="1"/>
  <c r="AL99" i="36"/>
  <c r="AL103" i="36" s="1"/>
  <c r="AJ72" i="36"/>
  <c r="AK70" i="36"/>
  <c r="AK71" i="36" s="1"/>
  <c r="AL71" i="36" s="1"/>
  <c r="AL72" i="36" s="1"/>
  <c r="AK12" i="36"/>
  <c r="AK15" i="36" s="1"/>
  <c r="AL66" i="36"/>
  <c r="AL70" i="36" s="1"/>
  <c r="AK130" i="36"/>
  <c r="AK131" i="36" s="1"/>
  <c r="AL127" i="36"/>
  <c r="AL130" i="36" s="1"/>
  <c r="AL131" i="36" s="1"/>
  <c r="AI17" i="36"/>
  <c r="AJ46" i="50" l="1"/>
  <c r="AJ48" i="50" s="1"/>
  <c r="AJ11" i="49"/>
  <c r="AJ20" i="49" s="1"/>
  <c r="AJ43" i="49" s="1"/>
  <c r="AK21" i="48"/>
  <c r="AU99" i="36"/>
  <c r="AU66" i="36"/>
  <c r="AS9" i="38"/>
  <c r="AS22" i="38"/>
  <c r="AR9" i="38"/>
  <c r="AR16" i="39" s="1"/>
  <c r="AR22" i="38"/>
  <c r="AQ18" i="39"/>
  <c r="AT37" i="39"/>
  <c r="AU35" i="39"/>
  <c r="AU37" i="39" s="1"/>
  <c r="AU103" i="36"/>
  <c r="AU105" i="36" s="1"/>
  <c r="AU106" i="36" s="1"/>
  <c r="AT103" i="36"/>
  <c r="AT105" i="36" s="1"/>
  <c r="AT106" i="36" s="1"/>
  <c r="X39" i="39"/>
  <c r="X41" i="39" s="1"/>
  <c r="AU9" i="36"/>
  <c r="AT9" i="36"/>
  <c r="AU11" i="36"/>
  <c r="AV93" i="36"/>
  <c r="AV94" i="36" s="1"/>
  <c r="AU13" i="36"/>
  <c r="AL12" i="36"/>
  <c r="AL15" i="36" s="1"/>
  <c r="AL17" i="36" s="1"/>
  <c r="AL105" i="36"/>
  <c r="AL106" i="36" s="1"/>
  <c r="AK17" i="36"/>
  <c r="AM130" i="36"/>
  <c r="AM131" i="36" s="1"/>
  <c r="AI141" i="36"/>
  <c r="AI19" i="36"/>
  <c r="AI137" i="36"/>
  <c r="AJ141" i="36"/>
  <c r="AJ19" i="36"/>
  <c r="AK72" i="36"/>
  <c r="AM12" i="36"/>
  <c r="AM70" i="36"/>
  <c r="AM71" i="36" s="1"/>
  <c r="AJ137" i="36"/>
  <c r="AK23" i="48" l="1"/>
  <c r="AL21" i="48"/>
  <c r="AK137" i="36"/>
  <c r="AL19" i="36"/>
  <c r="AL65" i="38" s="1"/>
  <c r="AL64" i="38" s="1"/>
  <c r="AV35" i="39"/>
  <c r="AV37" i="39" s="1"/>
  <c r="AR30" i="38"/>
  <c r="AR35" i="38" s="1"/>
  <c r="AR18" i="39"/>
  <c r="AU22" i="38"/>
  <c r="AU9" i="38"/>
  <c r="AS18" i="39"/>
  <c r="AS30" i="38"/>
  <c r="AS35" i="38" s="1"/>
  <c r="AT22" i="38"/>
  <c r="AT9" i="38"/>
  <c r="AT16" i="39" s="1"/>
  <c r="AS16" i="39"/>
  <c r="AU37" i="38"/>
  <c r="AV37" i="38" s="1"/>
  <c r="Y40" i="39"/>
  <c r="X6" i="38"/>
  <c r="Y21" i="36" s="1"/>
  <c r="AV9" i="36"/>
  <c r="AT13" i="36"/>
  <c r="AV13" i="36" s="1"/>
  <c r="AV100" i="36"/>
  <c r="AV101" i="36" s="1"/>
  <c r="AT11" i="36"/>
  <c r="AV11" i="36" s="1"/>
  <c r="AV97" i="36"/>
  <c r="AV98" i="36" s="1"/>
  <c r="AL141" i="36"/>
  <c r="AN130" i="36"/>
  <c r="AN131" i="36" s="1"/>
  <c r="AK141" i="36"/>
  <c r="AK19" i="36"/>
  <c r="AM72" i="36"/>
  <c r="AM15" i="36"/>
  <c r="AI142" i="36"/>
  <c r="AJ142" i="36"/>
  <c r="AL142" i="36"/>
  <c r="AL23" i="48" l="1"/>
  <c r="AK24" i="48"/>
  <c r="AK25" i="48"/>
  <c r="X46" i="39"/>
  <c r="X48" i="39" s="1"/>
  <c r="X11" i="38"/>
  <c r="X20" i="38" s="1"/>
  <c r="X43" i="38" s="1"/>
  <c r="AT18" i="39"/>
  <c r="AT30" i="38"/>
  <c r="AT35" i="38" s="1"/>
  <c r="AV9" i="38"/>
  <c r="AU16" i="39"/>
  <c r="AV16" i="39" s="1"/>
  <c r="AV22" i="38"/>
  <c r="AV30" i="38" s="1"/>
  <c r="AV35" i="38" s="1"/>
  <c r="AU18" i="39"/>
  <c r="AV18" i="39" s="1"/>
  <c r="AU30" i="38"/>
  <c r="AU35" i="38" s="1"/>
  <c r="AK142" i="36"/>
  <c r="AM17" i="36"/>
  <c r="AN70" i="36"/>
  <c r="AN71" i="36" s="1"/>
  <c r="AN12" i="36"/>
  <c r="AK6" i="50" l="1"/>
  <c r="AK27" i="48"/>
  <c r="AL24" i="48"/>
  <c r="AK29" i="48"/>
  <c r="AK34" i="48" s="1"/>
  <c r="AK147" i="48" s="1"/>
  <c r="AL25" i="48"/>
  <c r="AL27" i="48" s="1"/>
  <c r="AO70" i="36"/>
  <c r="AO71" i="36" s="1"/>
  <c r="AN15" i="36"/>
  <c r="AM141" i="36"/>
  <c r="AM19" i="36"/>
  <c r="AM137" i="36"/>
  <c r="AN72" i="36"/>
  <c r="AL30" i="48" l="1"/>
  <c r="AL32" i="48" s="1"/>
  <c r="AL31" i="48"/>
  <c r="AL33" i="48" s="1"/>
  <c r="AL143" i="48"/>
  <c r="AL29" i="48"/>
  <c r="AL34" i="48" s="1"/>
  <c r="AK33" i="48"/>
  <c r="AK146" i="48" s="1"/>
  <c r="AK32" i="48"/>
  <c r="AK22" i="50"/>
  <c r="AL6" i="50"/>
  <c r="AL22" i="50" s="1"/>
  <c r="AL55" i="50" s="1"/>
  <c r="AL148" i="48" s="1"/>
  <c r="AK38" i="49"/>
  <c r="Y23" i="36"/>
  <c r="AQ114" i="36"/>
  <c r="AQ118" i="36" s="1"/>
  <c r="AQ120" i="36" s="1"/>
  <c r="AQ121" i="36" s="1"/>
  <c r="AQ127" i="36"/>
  <c r="AQ130" i="36" s="1"/>
  <c r="AQ131" i="36" s="1"/>
  <c r="AO130" i="36"/>
  <c r="AO131" i="36" s="1"/>
  <c r="AO72" i="36"/>
  <c r="AO12" i="36"/>
  <c r="AN17" i="36"/>
  <c r="AM142" i="36"/>
  <c r="AL146" i="48" l="1"/>
  <c r="AL36" i="48"/>
  <c r="AL38" i="49"/>
  <c r="AL41" i="49" s="1"/>
  <c r="AL42" i="49" s="1"/>
  <c r="AK41" i="49"/>
  <c r="AK55" i="50"/>
  <c r="AK148" i="48" s="1"/>
  <c r="AK42" i="50"/>
  <c r="AL59" i="50"/>
  <c r="AL61" i="50" s="1"/>
  <c r="AL149" i="48"/>
  <c r="AL147" i="48"/>
  <c r="Y24" i="36"/>
  <c r="Y25" i="36" s="1"/>
  <c r="Y6" i="39" s="1"/>
  <c r="AN141" i="36"/>
  <c r="AN19" i="36"/>
  <c r="AN137" i="36"/>
  <c r="AP12" i="36"/>
  <c r="AP15" i="36" s="1"/>
  <c r="AP70" i="36"/>
  <c r="AP71" i="36" s="1"/>
  <c r="AQ66" i="36"/>
  <c r="AQ70" i="36" s="1"/>
  <c r="AO15" i="36"/>
  <c r="AQ12" i="36"/>
  <c r="AQ15" i="36" s="1"/>
  <c r="AQ17" i="36" s="1"/>
  <c r="AP130" i="36"/>
  <c r="AP131" i="36" s="1"/>
  <c r="AQ99" i="36"/>
  <c r="AQ103" i="36" s="1"/>
  <c r="AL42" i="50" l="1"/>
  <c r="AK42" i="49"/>
  <c r="AK62" i="49"/>
  <c r="Y38" i="38"/>
  <c r="Y22" i="39"/>
  <c r="Y27" i="36"/>
  <c r="AR130" i="36"/>
  <c r="AR131" i="36" s="1"/>
  <c r="AQ141" i="36"/>
  <c r="AQ19" i="36"/>
  <c r="AQ65" i="38" s="1"/>
  <c r="AQ64" i="38" s="1"/>
  <c r="AR12" i="36"/>
  <c r="AR70" i="36"/>
  <c r="AR71" i="36" s="1"/>
  <c r="AN142" i="36"/>
  <c r="AO17" i="36"/>
  <c r="AP72" i="36"/>
  <c r="AQ71" i="36"/>
  <c r="AQ72" i="36" s="1"/>
  <c r="AP17" i="36"/>
  <c r="AQ105" i="36"/>
  <c r="AQ106" i="36" s="1"/>
  <c r="AL44" i="50" l="1"/>
  <c r="AK12" i="49"/>
  <c r="AL12" i="49" s="1"/>
  <c r="AK7" i="49"/>
  <c r="AK17" i="49"/>
  <c r="AP137" i="36"/>
  <c r="Y55" i="39"/>
  <c r="Y148" i="36" s="1"/>
  <c r="Y41" i="38"/>
  <c r="Y32" i="36"/>
  <c r="Y33" i="36"/>
  <c r="Y146" i="36" s="1"/>
  <c r="AQ142" i="36"/>
  <c r="AO19" i="36"/>
  <c r="AO141" i="36"/>
  <c r="AO137" i="36"/>
  <c r="AP141" i="36"/>
  <c r="AP19" i="36"/>
  <c r="AR72" i="36"/>
  <c r="AS70" i="36"/>
  <c r="AS71" i="36" s="1"/>
  <c r="AR15" i="36"/>
  <c r="AR17" i="36" s="1"/>
  <c r="AL17" i="49" l="1"/>
  <c r="AK26" i="50"/>
  <c r="AL26" i="50" s="1"/>
  <c r="AK24" i="50"/>
  <c r="AL7" i="49"/>
  <c r="AR137" i="36"/>
  <c r="Y62" i="38"/>
  <c r="Y42" i="38"/>
  <c r="AS130" i="36"/>
  <c r="AS131" i="36" s="1"/>
  <c r="AO142" i="36"/>
  <c r="AR19" i="36"/>
  <c r="AR141" i="36"/>
  <c r="AS72" i="36"/>
  <c r="AS12" i="36"/>
  <c r="AP142" i="36"/>
  <c r="AK27" i="50" l="1"/>
  <c r="AK39" i="50" s="1"/>
  <c r="AK41" i="50" s="1"/>
  <c r="AK6" i="49" s="1"/>
  <c r="AL24" i="50"/>
  <c r="AL27" i="50" s="1"/>
  <c r="AL39" i="50" s="1"/>
  <c r="AL41" i="50" s="1"/>
  <c r="Y17" i="38"/>
  <c r="Y7" i="38"/>
  <c r="Y12" i="38"/>
  <c r="AR142" i="36"/>
  <c r="AS15" i="36"/>
  <c r="AS17" i="36" s="1"/>
  <c r="AQ40" i="50" l="1"/>
  <c r="AM40" i="50"/>
  <c r="AK46" i="50"/>
  <c r="AK48" i="50" s="1"/>
  <c r="AK11" i="49"/>
  <c r="AK20" i="49" s="1"/>
  <c r="AK43" i="49" s="1"/>
  <c r="AL6" i="49"/>
  <c r="AM21" i="48"/>
  <c r="AS137" i="36"/>
  <c r="Y24" i="39"/>
  <c r="Y26" i="39"/>
  <c r="AV114" i="36"/>
  <c r="AV118" i="36" s="1"/>
  <c r="AV120" i="36" s="1"/>
  <c r="AV121" i="36" s="1"/>
  <c r="AT130" i="36"/>
  <c r="AT131" i="36" s="1"/>
  <c r="AU130" i="36"/>
  <c r="AU131" i="36" s="1"/>
  <c r="AS19" i="36"/>
  <c r="AS141" i="36"/>
  <c r="AV66" i="36"/>
  <c r="AV70" i="36" s="1"/>
  <c r="AT70" i="36"/>
  <c r="AT71" i="36" s="1"/>
  <c r="AT12" i="36"/>
  <c r="AM23" i="48" l="1"/>
  <c r="AL46" i="50"/>
  <c r="AL48" i="50" s="1"/>
  <c r="AL11" i="49"/>
  <c r="AL20" i="49" s="1"/>
  <c r="AL43" i="49" s="1"/>
  <c r="Y27" i="39"/>
  <c r="Y39" i="39" s="1"/>
  <c r="Y41" i="39" s="1"/>
  <c r="AS142" i="36"/>
  <c r="AV99" i="36"/>
  <c r="AV103" i="36" s="1"/>
  <c r="AV127" i="36"/>
  <c r="AV130" i="36" s="1"/>
  <c r="AV131" i="36" s="1"/>
  <c r="AT15" i="36"/>
  <c r="AT17" i="36" s="1"/>
  <c r="AT137" i="36" s="1"/>
  <c r="AT72" i="36"/>
  <c r="AU12" i="36"/>
  <c r="AU15" i="36" s="1"/>
  <c r="AU17" i="36" s="1"/>
  <c r="AU70" i="36"/>
  <c r="AU71" i="36" s="1"/>
  <c r="AV71" i="36" s="1"/>
  <c r="AV72" i="36" s="1"/>
  <c r="AM24" i="48" l="1"/>
  <c r="AM25" i="48"/>
  <c r="Y6" i="38"/>
  <c r="Z40" i="39"/>
  <c r="AV12" i="36"/>
  <c r="AV15" i="36" s="1"/>
  <c r="AV17" i="36" s="1"/>
  <c r="AU141" i="36"/>
  <c r="AU19" i="36"/>
  <c r="AT141" i="36"/>
  <c r="AT19" i="36"/>
  <c r="AV105" i="36"/>
  <c r="AV106" i="36" s="1"/>
  <c r="AU72" i="36"/>
  <c r="AU137" i="36"/>
  <c r="AM6" i="50" l="1"/>
  <c r="AM27" i="48"/>
  <c r="AM29" i="48"/>
  <c r="AM34" i="48" s="1"/>
  <c r="AM147" i="48" s="1"/>
  <c r="Z21" i="36"/>
  <c r="Y46" i="39"/>
  <c r="Y48" i="39" s="1"/>
  <c r="Y11" i="38"/>
  <c r="Y20" i="38" s="1"/>
  <c r="Y43" i="38" s="1"/>
  <c r="AT142" i="36"/>
  <c r="AU142" i="36"/>
  <c r="AV19" i="36"/>
  <c r="AV65" i="38" s="1"/>
  <c r="AV64" i="38" s="1"/>
  <c r="AV141" i="36"/>
  <c r="AM32" i="48" l="1"/>
  <c r="AM33" i="48"/>
  <c r="AM146" i="48" s="1"/>
  <c r="AM22" i="50"/>
  <c r="AM38" i="49"/>
  <c r="Z23" i="36"/>
  <c r="Z24" i="36" s="1"/>
  <c r="AV142" i="36"/>
  <c r="AM41" i="49" l="1"/>
  <c r="AM42" i="50"/>
  <c r="AM55" i="50"/>
  <c r="AM148" i="48" s="1"/>
  <c r="Z25" i="36"/>
  <c r="Z6" i="39" s="1"/>
  <c r="AM42" i="49" l="1"/>
  <c r="AM62" i="49"/>
  <c r="Z22" i="39"/>
  <c r="Z38" i="38"/>
  <c r="Z27" i="36"/>
  <c r="AM7" i="49" l="1"/>
  <c r="AM12" i="49"/>
  <c r="AM17" i="49"/>
  <c r="Z41" i="38"/>
  <c r="Z55" i="39"/>
  <c r="Z148" i="36" s="1"/>
  <c r="Z32" i="36"/>
  <c r="Z33" i="36"/>
  <c r="Z146" i="36" s="1"/>
  <c r="AM26" i="50" l="1"/>
  <c r="AM24" i="50"/>
  <c r="Z42" i="38"/>
  <c r="Z62" i="38"/>
  <c r="AM27" i="50" l="1"/>
  <c r="AM39" i="50" s="1"/>
  <c r="AM41" i="50" s="1"/>
  <c r="Z7" i="38"/>
  <c r="Z12" i="38"/>
  <c r="Z17" i="38"/>
  <c r="AN40" i="50" l="1"/>
  <c r="AM6" i="49"/>
  <c r="Z26" i="39"/>
  <c r="Z24" i="39"/>
  <c r="AM46" i="50" l="1"/>
  <c r="AM48" i="50" s="1"/>
  <c r="AM11" i="49"/>
  <c r="AM20" i="49" s="1"/>
  <c r="AM43" i="49" s="1"/>
  <c r="AN21" i="48"/>
  <c r="Z27" i="39"/>
  <c r="Z39" i="39" s="1"/>
  <c r="Z41" i="39" s="1"/>
  <c r="AN23" i="48" l="1"/>
  <c r="Z6" i="38"/>
  <c r="AA40" i="39"/>
  <c r="AN24" i="48" l="1"/>
  <c r="AN25" i="48"/>
  <c r="AA21" i="36"/>
  <c r="Z46" i="39"/>
  <c r="Z48" i="39" s="1"/>
  <c r="Z11" i="38"/>
  <c r="Z20" i="38" s="1"/>
  <c r="Z43" i="38" s="1"/>
  <c r="AN6" i="50" l="1"/>
  <c r="AN27" i="48"/>
  <c r="AN29" i="48"/>
  <c r="AN34" i="48" s="1"/>
  <c r="AN147" i="48" s="1"/>
  <c r="AA23" i="36"/>
  <c r="AB21" i="36"/>
  <c r="AB23" i="36" s="1"/>
  <c r="AN32" i="48" l="1"/>
  <c r="AN33" i="48"/>
  <c r="AN146" i="48" s="1"/>
  <c r="AN22" i="50"/>
  <c r="AN38" i="49"/>
  <c r="AA24" i="36"/>
  <c r="AB24" i="36" s="1"/>
  <c r="AB143" i="36" s="1"/>
  <c r="AN41" i="49" l="1"/>
  <c r="AN42" i="50"/>
  <c r="AN55" i="50"/>
  <c r="AN148" i="48" s="1"/>
  <c r="AA25" i="36"/>
  <c r="AA6" i="39" s="1"/>
  <c r="AB6" i="39" s="1"/>
  <c r="AB22" i="39" s="1"/>
  <c r="AB55" i="39" s="1"/>
  <c r="AB148" i="36" s="1"/>
  <c r="AB25" i="36"/>
  <c r="AB27" i="36" s="1"/>
  <c r="AN42" i="49" l="1"/>
  <c r="AN62" i="49"/>
  <c r="AA27" i="36"/>
  <c r="AB31" i="36" s="1"/>
  <c r="AB33" i="36" s="1"/>
  <c r="AB36" i="36" s="1"/>
  <c r="AA22" i="39"/>
  <c r="AA38" i="38"/>
  <c r="AN12" i="49" l="1"/>
  <c r="AN7" i="49"/>
  <c r="AN24" i="50" s="1"/>
  <c r="AN17" i="49"/>
  <c r="AA33" i="36"/>
  <c r="AA146" i="36" s="1"/>
  <c r="AA32" i="36"/>
  <c r="AB30" i="36"/>
  <c r="AB32" i="36" s="1"/>
  <c r="AB38" i="38"/>
  <c r="AB41" i="38" s="1"/>
  <c r="AB42" i="38" s="1"/>
  <c r="AA41" i="38"/>
  <c r="AA55" i="39"/>
  <c r="AA148" i="36" s="1"/>
  <c r="AB146" i="36"/>
  <c r="AN26" i="50" l="1"/>
  <c r="AN27" i="50"/>
  <c r="AN39" i="50" s="1"/>
  <c r="AN41" i="50" s="1"/>
  <c r="AA62" i="38"/>
  <c r="AA42" i="38"/>
  <c r="AO40" i="50" l="1"/>
  <c r="AN6" i="49"/>
  <c r="AA12" i="38"/>
  <c r="AB12" i="38" s="1"/>
  <c r="AA7" i="38"/>
  <c r="AA17" i="38"/>
  <c r="AN46" i="50" l="1"/>
  <c r="AN48" i="50" s="1"/>
  <c r="AN11" i="49"/>
  <c r="AN20" i="49" s="1"/>
  <c r="AN43" i="49" s="1"/>
  <c r="AO21" i="48"/>
  <c r="AA26" i="39"/>
  <c r="AB26" i="39" s="1"/>
  <c r="AB17" i="38"/>
  <c r="AA24" i="39"/>
  <c r="AB7" i="38"/>
  <c r="AO23" i="48" l="1"/>
  <c r="AA27" i="39"/>
  <c r="AA39" i="39" s="1"/>
  <c r="AA41" i="39" s="1"/>
  <c r="AA6" i="38" s="1"/>
  <c r="AB24" i="39"/>
  <c r="AB27" i="39" s="1"/>
  <c r="AB39" i="39" s="1"/>
  <c r="AB41" i="39" s="1"/>
  <c r="AO24" i="48" l="1"/>
  <c r="AO25" i="48"/>
  <c r="AC40" i="39"/>
  <c r="AG40" i="39"/>
  <c r="AC21" i="36"/>
  <c r="AA46" i="39"/>
  <c r="AA48" i="39" s="1"/>
  <c r="AA11" i="38"/>
  <c r="AA20" i="38" s="1"/>
  <c r="AA43" i="38" s="1"/>
  <c r="AB6" i="38"/>
  <c r="AO6" i="50" l="1"/>
  <c r="AO27" i="48"/>
  <c r="AO29" i="48"/>
  <c r="AO34" i="48" s="1"/>
  <c r="AO147" i="48" s="1"/>
  <c r="AB46" i="39"/>
  <c r="AB48" i="39" s="1"/>
  <c r="AB11" i="38"/>
  <c r="AB20" i="38" s="1"/>
  <c r="AB43" i="38" s="1"/>
  <c r="AC23" i="36"/>
  <c r="AC24" i="36" s="1"/>
  <c r="AC25" i="36" s="1"/>
  <c r="AO32" i="48" l="1"/>
  <c r="AO33" i="48"/>
  <c r="AO146" i="48" s="1"/>
  <c r="AO22" i="50"/>
  <c r="AO38" i="49"/>
  <c r="AC27" i="36"/>
  <c r="AC33" i="36" s="1"/>
  <c r="AC146" i="36" s="1"/>
  <c r="AC6" i="39"/>
  <c r="AO41" i="49" l="1"/>
  <c r="AO55" i="50"/>
  <c r="AO148" i="48" s="1"/>
  <c r="AO42" i="50"/>
  <c r="AC32" i="36"/>
  <c r="AC22" i="39"/>
  <c r="AC55" i="39" s="1"/>
  <c r="AC148" i="36" s="1"/>
  <c r="AC38" i="38"/>
  <c r="AC41" i="38" s="1"/>
  <c r="AO42" i="49" l="1"/>
  <c r="AO62" i="49"/>
  <c r="AC42" i="38"/>
  <c r="AC62" i="38"/>
  <c r="AO7" i="49" l="1"/>
  <c r="AO12" i="49"/>
  <c r="AO17" i="49"/>
  <c r="AC7" i="38"/>
  <c r="AC17" i="38"/>
  <c r="AC26" i="39" s="1"/>
  <c r="AC12" i="38"/>
  <c r="AO26" i="50" l="1"/>
  <c r="AO24" i="50"/>
  <c r="AC24" i="39"/>
  <c r="AC27" i="39" s="1"/>
  <c r="AC39" i="39" s="1"/>
  <c r="AC41" i="39" s="1"/>
  <c r="AO27" i="50" l="1"/>
  <c r="AO39" i="50" s="1"/>
  <c r="AO41" i="50" s="1"/>
  <c r="AD40" i="39"/>
  <c r="AC6" i="38"/>
  <c r="AP40" i="50" l="1"/>
  <c r="AO6" i="49"/>
  <c r="AC11" i="38"/>
  <c r="AC20" i="38" s="1"/>
  <c r="AC43" i="38" s="1"/>
  <c r="AC46" i="39"/>
  <c r="AC48" i="39" s="1"/>
  <c r="AD21" i="36"/>
  <c r="AD23" i="36" s="1"/>
  <c r="AO46" i="50" l="1"/>
  <c r="AO48" i="50" s="1"/>
  <c r="AO11" i="49"/>
  <c r="AO20" i="49" s="1"/>
  <c r="AO43" i="49" s="1"/>
  <c r="AP21" i="48"/>
  <c r="AD24" i="36"/>
  <c r="AD25" i="36" s="1"/>
  <c r="AP23" i="48" l="1"/>
  <c r="AQ21" i="48"/>
  <c r="AD27" i="36"/>
  <c r="AD6" i="39"/>
  <c r="AQ23" i="48" l="1"/>
  <c r="AP24" i="48"/>
  <c r="AD38" i="38"/>
  <c r="AD41" i="38" s="1"/>
  <c r="AD22" i="39"/>
  <c r="AD55" i="39" s="1"/>
  <c r="AD148" i="36" s="1"/>
  <c r="AD33" i="36"/>
  <c r="AD146" i="36" s="1"/>
  <c r="AD32" i="36"/>
  <c r="AQ24" i="48" l="1"/>
  <c r="AP29" i="48"/>
  <c r="AP34" i="48" s="1"/>
  <c r="AP147" i="48" s="1"/>
  <c r="AP25" i="48"/>
  <c r="AQ25" i="48"/>
  <c r="AQ27" i="48" s="1"/>
  <c r="AD42" i="38"/>
  <c r="AD62" i="38"/>
  <c r="AP6" i="50" l="1"/>
  <c r="AP27" i="48"/>
  <c r="AQ30" i="48"/>
  <c r="AQ32" i="48" s="1"/>
  <c r="AQ31" i="48"/>
  <c r="AQ33" i="48" s="1"/>
  <c r="AQ143" i="48"/>
  <c r="AQ29" i="48"/>
  <c r="AQ34" i="48" s="1"/>
  <c r="AQ147" i="48" s="1"/>
  <c r="AD12" i="38"/>
  <c r="AD7" i="38"/>
  <c r="AD17" i="38"/>
  <c r="AD26" i="39" s="1"/>
  <c r="AQ146" i="48" l="1"/>
  <c r="AQ36" i="48"/>
  <c r="AP32" i="48"/>
  <c r="AP33" i="48"/>
  <c r="AP146" i="48" s="1"/>
  <c r="AP22" i="50"/>
  <c r="AQ6" i="50"/>
  <c r="AQ22" i="50" s="1"/>
  <c r="AQ55" i="50" s="1"/>
  <c r="AQ148" i="48" s="1"/>
  <c r="AP38" i="49"/>
  <c r="AD24" i="39"/>
  <c r="AD27" i="39" s="1"/>
  <c r="AD39" i="39" s="1"/>
  <c r="AD41" i="39" s="1"/>
  <c r="AQ38" i="49" l="1"/>
  <c r="AQ41" i="49" s="1"/>
  <c r="AQ42" i="49" s="1"/>
  <c r="AP41" i="49"/>
  <c r="AP55" i="50"/>
  <c r="AP148" i="48" s="1"/>
  <c r="AP42" i="50"/>
  <c r="AE40" i="39"/>
  <c r="AD6" i="38"/>
  <c r="AD11" i="38" s="1"/>
  <c r="AD20" i="38" s="1"/>
  <c r="AD43" i="38" s="1"/>
  <c r="AQ42" i="50" l="1"/>
  <c r="AP42" i="49"/>
  <c r="AP62" i="49"/>
  <c r="AD46" i="39"/>
  <c r="AD48" i="39" s="1"/>
  <c r="AE21" i="36"/>
  <c r="AE23" i="36" s="1"/>
  <c r="AE24" i="36" s="1"/>
  <c r="AE25" i="36" s="1"/>
  <c r="AE27" i="36" s="1"/>
  <c r="AQ44" i="50" l="1"/>
  <c r="AP7" i="49"/>
  <c r="AP12" i="49"/>
  <c r="AQ12" i="49" s="1"/>
  <c r="AP17" i="49"/>
  <c r="AE6" i="39"/>
  <c r="AE38" i="38" s="1"/>
  <c r="AE41" i="38" s="1"/>
  <c r="AE42" i="38" s="1"/>
  <c r="AE33" i="36"/>
  <c r="AE146" i="36" s="1"/>
  <c r="AE32" i="36"/>
  <c r="AQ17" i="49" l="1"/>
  <c r="AP26" i="50"/>
  <c r="AQ26" i="50" s="1"/>
  <c r="AP24" i="50"/>
  <c r="AQ7" i="49"/>
  <c r="AE22" i="39"/>
  <c r="AE55" i="39" s="1"/>
  <c r="AE148" i="36" s="1"/>
  <c r="AE62" i="38"/>
  <c r="AE12" i="38"/>
  <c r="AE7" i="38"/>
  <c r="AE17" i="38"/>
  <c r="AP27" i="50" l="1"/>
  <c r="AP39" i="50" s="1"/>
  <c r="AP41" i="50" s="1"/>
  <c r="AP6" i="49" s="1"/>
  <c r="AQ24" i="50"/>
  <c r="AQ27" i="50" s="1"/>
  <c r="AQ39" i="50" s="1"/>
  <c r="AQ41" i="50" s="1"/>
  <c r="AE24" i="39"/>
  <c r="AE26" i="39"/>
  <c r="AV40" i="50" l="1"/>
  <c r="AR40" i="50"/>
  <c r="AP46" i="50"/>
  <c r="AP48" i="50" s="1"/>
  <c r="AP11" i="49"/>
  <c r="AP20" i="49" s="1"/>
  <c r="AP43" i="49" s="1"/>
  <c r="AQ6" i="49"/>
  <c r="AR21" i="48"/>
  <c r="AE27" i="39"/>
  <c r="AE39" i="39" s="1"/>
  <c r="AE41" i="39" s="1"/>
  <c r="AF40" i="39" s="1"/>
  <c r="AR23" i="48" l="1"/>
  <c r="AQ46" i="50"/>
  <c r="AQ48" i="50" s="1"/>
  <c r="AQ11" i="49"/>
  <c r="AQ20" i="49" s="1"/>
  <c r="AQ43" i="49" s="1"/>
  <c r="AE6" i="38"/>
  <c r="AE46" i="39" s="1"/>
  <c r="AE48" i="39" s="1"/>
  <c r="AR24" i="48" l="1"/>
  <c r="AF21" i="36"/>
  <c r="AF23" i="36" s="1"/>
  <c r="AE11" i="38"/>
  <c r="AE20" i="38" s="1"/>
  <c r="AE43" i="38" s="1"/>
  <c r="AR29" i="48" l="1"/>
  <c r="AR34" i="48" s="1"/>
  <c r="AR147" i="48" s="1"/>
  <c r="AR25" i="48"/>
  <c r="AG21" i="36"/>
  <c r="AG23" i="36" s="1"/>
  <c r="AF24" i="36"/>
  <c r="AG24" i="36" s="1"/>
  <c r="AR6" i="50" l="1"/>
  <c r="AR27" i="48"/>
  <c r="AG143" i="36"/>
  <c r="AF25" i="36"/>
  <c r="AG25" i="36"/>
  <c r="AG27" i="36" s="1"/>
  <c r="AR32" i="48" l="1"/>
  <c r="AR33" i="48"/>
  <c r="AR146" i="48" s="1"/>
  <c r="AR22" i="50"/>
  <c r="AR38" i="49"/>
  <c r="AF27" i="36"/>
  <c r="AG31" i="36" s="1"/>
  <c r="AG33" i="36" s="1"/>
  <c r="AF6" i="39"/>
  <c r="AG6" i="39" s="1"/>
  <c r="AG22" i="39" s="1"/>
  <c r="AG55" i="39" s="1"/>
  <c r="AG148" i="36" s="1"/>
  <c r="AR41" i="49" l="1"/>
  <c r="AR55" i="50"/>
  <c r="AR148" i="48" s="1"/>
  <c r="AR42" i="50"/>
  <c r="AG146" i="36"/>
  <c r="AG36" i="36"/>
  <c r="AF22" i="39"/>
  <c r="AF38" i="38"/>
  <c r="AF32" i="36"/>
  <c r="AF33" i="36"/>
  <c r="AF146" i="36" s="1"/>
  <c r="AG30" i="36"/>
  <c r="AG32" i="36" s="1"/>
  <c r="AR42" i="49" l="1"/>
  <c r="AR62" i="49"/>
  <c r="AF55" i="39"/>
  <c r="AF148" i="36" s="1"/>
  <c r="AG38" i="38"/>
  <c r="AG41" i="38" s="1"/>
  <c r="AG42" i="38" s="1"/>
  <c r="AF41" i="38"/>
  <c r="AR12" i="49" l="1"/>
  <c r="AR7" i="49"/>
  <c r="AR24" i="50" s="1"/>
  <c r="AR17" i="49"/>
  <c r="AF42" i="38"/>
  <c r="AF62" i="38"/>
  <c r="AR26" i="50" l="1"/>
  <c r="AR27" i="50"/>
  <c r="AR39" i="50" s="1"/>
  <c r="AR41" i="50" s="1"/>
  <c r="AF12" i="38"/>
  <c r="AG12" i="38" s="1"/>
  <c r="AF7" i="38"/>
  <c r="AF17" i="38"/>
  <c r="AS40" i="50" l="1"/>
  <c r="AR6" i="49"/>
  <c r="AG17" i="38"/>
  <c r="AF26" i="39"/>
  <c r="AG26" i="39" s="1"/>
  <c r="AG7" i="38"/>
  <c r="AF24" i="39"/>
  <c r="AR46" i="50" l="1"/>
  <c r="AR48" i="50" s="1"/>
  <c r="AR11" i="49"/>
  <c r="AR20" i="49" s="1"/>
  <c r="AR43" i="49" s="1"/>
  <c r="AS21" i="48"/>
  <c r="AF27" i="39"/>
  <c r="AF39" i="39" s="1"/>
  <c r="AF41" i="39" s="1"/>
  <c r="AF6" i="38" s="1"/>
  <c r="AG24" i="39"/>
  <c r="AG27" i="39" s="1"/>
  <c r="AG39" i="39" s="1"/>
  <c r="AG41" i="39" s="1"/>
  <c r="AS23" i="48" l="1"/>
  <c r="AH21" i="36"/>
  <c r="AH23" i="36" s="1"/>
  <c r="AH24" i="36" s="1"/>
  <c r="AH25" i="36" s="1"/>
  <c r="AF46" i="39"/>
  <c r="AF48" i="39" s="1"/>
  <c r="AF11" i="38"/>
  <c r="AF20" i="38" s="1"/>
  <c r="AF43" i="38" s="1"/>
  <c r="AG6" i="38"/>
  <c r="AH40" i="39"/>
  <c r="AL40" i="39"/>
  <c r="AS24" i="48" l="1"/>
  <c r="AS25" i="48"/>
  <c r="AH27" i="36"/>
  <c r="AH33" i="36" s="1"/>
  <c r="AH146" i="36" s="1"/>
  <c r="AH6" i="39"/>
  <c r="AG11" i="38"/>
  <c r="AG20" i="38" s="1"/>
  <c r="AG43" i="38" s="1"/>
  <c r="AG46" i="39"/>
  <c r="AG48" i="39" s="1"/>
  <c r="AS6" i="50" l="1"/>
  <c r="AS27" i="48"/>
  <c r="AS29" i="48"/>
  <c r="AS34" i="48" s="1"/>
  <c r="AS147" i="48" s="1"/>
  <c r="AH32" i="36"/>
  <c r="AH22" i="39"/>
  <c r="AH55" i="39" s="1"/>
  <c r="AH148" i="36" s="1"/>
  <c r="AH38" i="38"/>
  <c r="AH41" i="38" s="1"/>
  <c r="AS32" i="48" l="1"/>
  <c r="AS33" i="48"/>
  <c r="AS146" i="48" s="1"/>
  <c r="AS22" i="50"/>
  <c r="AS38" i="49"/>
  <c r="AH62" i="38"/>
  <c r="AH42" i="38"/>
  <c r="AS41" i="49" l="1"/>
  <c r="AS55" i="50"/>
  <c r="AS148" i="48" s="1"/>
  <c r="AS42" i="50"/>
  <c r="AH17" i="38"/>
  <c r="AH26" i="39" s="1"/>
  <c r="AH7" i="38"/>
  <c r="AH12" i="38"/>
  <c r="AS42" i="49" l="1"/>
  <c r="AS62" i="49"/>
  <c r="AH24" i="39"/>
  <c r="AH27" i="39" s="1"/>
  <c r="AH39" i="39" s="1"/>
  <c r="AH41" i="39" s="1"/>
  <c r="AS7" i="49" l="1"/>
  <c r="AS12" i="49"/>
  <c r="AS17" i="49"/>
  <c r="AI40" i="39"/>
  <c r="AH6" i="38"/>
  <c r="AS26" i="50" l="1"/>
  <c r="AS24" i="50"/>
  <c r="AI21" i="36"/>
  <c r="AI23" i="36" s="1"/>
  <c r="AI24" i="36" s="1"/>
  <c r="AI25" i="36" s="1"/>
  <c r="AH11" i="38"/>
  <c r="AH20" i="38" s="1"/>
  <c r="AH43" i="38" s="1"/>
  <c r="AH46" i="39"/>
  <c r="AH48" i="39" s="1"/>
  <c r="AS27" i="50" l="1"/>
  <c r="AS39" i="50" s="1"/>
  <c r="AS41" i="50" s="1"/>
  <c r="AI27" i="36"/>
  <c r="AI6" i="39"/>
  <c r="AT40" i="50" l="1"/>
  <c r="AS6" i="49"/>
  <c r="AI22" i="39"/>
  <c r="AI55" i="39" s="1"/>
  <c r="AI148" i="36" s="1"/>
  <c r="AI38" i="38"/>
  <c r="AI41" i="38" s="1"/>
  <c r="AI33" i="36"/>
  <c r="AI146" i="36" s="1"/>
  <c r="AI32" i="36"/>
  <c r="AS46" i="50" l="1"/>
  <c r="AS48" i="50" s="1"/>
  <c r="AS11" i="49"/>
  <c r="AS20" i="49" s="1"/>
  <c r="AS43" i="49" s="1"/>
  <c r="AT21" i="48"/>
  <c r="AI42" i="38"/>
  <c r="AI62" i="38"/>
  <c r="AT23" i="48" l="1"/>
  <c r="AI12" i="38"/>
  <c r="AI7" i="38"/>
  <c r="AI17" i="38"/>
  <c r="AI26" i="39" s="1"/>
  <c r="AT24" i="48" l="1"/>
  <c r="AT25" i="48"/>
  <c r="AI24" i="39"/>
  <c r="AI27" i="39" s="1"/>
  <c r="AI39" i="39" s="1"/>
  <c r="AI41" i="39" s="1"/>
  <c r="AT6" i="50" l="1"/>
  <c r="AT27" i="48"/>
  <c r="AT29" i="48"/>
  <c r="AT34" i="48" s="1"/>
  <c r="AT147" i="48" s="1"/>
  <c r="AI6" i="38"/>
  <c r="AJ21" i="36" s="1"/>
  <c r="AJ23" i="36" s="1"/>
  <c r="AJ24" i="36" s="1"/>
  <c r="AJ25" i="36" s="1"/>
  <c r="AJ40" i="39"/>
  <c r="AT32" i="48" l="1"/>
  <c r="AT33" i="48"/>
  <c r="AT146" i="48" s="1"/>
  <c r="AT22" i="50"/>
  <c r="AT38" i="49"/>
  <c r="AI46" i="39"/>
  <c r="AI48" i="39" s="1"/>
  <c r="AI11" i="38"/>
  <c r="AI20" i="38" s="1"/>
  <c r="AI43" i="38" s="1"/>
  <c r="AJ27" i="36"/>
  <c r="AJ6" i="39"/>
  <c r="AT41" i="49" l="1"/>
  <c r="AT55" i="50"/>
  <c r="AT148" i="48" s="1"/>
  <c r="AT42" i="50"/>
  <c r="AJ22" i="39"/>
  <c r="AJ55" i="39" s="1"/>
  <c r="AJ148" i="36" s="1"/>
  <c r="AJ38" i="38"/>
  <c r="AJ41" i="38" s="1"/>
  <c r="AJ42" i="38" s="1"/>
  <c r="AJ33" i="36"/>
  <c r="AJ146" i="36" s="1"/>
  <c r="AJ32" i="36"/>
  <c r="AT42" i="49" l="1"/>
  <c r="AT62" i="49"/>
  <c r="AJ62" i="38"/>
  <c r="AJ7" i="38"/>
  <c r="AJ12" i="38"/>
  <c r="AJ17" i="38"/>
  <c r="AT12" i="49" l="1"/>
  <c r="AT7" i="49"/>
  <c r="AT24" i="50" s="1"/>
  <c r="AT17" i="49"/>
  <c r="AJ26" i="39"/>
  <c r="AJ24" i="39"/>
  <c r="AT26" i="50" l="1"/>
  <c r="AT27" i="50" s="1"/>
  <c r="AT39" i="50" s="1"/>
  <c r="AT41" i="50" s="1"/>
  <c r="AJ27" i="39"/>
  <c r="AJ39" i="39" s="1"/>
  <c r="AJ41" i="39" s="1"/>
  <c r="AJ6" i="38" s="1"/>
  <c r="AU40" i="50" l="1"/>
  <c r="AT6" i="49"/>
  <c r="AK40" i="39"/>
  <c r="AJ46" i="39"/>
  <c r="AJ48" i="39" s="1"/>
  <c r="AK21" i="36"/>
  <c r="AJ11" i="38"/>
  <c r="AJ20" i="38" s="1"/>
  <c r="AJ43" i="38" s="1"/>
  <c r="AT46" i="50" l="1"/>
  <c r="AT48" i="50" s="1"/>
  <c r="AT11" i="49"/>
  <c r="AT20" i="49" s="1"/>
  <c r="AT43" i="49" s="1"/>
  <c r="AU21" i="48"/>
  <c r="AK23" i="36"/>
  <c r="AL21" i="36"/>
  <c r="AL23" i="36" s="1"/>
  <c r="AU23" i="48" l="1"/>
  <c r="AV21" i="48"/>
  <c r="AK24" i="36"/>
  <c r="AL24" i="36" s="1"/>
  <c r="AL143" i="36" s="1"/>
  <c r="AV23" i="48" l="1"/>
  <c r="AU24" i="48"/>
  <c r="AU25" i="48"/>
  <c r="AK25" i="36"/>
  <c r="AK27" i="36" s="1"/>
  <c r="AL25" i="36"/>
  <c r="AL27" i="36" s="1"/>
  <c r="AU6" i="50" l="1"/>
  <c r="AU27" i="48"/>
  <c r="AV24" i="48"/>
  <c r="AU29" i="48"/>
  <c r="AU34" i="48" s="1"/>
  <c r="AU147" i="48" s="1"/>
  <c r="AV25" i="48"/>
  <c r="AV27" i="48" s="1"/>
  <c r="AK6" i="39"/>
  <c r="AL6" i="39" s="1"/>
  <c r="AL22" i="39" s="1"/>
  <c r="AL55" i="39" s="1"/>
  <c r="AL148" i="36" s="1"/>
  <c r="AL30" i="36"/>
  <c r="AL32" i="36" s="1"/>
  <c r="AL31" i="36"/>
  <c r="AL33" i="36" s="1"/>
  <c r="AK33" i="36"/>
  <c r="AK146" i="36" s="1"/>
  <c r="AK32" i="36"/>
  <c r="AV30" i="48" l="1"/>
  <c r="AV32" i="48" s="1"/>
  <c r="AV31" i="48"/>
  <c r="AV33" i="48" s="1"/>
  <c r="AV143" i="48"/>
  <c r="AV29" i="48"/>
  <c r="AV34" i="48" s="1"/>
  <c r="AV147" i="48" s="1"/>
  <c r="AU32" i="48"/>
  <c r="AU33" i="48"/>
  <c r="AU146" i="48" s="1"/>
  <c r="AU22" i="50"/>
  <c r="AV6" i="50"/>
  <c r="AV22" i="50" s="1"/>
  <c r="AU38" i="49"/>
  <c r="AK38" i="38"/>
  <c r="AL38" i="38" s="1"/>
  <c r="AL41" i="38" s="1"/>
  <c r="AL42" i="38" s="1"/>
  <c r="AK22" i="39"/>
  <c r="AK55" i="39" s="1"/>
  <c r="AK148" i="36" s="1"/>
  <c r="AL36" i="36"/>
  <c r="AL146" i="36"/>
  <c r="U28" i="36"/>
  <c r="U29" i="36" s="1"/>
  <c r="U34" i="36" s="1"/>
  <c r="U173" i="36"/>
  <c r="V173" i="36" s="1"/>
  <c r="AV146" i="48" l="1"/>
  <c r="AV36" i="48"/>
  <c r="AV38" i="49"/>
  <c r="AV41" i="49" s="1"/>
  <c r="AV42" i="49" s="1"/>
  <c r="AU41" i="49"/>
  <c r="AV55" i="50"/>
  <c r="AV148" i="48" s="1"/>
  <c r="AU55" i="50"/>
  <c r="AU148" i="48" s="1"/>
  <c r="AU42" i="50"/>
  <c r="AK41" i="38"/>
  <c r="AK42" i="38" s="1"/>
  <c r="V172" i="36"/>
  <c r="V28" i="36" s="1"/>
  <c r="V29" i="36" s="1"/>
  <c r="V34" i="36" s="1"/>
  <c r="X173" i="36"/>
  <c r="U147" i="36"/>
  <c r="AV42" i="50" l="1"/>
  <c r="AU42" i="49"/>
  <c r="AU62" i="49"/>
  <c r="AK62" i="38"/>
  <c r="V147" i="36"/>
  <c r="AK12" i="38"/>
  <c r="AL12" i="38" s="1"/>
  <c r="AK7" i="38"/>
  <c r="AK17" i="38"/>
  <c r="W28" i="36"/>
  <c r="W29" i="36" s="1"/>
  <c r="W34" i="36" s="1"/>
  <c r="W147" i="36" s="1"/>
  <c r="X172" i="36"/>
  <c r="X28" i="36" s="1"/>
  <c r="X29" i="36" s="1"/>
  <c r="X34" i="36" s="1"/>
  <c r="Y173" i="36"/>
  <c r="AV44" i="50" l="1"/>
  <c r="AU7" i="49"/>
  <c r="AU12" i="49"/>
  <c r="AV12" i="49" s="1"/>
  <c r="AU17" i="49"/>
  <c r="AK24" i="39"/>
  <c r="AL7" i="38"/>
  <c r="AK26" i="39"/>
  <c r="AL26" i="39" s="1"/>
  <c r="AL17" i="38"/>
  <c r="Z173" i="36"/>
  <c r="Y172" i="36"/>
  <c r="Y28" i="36" s="1"/>
  <c r="Y29" i="36" s="1"/>
  <c r="Y34" i="36" s="1"/>
  <c r="Y147" i="36" s="1"/>
  <c r="X147" i="36"/>
  <c r="AV17" i="49" l="1"/>
  <c r="AU26" i="50"/>
  <c r="AV26" i="50" s="1"/>
  <c r="AU24" i="50"/>
  <c r="AV7" i="49"/>
  <c r="AK27" i="39"/>
  <c r="AK39" i="39" s="1"/>
  <c r="AK41" i="39" s="1"/>
  <c r="AK6" i="38" s="1"/>
  <c r="AL24" i="39"/>
  <c r="AL27" i="39" s="1"/>
  <c r="AL39" i="39" s="1"/>
  <c r="AL41" i="39" s="1"/>
  <c r="AA173" i="36"/>
  <c r="Z172" i="36"/>
  <c r="Z28" i="36" s="1"/>
  <c r="AU27" i="50" l="1"/>
  <c r="AU39" i="50" s="1"/>
  <c r="AU41" i="50" s="1"/>
  <c r="AU6" i="49" s="1"/>
  <c r="AV24" i="50"/>
  <c r="AV27" i="50" s="1"/>
  <c r="AV39" i="50" s="1"/>
  <c r="AV41" i="50" s="1"/>
  <c r="AM40" i="39"/>
  <c r="AQ40" i="39"/>
  <c r="AK11" i="38"/>
  <c r="AK20" i="38" s="1"/>
  <c r="AK43" i="38" s="1"/>
  <c r="AL6" i="38"/>
  <c r="AM21" i="36"/>
  <c r="AK46" i="39"/>
  <c r="AK48" i="39" s="1"/>
  <c r="Z29" i="36"/>
  <c r="Z34" i="36" s="1"/>
  <c r="AA172" i="36"/>
  <c r="AA28" i="36" s="1"/>
  <c r="AA29" i="36" s="1"/>
  <c r="AA34" i="36" s="1"/>
  <c r="AC173" i="36"/>
  <c r="AU46" i="50" l="1"/>
  <c r="AU48" i="50" s="1"/>
  <c r="AU11" i="49"/>
  <c r="AU20" i="49" s="1"/>
  <c r="AU43" i="49" s="1"/>
  <c r="AV6" i="49"/>
  <c r="AA147" i="36"/>
  <c r="Z147" i="36"/>
  <c r="AM23" i="36"/>
  <c r="AM24" i="36" s="1"/>
  <c r="AM25" i="36" s="1"/>
  <c r="AL46" i="39"/>
  <c r="AL48" i="39" s="1"/>
  <c r="AL11" i="38"/>
  <c r="AL20" i="38" s="1"/>
  <c r="AL43" i="38" s="1"/>
  <c r="AD173" i="36"/>
  <c r="AC172" i="36"/>
  <c r="AC28" i="36" s="1"/>
  <c r="AC29" i="36" s="1"/>
  <c r="AC34" i="36" s="1"/>
  <c r="AB28" i="36"/>
  <c r="AB29" i="36" s="1"/>
  <c r="AB34" i="36" s="1"/>
  <c r="AV46" i="50" l="1"/>
  <c r="AV48" i="50" s="1"/>
  <c r="AV11" i="49"/>
  <c r="AV20" i="49" s="1"/>
  <c r="AV43" i="49" s="1"/>
  <c r="AC147" i="36"/>
  <c r="AB147" i="36"/>
  <c r="AM27" i="36"/>
  <c r="AM32" i="36" s="1"/>
  <c r="AM6" i="39"/>
  <c r="AE173" i="36"/>
  <c r="AD172" i="36"/>
  <c r="AD28" i="36" s="1"/>
  <c r="AD29" i="36" s="1"/>
  <c r="AD34" i="36" s="1"/>
  <c r="AD147" i="36" l="1"/>
  <c r="AM33" i="36"/>
  <c r="AM146" i="36" s="1"/>
  <c r="AM22" i="39"/>
  <c r="AM55" i="39" s="1"/>
  <c r="AM148" i="36" s="1"/>
  <c r="AM38" i="38"/>
  <c r="AM41" i="38" s="1"/>
  <c r="AF173" i="36"/>
  <c r="AE172" i="36"/>
  <c r="AE28" i="36" s="1"/>
  <c r="AM62" i="38" l="1"/>
  <c r="AM42" i="38"/>
  <c r="AE29" i="36"/>
  <c r="AE34" i="36" s="1"/>
  <c r="AF172" i="36"/>
  <c r="AF28" i="36" s="1"/>
  <c r="AF29" i="36" s="1"/>
  <c r="AF34" i="36" s="1"/>
  <c r="AH173" i="36"/>
  <c r="AF147" i="36" l="1"/>
  <c r="AE147" i="36"/>
  <c r="AM7" i="38"/>
  <c r="AM12" i="38"/>
  <c r="AM17" i="38"/>
  <c r="AM26" i="39" s="1"/>
  <c r="AG28" i="36"/>
  <c r="AG29" i="36" s="1"/>
  <c r="AG34" i="36" s="1"/>
  <c r="AI173" i="36"/>
  <c r="AH172" i="36"/>
  <c r="AH28" i="36" s="1"/>
  <c r="AH29" i="36" s="1"/>
  <c r="AH34" i="36" s="1"/>
  <c r="AH147" i="36" l="1"/>
  <c r="AG147" i="36"/>
  <c r="AM24" i="39"/>
  <c r="AM27" i="39" s="1"/>
  <c r="AM39" i="39" s="1"/>
  <c r="AM41" i="39" s="1"/>
  <c r="AI172" i="36"/>
  <c r="AI28" i="36" s="1"/>
  <c r="AI29" i="36" s="1"/>
  <c r="AI34" i="36" s="1"/>
  <c r="AJ173" i="36"/>
  <c r="AI147" i="36" l="1"/>
  <c r="AN40" i="39"/>
  <c r="AM6" i="38"/>
  <c r="AJ172" i="36"/>
  <c r="AJ28" i="36" s="1"/>
  <c r="AK173" i="36"/>
  <c r="AM11" i="38" l="1"/>
  <c r="AM20" i="38" s="1"/>
  <c r="AM43" i="38" s="1"/>
  <c r="AN21" i="36"/>
  <c r="AN23" i="36" s="1"/>
  <c r="AN24" i="36" s="1"/>
  <c r="AN25" i="36" s="1"/>
  <c r="AM46" i="39"/>
  <c r="AM48" i="39" s="1"/>
  <c r="AM173" i="36"/>
  <c r="AK172" i="36"/>
  <c r="AK28" i="36" s="1"/>
  <c r="AK29" i="36" s="1"/>
  <c r="AK34" i="36" s="1"/>
  <c r="AJ29" i="36"/>
  <c r="AJ34" i="36" s="1"/>
  <c r="AK147" i="36" l="1"/>
  <c r="AJ147" i="36"/>
  <c r="AL28" i="36"/>
  <c r="AL29" i="36" s="1"/>
  <c r="AL34" i="36" s="1"/>
  <c r="AN27" i="36"/>
  <c r="AN6" i="39"/>
  <c r="AN173" i="36"/>
  <c r="AM172" i="36"/>
  <c r="AM28" i="36" s="1"/>
  <c r="AM29" i="36" s="1"/>
  <c r="AM34" i="36" s="1"/>
  <c r="AM147" i="36" l="1"/>
  <c r="AL149" i="36"/>
  <c r="AL59" i="39"/>
  <c r="AL61" i="39" s="1"/>
  <c r="AL147" i="36"/>
  <c r="AN22" i="39"/>
  <c r="AN55" i="39" s="1"/>
  <c r="AN148" i="36" s="1"/>
  <c r="AN38" i="38"/>
  <c r="AN41" i="38" s="1"/>
  <c r="AN33" i="36"/>
  <c r="AN146" i="36" s="1"/>
  <c r="AN32" i="36"/>
  <c r="AN172" i="36"/>
  <c r="AN28" i="36" s="1"/>
  <c r="AN29" i="36" s="1"/>
  <c r="AN34" i="36" s="1"/>
  <c r="AO173" i="36"/>
  <c r="AN147" i="36" l="1"/>
  <c r="AN42" i="38"/>
  <c r="AN62" i="38"/>
  <c r="AP173" i="36"/>
  <c r="AO172" i="36"/>
  <c r="AO28" i="36" s="1"/>
  <c r="AN7" i="38" l="1"/>
  <c r="AN12" i="38"/>
  <c r="AN17" i="38"/>
  <c r="AN26" i="39" s="1"/>
  <c r="AR173" i="36"/>
  <c r="AP172" i="36"/>
  <c r="AP28" i="36" s="1"/>
  <c r="AN24" i="39" l="1"/>
  <c r="AN27" i="39" s="1"/>
  <c r="AN39" i="39" s="1"/>
  <c r="AN41" i="39" s="1"/>
  <c r="AN6" i="38" s="1"/>
  <c r="AR172" i="36"/>
  <c r="AR28" i="36" s="1"/>
  <c r="AS173" i="36"/>
  <c r="AQ28" i="36"/>
  <c r="AO40" i="39" l="1"/>
  <c r="AN11" i="38"/>
  <c r="AN20" i="38" s="1"/>
  <c r="AN43" i="38" s="1"/>
  <c r="AO21" i="36"/>
  <c r="AN46" i="39"/>
  <c r="AN48" i="39" s="1"/>
  <c r="AT173" i="36"/>
  <c r="AS172" i="36"/>
  <c r="AS28" i="36" s="1"/>
  <c r="AO23" i="36" l="1"/>
  <c r="AO24" i="36" s="1"/>
  <c r="AO25" i="36" s="1"/>
  <c r="AT172" i="36"/>
  <c r="AT28" i="36" s="1"/>
  <c r="AU173" i="36"/>
  <c r="AU172" i="36" s="1"/>
  <c r="AU28" i="36" s="1"/>
  <c r="AO29" i="36" l="1"/>
  <c r="AO34" i="36" s="1"/>
  <c r="AO27" i="36"/>
  <c r="AO6" i="39"/>
  <c r="AV28" i="36"/>
  <c r="AO147" i="36" l="1"/>
  <c r="AO22" i="39"/>
  <c r="AO38" i="38"/>
  <c r="AO32" i="36"/>
  <c r="AO33" i="36"/>
  <c r="AO146" i="36" s="1"/>
  <c r="AO55" i="39" l="1"/>
  <c r="AO148" i="36" s="1"/>
  <c r="AO41" i="38"/>
  <c r="AO62" i="38" l="1"/>
  <c r="AO42" i="38"/>
  <c r="AO12" i="38" l="1"/>
  <c r="AO7" i="38"/>
  <c r="AO17" i="38"/>
  <c r="AO24" i="39" l="1"/>
  <c r="AO26" i="39"/>
  <c r="AO27" i="39" l="1"/>
  <c r="AO39" i="39" s="1"/>
  <c r="AO41" i="39" s="1"/>
  <c r="AP40" i="39" s="1"/>
  <c r="AO6" i="38" l="1"/>
  <c r="AP21" i="36" s="1"/>
  <c r="AO11" i="38" l="1"/>
  <c r="AO20" i="38" s="1"/>
  <c r="AO43" i="38" s="1"/>
  <c r="AO46" i="39"/>
  <c r="AO48" i="39" s="1"/>
  <c r="AP23" i="36"/>
  <c r="AQ21" i="36"/>
  <c r="AQ23" i="36" l="1"/>
  <c r="AP24" i="36"/>
  <c r="AP25" i="36" s="1"/>
  <c r="AP27" i="36" l="1"/>
  <c r="AP6" i="39"/>
  <c r="AQ6" i="39" s="1"/>
  <c r="AQ22" i="39" s="1"/>
  <c r="AQ55" i="39" s="1"/>
  <c r="AQ148" i="36" s="1"/>
  <c r="AQ24" i="36"/>
  <c r="AQ25" i="36" s="1"/>
  <c r="AQ27" i="36" s="1"/>
  <c r="AP29" i="36"/>
  <c r="AP34" i="36" s="1"/>
  <c r="AP147" i="36" l="1"/>
  <c r="AQ31" i="36"/>
  <c r="AQ33" i="36" s="1"/>
  <c r="AQ30" i="36"/>
  <c r="AQ32" i="36" s="1"/>
  <c r="AQ143" i="36"/>
  <c r="AQ29" i="36"/>
  <c r="AP22" i="39"/>
  <c r="AP38" i="38"/>
  <c r="AP33" i="36"/>
  <c r="AP146" i="36" s="1"/>
  <c r="AP32" i="36"/>
  <c r="AQ34" i="36" l="1"/>
  <c r="AQ38" i="38"/>
  <c r="AQ41" i="38" s="1"/>
  <c r="AQ42" i="38" s="1"/>
  <c r="AP41" i="38"/>
  <c r="AP55" i="39"/>
  <c r="AP148" i="36" s="1"/>
  <c r="AQ36" i="36"/>
  <c r="AQ146" i="36"/>
  <c r="AQ147" i="36" l="1"/>
  <c r="AP42" i="38"/>
  <c r="AP62" i="38"/>
  <c r="AP12" i="38" l="1"/>
  <c r="AQ12" i="38" s="1"/>
  <c r="AP7" i="38"/>
  <c r="AP17" i="38"/>
  <c r="AP24" i="39" l="1"/>
  <c r="AQ7" i="38"/>
  <c r="AQ17" i="38"/>
  <c r="AP26" i="39"/>
  <c r="AQ26" i="39" s="1"/>
  <c r="AP27" i="39" l="1"/>
  <c r="AP39" i="39" s="1"/>
  <c r="AP41" i="39" s="1"/>
  <c r="AP6" i="38" s="1"/>
  <c r="AQ24" i="39"/>
  <c r="AQ27" i="39" s="1"/>
  <c r="AQ39" i="39" s="1"/>
  <c r="AQ41" i="39" s="1"/>
  <c r="AV40" i="39" l="1"/>
  <c r="AR40" i="39"/>
  <c r="AP46" i="39"/>
  <c r="AP48" i="39" s="1"/>
  <c r="AQ6" i="38"/>
  <c r="AR21" i="36"/>
  <c r="AP11" i="38"/>
  <c r="AP20" i="38" s="1"/>
  <c r="AP43" i="38" s="1"/>
  <c r="AQ11" i="38" l="1"/>
  <c r="AQ20" i="38" s="1"/>
  <c r="AQ43" i="38" s="1"/>
  <c r="AQ46" i="39"/>
  <c r="AQ48" i="39" s="1"/>
  <c r="AR23" i="36"/>
  <c r="AR24" i="36" s="1"/>
  <c r="AR25" i="36" s="1"/>
  <c r="AR27" i="36" l="1"/>
  <c r="AR32" i="36" s="1"/>
  <c r="AR6" i="39"/>
  <c r="AR29" i="36"/>
  <c r="AR34" i="36" s="1"/>
  <c r="AR147" i="36" l="1"/>
  <c r="AR33" i="36"/>
  <c r="AR146" i="36" s="1"/>
  <c r="AR22" i="39"/>
  <c r="AR55" i="39" s="1"/>
  <c r="AR148" i="36" s="1"/>
  <c r="AR38" i="38"/>
  <c r="AR41" i="38" s="1"/>
  <c r="AR62" i="38" l="1"/>
  <c r="AR42" i="38"/>
  <c r="AR17" i="38" l="1"/>
  <c r="AR26" i="39" s="1"/>
  <c r="AR7" i="38"/>
  <c r="AR12" i="38"/>
  <c r="AR24" i="39" l="1"/>
  <c r="AR27" i="39" s="1"/>
  <c r="AR39" i="39" s="1"/>
  <c r="AR41" i="39" s="1"/>
  <c r="AR6" i="38" l="1"/>
  <c r="AS40" i="39"/>
  <c r="AR46" i="39" l="1"/>
  <c r="AR48" i="39" s="1"/>
  <c r="AR11" i="38"/>
  <c r="AR20" i="38" s="1"/>
  <c r="AR43" i="38" s="1"/>
  <c r="AS21" i="36"/>
  <c r="AS23" i="36" l="1"/>
  <c r="AS24" i="36" s="1"/>
  <c r="AS25" i="36" s="1"/>
  <c r="AS29" i="36" l="1"/>
  <c r="AS34" i="36" s="1"/>
  <c r="AS27" i="36"/>
  <c r="AS6" i="39"/>
  <c r="AS147" i="36" l="1"/>
  <c r="AS38" i="38"/>
  <c r="AS41" i="38" s="1"/>
  <c r="AS22" i="39"/>
  <c r="AS55" i="39" s="1"/>
  <c r="AS148" i="36" s="1"/>
  <c r="AS33" i="36"/>
  <c r="AS146" i="36" s="1"/>
  <c r="AS32" i="36"/>
  <c r="AS62" i="38" l="1"/>
  <c r="AS42" i="38"/>
  <c r="AS17" i="38" l="1"/>
  <c r="AS26" i="39" s="1"/>
  <c r="AS7" i="38"/>
  <c r="AS12" i="38"/>
  <c r="AS24" i="39" l="1"/>
  <c r="AS27" i="39" s="1"/>
  <c r="AS39" i="39" s="1"/>
  <c r="AS41" i="39" s="1"/>
  <c r="AT40" i="39" l="1"/>
  <c r="AS6" i="38"/>
  <c r="AT21" i="36" l="1"/>
  <c r="AS11" i="38"/>
  <c r="AS20" i="38" s="1"/>
  <c r="AS43" i="38" s="1"/>
  <c r="AS46" i="39"/>
  <c r="AS48" i="39" s="1"/>
  <c r="AT23" i="36" l="1"/>
  <c r="AT24" i="36" l="1"/>
  <c r="AT29" i="36" s="1"/>
  <c r="AT34" i="36" s="1"/>
  <c r="AT147" i="36" l="1"/>
  <c r="AT25" i="36"/>
  <c r="AT27" i="36" s="1"/>
  <c r="AT6" i="39" l="1"/>
  <c r="AT22" i="39" s="1"/>
  <c r="AT55" i="39" s="1"/>
  <c r="AT148" i="36" s="1"/>
  <c r="AT32" i="36"/>
  <c r="AT33" i="36"/>
  <c r="AT146" i="36" s="1"/>
  <c r="AT38" i="38" l="1"/>
  <c r="AT41" i="38" s="1"/>
  <c r="AT62" i="38" s="1"/>
  <c r="AT42" i="38" l="1"/>
  <c r="AT7" i="38" s="1"/>
  <c r="AT12" i="38" l="1"/>
  <c r="AT24" i="39" s="1"/>
  <c r="AT17" i="38"/>
  <c r="AT26" i="39" s="1"/>
  <c r="AT27" i="39" l="1"/>
  <c r="AT39" i="39" s="1"/>
  <c r="AT41" i="39" s="1"/>
  <c r="AT6" i="38" s="1"/>
  <c r="AU40" i="39" l="1"/>
  <c r="AT46" i="39"/>
  <c r="AT48" i="39" s="1"/>
  <c r="AU21" i="36"/>
  <c r="AT11" i="38"/>
  <c r="AT20" i="38" s="1"/>
  <c r="AT43" i="38" s="1"/>
  <c r="AV21" i="36" l="1"/>
  <c r="AV23" i="36" s="1"/>
  <c r="AU23" i="36"/>
  <c r="AU24" i="36" l="1"/>
  <c r="AU25" i="36" s="1"/>
  <c r="AU27" i="36" l="1"/>
  <c r="AU6" i="39"/>
  <c r="AV6" i="39" s="1"/>
  <c r="AV22" i="39" s="1"/>
  <c r="AV55" i="39" s="1"/>
  <c r="AV148" i="36" s="1"/>
  <c r="AV24" i="36"/>
  <c r="AU29" i="36"/>
  <c r="AU34" i="36" s="1"/>
  <c r="AU147" i="36" l="1"/>
  <c r="AV29" i="36"/>
  <c r="AV143" i="36"/>
  <c r="AV25" i="36"/>
  <c r="AV27" i="36" s="1"/>
  <c r="AU22" i="39"/>
  <c r="AU55" i="39" s="1"/>
  <c r="AU148" i="36" s="1"/>
  <c r="AU38" i="38"/>
  <c r="AU33" i="36"/>
  <c r="AU146" i="36" s="1"/>
  <c r="AU32" i="36"/>
  <c r="AV38" i="38" l="1"/>
  <c r="AV41" i="38" s="1"/>
  <c r="AV42" i="38" s="1"/>
  <c r="AU41" i="38"/>
  <c r="AV31" i="36"/>
  <c r="AV33" i="36" s="1"/>
  <c r="AV30" i="36"/>
  <c r="AV32" i="36" s="1"/>
  <c r="AV34" i="36" l="1"/>
  <c r="AV146" i="36"/>
  <c r="AV36" i="36"/>
  <c r="AU42" i="38"/>
  <c r="AU62" i="38"/>
  <c r="AV147" i="36" l="1"/>
  <c r="AU12" i="38"/>
  <c r="AV12" i="38" s="1"/>
  <c r="AU7" i="38"/>
  <c r="AU17" i="38"/>
  <c r="AU24" i="39" l="1"/>
  <c r="AV7" i="38"/>
  <c r="AU26" i="39"/>
  <c r="AV26" i="39" s="1"/>
  <c r="AV17" i="38"/>
  <c r="AU27" i="39" l="1"/>
  <c r="AU39" i="39" s="1"/>
  <c r="AU41" i="39" s="1"/>
  <c r="AU6" i="38" s="1"/>
  <c r="AV24" i="39"/>
  <c r="AV27" i="39" s="1"/>
  <c r="AV39" i="39" s="1"/>
  <c r="AV41" i="39" s="1"/>
  <c r="AU11" i="38" l="1"/>
  <c r="AU20" i="38" s="1"/>
  <c r="AU43" i="38" s="1"/>
  <c r="AU46" i="39"/>
  <c r="AU48" i="39" s="1"/>
  <c r="AV6" i="38"/>
  <c r="AV11" i="38" l="1"/>
  <c r="AV20" i="38" s="1"/>
  <c r="AV43" i="38" s="1"/>
  <c r="AV46" i="39"/>
  <c r="AV48" i="39" s="1"/>
  <c r="V78" i="44" l="1"/>
  <c r="V133" i="44" s="1"/>
  <c r="V95" i="44"/>
  <c r="W79" i="44"/>
  <c r="W78" i="44"/>
  <c r="V77" i="44"/>
  <c r="V79" i="44"/>
  <c r="V93" i="44" l="1"/>
  <c r="V97" i="44"/>
  <c r="W96" i="44"/>
  <c r="W95" i="44"/>
  <c r="V92" i="44"/>
  <c r="V103" i="44"/>
  <c r="V100" i="44" l="1"/>
  <c r="W93" i="44"/>
  <c r="W103" i="44"/>
  <c r="W94" i="44"/>
  <c r="W98" i="44"/>
  <c r="W97" i="44"/>
  <c r="AA77" i="44"/>
  <c r="W92" i="44"/>
  <c r="W82" i="44"/>
  <c r="AA78" i="44" l="1"/>
  <c r="AA79" i="44"/>
  <c r="AF77" i="44"/>
  <c r="W100" i="44"/>
  <c r="W101" i="44"/>
  <c r="V105" i="44"/>
  <c r="V137" i="44" s="1"/>
  <c r="V106" i="44"/>
  <c r="AA5" i="44" l="1"/>
  <c r="W105" i="44"/>
  <c r="W106" i="44"/>
  <c r="AF79" i="44"/>
  <c r="AF78" i="44"/>
  <c r="AA133" i="44"/>
  <c r="AK77" i="44"/>
  <c r="AA95" i="44"/>
  <c r="AB78" i="44"/>
  <c r="AB79" i="44"/>
  <c r="AA92" i="44"/>
  <c r="AP77" i="44" l="1"/>
  <c r="AA97" i="44"/>
  <c r="AF92" i="44"/>
  <c r="AA93" i="44"/>
  <c r="AB92" i="44"/>
  <c r="AB82" i="44"/>
  <c r="AF95" i="44"/>
  <c r="AA10" i="44"/>
  <c r="AK78" i="44"/>
  <c r="AK79" i="44"/>
  <c r="AF133" i="44"/>
  <c r="AG79" i="44"/>
  <c r="AG78" i="44"/>
  <c r="AA140" i="44"/>
  <c r="AA8" i="44"/>
  <c r="AA25" i="55"/>
  <c r="AA8" i="54"/>
  <c r="AA12" i="55"/>
  <c r="AF5" i="44"/>
  <c r="AA100" i="44"/>
  <c r="AB96" i="44"/>
  <c r="AB95" i="44"/>
  <c r="AB5" i="44"/>
  <c r="AA15" i="44" l="1"/>
  <c r="AA103" i="44"/>
  <c r="AB25" i="55"/>
  <c r="AA25" i="46"/>
  <c r="AA14" i="54"/>
  <c r="AA9" i="54"/>
  <c r="AA22" i="54"/>
  <c r="AA9" i="44"/>
  <c r="AB9" i="44"/>
  <c r="AK5" i="44"/>
  <c r="AK133" i="44" s="1"/>
  <c r="AB98" i="44"/>
  <c r="AB97" i="44"/>
  <c r="AB94" i="44"/>
  <c r="AB103" i="44"/>
  <c r="AB93" i="44"/>
  <c r="AK95" i="44"/>
  <c r="AF8" i="54"/>
  <c r="AF140" i="44"/>
  <c r="AF12" i="55"/>
  <c r="AF8" i="44"/>
  <c r="AF25" i="55"/>
  <c r="AG82" i="44"/>
  <c r="AG92" i="44"/>
  <c r="AA11" i="44"/>
  <c r="AB11" i="44"/>
  <c r="AG5" i="44"/>
  <c r="AK92" i="44"/>
  <c r="AA8" i="45"/>
  <c r="AC15" i="55"/>
  <c r="AA15" i="55"/>
  <c r="AP78" i="44"/>
  <c r="AP79" i="44"/>
  <c r="AQ78" i="44"/>
  <c r="AB100" i="44"/>
  <c r="AB101" i="44"/>
  <c r="AA13" i="44"/>
  <c r="AB13" i="44"/>
  <c r="AF97" i="44"/>
  <c r="AA12" i="46"/>
  <c r="AF10" i="44"/>
  <c r="AF93" i="44"/>
  <c r="AL78" i="44"/>
  <c r="AL79" i="44"/>
  <c r="AF100" i="44"/>
  <c r="AB10" i="44"/>
  <c r="AG95" i="44"/>
  <c r="AG96" i="44"/>
  <c r="AB140" i="44"/>
  <c r="AB8" i="44"/>
  <c r="AU77" i="44"/>
  <c r="AA37" i="54" l="1"/>
  <c r="AA35" i="55"/>
  <c r="AB8" i="45"/>
  <c r="AB8" i="54"/>
  <c r="AB12" i="46"/>
  <c r="AB12" i="55"/>
  <c r="AB37" i="54"/>
  <c r="AA37" i="45"/>
  <c r="AH15" i="55"/>
  <c r="AF8" i="45"/>
  <c r="AG25" i="55"/>
  <c r="AF25" i="46"/>
  <c r="AB14" i="54"/>
  <c r="AA14" i="45"/>
  <c r="AK8" i="54"/>
  <c r="AK12" i="55"/>
  <c r="AK140" i="44"/>
  <c r="AK25" i="55"/>
  <c r="AK8" i="44"/>
  <c r="AG94" i="44"/>
  <c r="AG93" i="44"/>
  <c r="AC15" i="46"/>
  <c r="AG100" i="44"/>
  <c r="AG101" i="44"/>
  <c r="AL82" i="44"/>
  <c r="AL92" i="44"/>
  <c r="AK10" i="44"/>
  <c r="AB25" i="46"/>
  <c r="AG10" i="44"/>
  <c r="AQ92" i="44"/>
  <c r="AP92" i="44"/>
  <c r="AA15" i="46"/>
  <c r="AF12" i="46"/>
  <c r="AK97" i="44"/>
  <c r="AC16" i="55"/>
  <c r="AA16" i="55"/>
  <c r="AA9" i="45"/>
  <c r="AL96" i="44"/>
  <c r="AL95" i="44"/>
  <c r="AA105" i="44"/>
  <c r="AA106" i="44"/>
  <c r="AA37" i="55"/>
  <c r="AA35" i="46"/>
  <c r="AB35" i="55"/>
  <c r="AG97" i="44"/>
  <c r="AG98" i="44"/>
  <c r="AK100" i="44"/>
  <c r="AF9" i="54"/>
  <c r="AF22" i="54"/>
  <c r="AF9" i="44"/>
  <c r="AG9" i="44"/>
  <c r="AG8" i="44"/>
  <c r="AG140" i="44"/>
  <c r="AP5" i="44"/>
  <c r="AP133" i="44" s="1"/>
  <c r="AL5" i="44"/>
  <c r="AG13" i="44"/>
  <c r="AF13" i="44"/>
  <c r="AA30" i="54"/>
  <c r="AC18" i="55"/>
  <c r="AA18" i="55"/>
  <c r="AB22" i="54"/>
  <c r="AA22" i="45"/>
  <c r="AA17" i="44"/>
  <c r="AA141" i="44"/>
  <c r="AG11" i="44"/>
  <c r="AF11" i="44"/>
  <c r="AK93" i="44"/>
  <c r="AU78" i="44"/>
  <c r="AU79" i="44"/>
  <c r="AV78" i="44"/>
  <c r="AP95" i="44"/>
  <c r="AG8" i="45" l="1"/>
  <c r="AG8" i="54"/>
  <c r="AB9" i="45"/>
  <c r="AB9" i="54"/>
  <c r="AF15" i="46"/>
  <c r="AF15" i="55"/>
  <c r="AB56" i="46"/>
  <c r="AB56" i="55"/>
  <c r="AG12" i="46"/>
  <c r="AG12" i="55"/>
  <c r="AB15" i="46"/>
  <c r="AB15" i="55"/>
  <c r="AC37" i="54"/>
  <c r="AC35" i="55"/>
  <c r="AC37" i="45"/>
  <c r="AA19" i="44"/>
  <c r="AA142" i="44"/>
  <c r="AK8" i="45"/>
  <c r="AM15" i="55"/>
  <c r="AQ5" i="44"/>
  <c r="AG25" i="46"/>
  <c r="AB37" i="55"/>
  <c r="AB35" i="46"/>
  <c r="AA23" i="44"/>
  <c r="AA37" i="46"/>
  <c r="AB14" i="45"/>
  <c r="AC7" i="55"/>
  <c r="AP97" i="44"/>
  <c r="AV92" i="44"/>
  <c r="AU92" i="44"/>
  <c r="AK12" i="46"/>
  <c r="AL10" i="44"/>
  <c r="AB30" i="54"/>
  <c r="AB22" i="45"/>
  <c r="AH15" i="46"/>
  <c r="AP25" i="55"/>
  <c r="AP12" i="55"/>
  <c r="AP8" i="54"/>
  <c r="AP140" i="44"/>
  <c r="AP8" i="44"/>
  <c r="AA137" i="44"/>
  <c r="AA16" i="46"/>
  <c r="AQ95" i="44"/>
  <c r="AQ96" i="44"/>
  <c r="AB105" i="44"/>
  <c r="AB106" i="44"/>
  <c r="AP93" i="44"/>
  <c r="AA18" i="46"/>
  <c r="AU5" i="44"/>
  <c r="AU133" i="44" s="1"/>
  <c r="AL101" i="44"/>
  <c r="AL100" i="44"/>
  <c r="AL94" i="44"/>
  <c r="AL93" i="44"/>
  <c r="AL13" i="44"/>
  <c r="AK13" i="44"/>
  <c r="AC16" i="46"/>
  <c r="AC37" i="55"/>
  <c r="AD35" i="55"/>
  <c r="AC35" i="46"/>
  <c r="AU95" i="44"/>
  <c r="AP100" i="44"/>
  <c r="AH18" i="55"/>
  <c r="AG22" i="54"/>
  <c r="AF22" i="45"/>
  <c r="AF30" i="54"/>
  <c r="AH16" i="55"/>
  <c r="AF9" i="45"/>
  <c r="AK22" i="54"/>
  <c r="AK9" i="54"/>
  <c r="AL9" i="44"/>
  <c r="AK9" i="44"/>
  <c r="AL11" i="44"/>
  <c r="AK11" i="44"/>
  <c r="AL25" i="55"/>
  <c r="AK25" i="46"/>
  <c r="AB15" i="44"/>
  <c r="AP10" i="44"/>
  <c r="AC18" i="46"/>
  <c r="AA30" i="45"/>
  <c r="AL8" i="44"/>
  <c r="AL140" i="44"/>
  <c r="AL98" i="44"/>
  <c r="AL97" i="44"/>
  <c r="AB37" i="45"/>
  <c r="AG56" i="46" l="1"/>
  <c r="AG56" i="55"/>
  <c r="AB16" i="46"/>
  <c r="AB16" i="55"/>
  <c r="AA35" i="45"/>
  <c r="AA35" i="54"/>
  <c r="AB18" i="46"/>
  <c r="AB18" i="55"/>
  <c r="AK15" i="46"/>
  <c r="AK15" i="55"/>
  <c r="AF16" i="46"/>
  <c r="AF16" i="55"/>
  <c r="AL65" i="46"/>
  <c r="AL65" i="55"/>
  <c r="AL12" i="46"/>
  <c r="AL12" i="55"/>
  <c r="AL8" i="45"/>
  <c r="AL8" i="54"/>
  <c r="AG15" i="46"/>
  <c r="AG15" i="55"/>
  <c r="AG9" i="45"/>
  <c r="AG9" i="54"/>
  <c r="AF18" i="46"/>
  <c r="AF18" i="55"/>
  <c r="AG18" i="46"/>
  <c r="AG18" i="55"/>
  <c r="AV96" i="44"/>
  <c r="AV95" i="44"/>
  <c r="AU97" i="44"/>
  <c r="AR15" i="55"/>
  <c r="AP8" i="45"/>
  <c r="AB37" i="46"/>
  <c r="AL22" i="54"/>
  <c r="AM18" i="55"/>
  <c r="AK22" i="45"/>
  <c r="AK30" i="54"/>
  <c r="AQ10" i="44"/>
  <c r="AM15" i="46"/>
  <c r="AU10" i="44"/>
  <c r="AU100" i="44"/>
  <c r="AD37" i="55"/>
  <c r="AD35" i="46"/>
  <c r="AE35" i="55"/>
  <c r="AQ97" i="44"/>
  <c r="AQ98" i="44"/>
  <c r="AU140" i="44"/>
  <c r="AU8" i="44"/>
  <c r="AU25" i="55"/>
  <c r="AU8" i="54"/>
  <c r="AU12" i="55"/>
  <c r="AP12" i="46"/>
  <c r="AF30" i="45"/>
  <c r="AC7" i="46"/>
  <c r="AC14" i="54"/>
  <c r="AP9" i="54"/>
  <c r="AQ9" i="44"/>
  <c r="AP9" i="44"/>
  <c r="AP22" i="54"/>
  <c r="AM16" i="55"/>
  <c r="AK9" i="45"/>
  <c r="AV5" i="44"/>
  <c r="AQ11" i="44"/>
  <c r="AP11" i="44"/>
  <c r="AB30" i="45"/>
  <c r="AA29" i="44"/>
  <c r="AQ13" i="44"/>
  <c r="AP13" i="44"/>
  <c r="AU93" i="44"/>
  <c r="AP25" i="46"/>
  <c r="AQ25" i="55"/>
  <c r="AQ93" i="44"/>
  <c r="AQ94" i="44"/>
  <c r="AG30" i="54"/>
  <c r="AG22" i="45"/>
  <c r="AQ140" i="44"/>
  <c r="AQ8" i="44"/>
  <c r="AB17" i="44"/>
  <c r="AB141" i="44"/>
  <c r="AL25" i="46"/>
  <c r="AH18" i="46"/>
  <c r="AD37" i="54"/>
  <c r="AC37" i="46"/>
  <c r="AA6" i="55"/>
  <c r="AA25" i="44"/>
  <c r="AH16" i="46"/>
  <c r="AQ100" i="44"/>
  <c r="AQ101" i="44"/>
  <c r="AA24" i="44"/>
  <c r="AP15" i="46" l="1"/>
  <c r="AP15" i="55"/>
  <c r="AF35" i="45"/>
  <c r="AF35" i="54"/>
  <c r="AQ12" i="46"/>
  <c r="AQ12" i="55"/>
  <c r="AK18" i="46"/>
  <c r="AK18" i="55"/>
  <c r="AL56" i="46"/>
  <c r="AL56" i="55"/>
  <c r="AG16" i="46"/>
  <c r="AG16" i="55"/>
  <c r="AL15" i="46"/>
  <c r="AL15" i="55"/>
  <c r="AL9" i="45"/>
  <c r="AL9" i="54"/>
  <c r="AB35" i="45"/>
  <c r="AB35" i="54"/>
  <c r="AK16" i="46"/>
  <c r="AK16" i="55"/>
  <c r="AQ8" i="45"/>
  <c r="AQ8" i="54"/>
  <c r="AP9" i="45"/>
  <c r="AR16" i="55"/>
  <c r="AK30" i="45"/>
  <c r="AC66" i="44"/>
  <c r="AM18" i="46"/>
  <c r="AC99" i="44"/>
  <c r="AE37" i="54"/>
  <c r="AD37" i="45"/>
  <c r="AE37" i="55"/>
  <c r="AF35" i="55"/>
  <c r="AE35" i="46"/>
  <c r="AG35" i="55"/>
  <c r="AV10" i="44"/>
  <c r="AR15" i="46"/>
  <c r="AA34" i="44"/>
  <c r="AA147" i="44"/>
  <c r="AG30" i="45"/>
  <c r="AV13" i="44"/>
  <c r="AU13" i="44"/>
  <c r="AV140" i="44"/>
  <c r="AV8" i="44"/>
  <c r="AU12" i="46"/>
  <c r="AV11" i="44"/>
  <c r="AU11" i="44"/>
  <c r="AA32" i="44"/>
  <c r="AA27" i="44"/>
  <c r="AC127" i="44"/>
  <c r="AV100" i="44"/>
  <c r="AV101" i="44"/>
  <c r="AV94" i="44"/>
  <c r="AV93" i="44"/>
  <c r="AM16" i="46"/>
  <c r="AU8" i="45"/>
  <c r="AV97" i="44"/>
  <c r="AV98" i="44"/>
  <c r="AL30" i="54"/>
  <c r="AL22" i="45"/>
  <c r="AB24" i="44"/>
  <c r="AB143" i="44"/>
  <c r="AB23" i="44"/>
  <c r="AU22" i="54"/>
  <c r="AV9" i="44"/>
  <c r="AU9" i="44"/>
  <c r="AU9" i="54"/>
  <c r="AP30" i="54"/>
  <c r="AQ22" i="54"/>
  <c r="AP22" i="45"/>
  <c r="AR18" i="55"/>
  <c r="AV25" i="55"/>
  <c r="AU25" i="46"/>
  <c r="AA38" i="54"/>
  <c r="AB6" i="55"/>
  <c r="AA6" i="46"/>
  <c r="AQ25" i="46"/>
  <c r="AB19" i="44"/>
  <c r="AB65" i="54"/>
  <c r="AB142" i="44"/>
  <c r="AC14" i="45"/>
  <c r="AD37" i="46"/>
  <c r="AL18" i="46" l="1"/>
  <c r="AL18" i="55"/>
  <c r="AD14" i="54"/>
  <c r="AD7" i="55"/>
  <c r="AG35" i="45"/>
  <c r="AG35" i="54"/>
  <c r="AK35" i="45"/>
  <c r="AK35" i="54"/>
  <c r="AL16" i="46"/>
  <c r="AL16" i="55"/>
  <c r="AQ9" i="45"/>
  <c r="AQ9" i="54"/>
  <c r="AP16" i="46"/>
  <c r="AP16" i="55"/>
  <c r="AV8" i="45"/>
  <c r="AV8" i="54"/>
  <c r="AA22" i="55"/>
  <c r="AU15" i="46"/>
  <c r="AU15" i="55"/>
  <c r="AQ15" i="46"/>
  <c r="AQ15" i="55"/>
  <c r="AQ16" i="46"/>
  <c r="AQ16" i="55"/>
  <c r="AP18" i="46"/>
  <c r="AP18" i="55"/>
  <c r="AQ56" i="46"/>
  <c r="AQ56" i="55"/>
  <c r="AV12" i="46"/>
  <c r="AV12" i="55"/>
  <c r="AD127" i="44"/>
  <c r="AC130" i="44"/>
  <c r="AC131" i="44"/>
  <c r="AA33" i="44"/>
  <c r="AA146" i="44"/>
  <c r="AD7" i="46"/>
  <c r="AP30" i="45"/>
  <c r="AC70" i="44"/>
  <c r="AC103" i="44"/>
  <c r="AU9" i="45"/>
  <c r="AD14" i="45"/>
  <c r="AV25" i="46"/>
  <c r="AG37" i="55"/>
  <c r="AG35" i="46"/>
  <c r="AF37" i="54"/>
  <c r="AE37" i="45"/>
  <c r="AA55" i="55"/>
  <c r="AA22" i="46"/>
  <c r="AC12" i="44"/>
  <c r="AB29" i="44"/>
  <c r="AR16" i="46"/>
  <c r="AR18" i="46"/>
  <c r="AB65" i="45"/>
  <c r="AE37" i="46"/>
  <c r="AV22" i="54"/>
  <c r="AU22" i="45"/>
  <c r="AU30" i="54"/>
  <c r="AB22" i="55"/>
  <c r="AB6" i="46"/>
  <c r="AB25" i="44"/>
  <c r="AL30" i="45"/>
  <c r="AQ30" i="54"/>
  <c r="AQ22" i="45"/>
  <c r="AF37" i="55"/>
  <c r="AF35" i="46"/>
  <c r="AH35" i="55"/>
  <c r="AB38" i="54"/>
  <c r="AA38" i="45"/>
  <c r="AA41" i="54"/>
  <c r="AV9" i="45" l="1"/>
  <c r="AV9" i="54"/>
  <c r="AE7" i="46"/>
  <c r="AE7" i="55"/>
  <c r="AQ18" i="46"/>
  <c r="AQ18" i="55"/>
  <c r="AP35" i="45"/>
  <c r="AP35" i="54"/>
  <c r="AV56" i="46"/>
  <c r="AV56" i="55"/>
  <c r="AB64" i="45"/>
  <c r="AB64" i="54"/>
  <c r="AU18" i="46"/>
  <c r="AU18" i="55"/>
  <c r="AA42" i="46"/>
  <c r="AA42" i="55"/>
  <c r="AU16" i="46"/>
  <c r="AU16" i="55"/>
  <c r="AV15" i="46"/>
  <c r="AV15" i="55"/>
  <c r="AL35" i="45"/>
  <c r="AL35" i="54"/>
  <c r="AA55" i="46"/>
  <c r="AA148" i="44"/>
  <c r="AA42" i="54"/>
  <c r="AA41" i="45"/>
  <c r="AG37" i="46"/>
  <c r="AD66" i="44"/>
  <c r="AV22" i="45"/>
  <c r="AV30" i="54"/>
  <c r="AB30" i="44"/>
  <c r="AB27" i="44"/>
  <c r="AC106" i="44"/>
  <c r="AC105" i="44"/>
  <c r="AG37" i="54"/>
  <c r="AH37" i="54"/>
  <c r="AF37" i="45"/>
  <c r="AC71" i="44"/>
  <c r="AC72" i="44"/>
  <c r="AB38" i="45"/>
  <c r="AB41" i="54"/>
  <c r="AH37" i="55"/>
  <c r="AI35" i="55"/>
  <c r="AH35" i="46"/>
  <c r="AF37" i="46"/>
  <c r="AQ30" i="45"/>
  <c r="AB22" i="46"/>
  <c r="AB55" i="55"/>
  <c r="AC15" i="44"/>
  <c r="AU30" i="45"/>
  <c r="AE14" i="54"/>
  <c r="AD99" i="44"/>
  <c r="AD130" i="44"/>
  <c r="AD131" i="44"/>
  <c r="AA62" i="45" l="1"/>
  <c r="AA62" i="54"/>
  <c r="AV18" i="46"/>
  <c r="AV18" i="55"/>
  <c r="AU35" i="45"/>
  <c r="AU35" i="54"/>
  <c r="AV16" i="46"/>
  <c r="AV16" i="55"/>
  <c r="AQ35" i="45"/>
  <c r="AQ35" i="54"/>
  <c r="AB32" i="44"/>
  <c r="AE127" i="44"/>
  <c r="AV30" i="45"/>
  <c r="AE66" i="44"/>
  <c r="AC17" i="44"/>
  <c r="AC137" i="44" s="1"/>
  <c r="AC141" i="44"/>
  <c r="AD12" i="44"/>
  <c r="AD70" i="44"/>
  <c r="AG37" i="45"/>
  <c r="AH37" i="45"/>
  <c r="AI37" i="54"/>
  <c r="AD103" i="44"/>
  <c r="AE99" i="44"/>
  <c r="AH37" i="46"/>
  <c r="AA7" i="54"/>
  <c r="AA42" i="45"/>
  <c r="AA17" i="54"/>
  <c r="AA12" i="54"/>
  <c r="AB31" i="44"/>
  <c r="AB55" i="46"/>
  <c r="AB148" i="44"/>
  <c r="AE14" i="45"/>
  <c r="AB42" i="54"/>
  <c r="AB41" i="45"/>
  <c r="AI37" i="55"/>
  <c r="AI35" i="46"/>
  <c r="AJ35" i="55"/>
  <c r="AV35" i="45" l="1"/>
  <c r="AV35" i="54"/>
  <c r="AF14" i="54"/>
  <c r="AF7" i="55"/>
  <c r="AF99" i="44"/>
  <c r="AF7" i="46"/>
  <c r="AB42" i="45"/>
  <c r="AE12" i="44"/>
  <c r="AD15" i="44"/>
  <c r="AB34" i="44"/>
  <c r="AB147" i="44"/>
  <c r="AA24" i="55"/>
  <c r="AA7" i="45"/>
  <c r="AE103" i="44"/>
  <c r="AC142" i="44"/>
  <c r="AC19" i="44"/>
  <c r="AD105" i="44"/>
  <c r="AD106" i="44"/>
  <c r="AA12" i="45"/>
  <c r="AA26" i="55"/>
  <c r="AA17" i="45"/>
  <c r="AD71" i="44"/>
  <c r="AD72" i="44"/>
  <c r="AG14" i="54"/>
  <c r="AF14" i="45"/>
  <c r="AE70" i="44"/>
  <c r="AI37" i="45"/>
  <c r="AJ37" i="54"/>
  <c r="AJ37" i="55"/>
  <c r="AK35" i="55"/>
  <c r="AJ35" i="46"/>
  <c r="AI37" i="46"/>
  <c r="AB146" i="44"/>
  <c r="AB36" i="44"/>
  <c r="AB33" i="44"/>
  <c r="AE130" i="44"/>
  <c r="AE131" i="44"/>
  <c r="AB17" i="45" l="1"/>
  <c r="AB17" i="54"/>
  <c r="AB7" i="45"/>
  <c r="AB7" i="54"/>
  <c r="AG7" i="46"/>
  <c r="AG7" i="55"/>
  <c r="AB12" i="45"/>
  <c r="AB12" i="54"/>
  <c r="AF66" i="44"/>
  <c r="AK37" i="55"/>
  <c r="AM35" i="55"/>
  <c r="AK35" i="46"/>
  <c r="AL35" i="55"/>
  <c r="AA24" i="46"/>
  <c r="AA27" i="55"/>
  <c r="AB24" i="55"/>
  <c r="AA26" i="46"/>
  <c r="AD17" i="44"/>
  <c r="AD137" i="44" s="1"/>
  <c r="AD141" i="44"/>
  <c r="AE15" i="44"/>
  <c r="AG99" i="44"/>
  <c r="AG103" i="44"/>
  <c r="AE71" i="44"/>
  <c r="AE72" i="44"/>
  <c r="AE105" i="44"/>
  <c r="AE106" i="44"/>
  <c r="AF103" i="44"/>
  <c r="AJ37" i="46"/>
  <c r="AJ37" i="45"/>
  <c r="AK37" i="54"/>
  <c r="AF127" i="44"/>
  <c r="AH7" i="55"/>
  <c r="AG14" i="45"/>
  <c r="AB26" i="46" l="1"/>
  <c r="AB26" i="55"/>
  <c r="AH66" i="44"/>
  <c r="AB27" i="55"/>
  <c r="AB24" i="46"/>
  <c r="AH99" i="44"/>
  <c r="AG70" i="44"/>
  <c r="AG66" i="44"/>
  <c r="AE141" i="44"/>
  <c r="AE17" i="44"/>
  <c r="AE137" i="44" s="1"/>
  <c r="AF70" i="44"/>
  <c r="AH7" i="46"/>
  <c r="AH14" i="54"/>
  <c r="AM37" i="55"/>
  <c r="AM35" i="46"/>
  <c r="AN35" i="55"/>
  <c r="AK37" i="46"/>
  <c r="AF106" i="44"/>
  <c r="AF105" i="44"/>
  <c r="AA27" i="46"/>
  <c r="AA39" i="55"/>
  <c r="AL37" i="55"/>
  <c r="AL35" i="46"/>
  <c r="AG127" i="44"/>
  <c r="AF131" i="44"/>
  <c r="AF130" i="44"/>
  <c r="AL37" i="54"/>
  <c r="AM37" i="54"/>
  <c r="AK37" i="45"/>
  <c r="AD142" i="44"/>
  <c r="AD19" i="44"/>
  <c r="AF12" i="44"/>
  <c r="AM37" i="45" l="1"/>
  <c r="AN37" i="54"/>
  <c r="AL37" i="45"/>
  <c r="AH127" i="44"/>
  <c r="AN37" i="55"/>
  <c r="AN35" i="46"/>
  <c r="AO35" i="55"/>
  <c r="AM37" i="46"/>
  <c r="AG130" i="44"/>
  <c r="AG131" i="44"/>
  <c r="AL37" i="46"/>
  <c r="AH103" i="44"/>
  <c r="AA41" i="55"/>
  <c r="AA39" i="46"/>
  <c r="AF71" i="44"/>
  <c r="AF72" i="44"/>
  <c r="AI7" i="55"/>
  <c r="AH14" i="45"/>
  <c r="AB27" i="46"/>
  <c r="AB39" i="55"/>
  <c r="AG12" i="44"/>
  <c r="AF15" i="44"/>
  <c r="AG105" i="44"/>
  <c r="AG106" i="44"/>
  <c r="AE19" i="44"/>
  <c r="AE142" i="44"/>
  <c r="AH70" i="44"/>
  <c r="AI14" i="54" l="1"/>
  <c r="AI66" i="44"/>
  <c r="AI14" i="45"/>
  <c r="AO37" i="55"/>
  <c r="AP35" i="55"/>
  <c r="AO35" i="46"/>
  <c r="AQ35" i="55"/>
  <c r="AH12" i="44"/>
  <c r="AF141" i="44"/>
  <c r="AF17" i="44"/>
  <c r="AF137" i="44" s="1"/>
  <c r="AA41" i="46"/>
  <c r="AA6" i="54"/>
  <c r="AI7" i="46"/>
  <c r="AO37" i="54"/>
  <c r="AN37" i="45"/>
  <c r="AH71" i="44"/>
  <c r="AH72" i="44"/>
  <c r="AH130" i="44"/>
  <c r="AH131" i="44"/>
  <c r="AH106" i="44"/>
  <c r="AH105" i="44"/>
  <c r="AG72" i="44"/>
  <c r="AG71" i="44"/>
  <c r="AN37" i="46"/>
  <c r="AG15" i="44"/>
  <c r="AB41" i="55"/>
  <c r="AB39" i="46"/>
  <c r="AJ7" i="46" l="1"/>
  <c r="AJ7" i="55"/>
  <c r="AI99" i="44"/>
  <c r="AC40" i="55"/>
  <c r="AB41" i="46"/>
  <c r="AQ37" i="55"/>
  <c r="AQ35" i="46"/>
  <c r="AJ14" i="54"/>
  <c r="AH15" i="44"/>
  <c r="AP37" i="55"/>
  <c r="AP35" i="46"/>
  <c r="AR35" i="55"/>
  <c r="AB6" i="54"/>
  <c r="AA46" i="55"/>
  <c r="AA11" i="54"/>
  <c r="AA6" i="45"/>
  <c r="AG141" i="44"/>
  <c r="AG17" i="44"/>
  <c r="AO37" i="46"/>
  <c r="AI70" i="44"/>
  <c r="AO37" i="45"/>
  <c r="AP37" i="54"/>
  <c r="AI127" i="44"/>
  <c r="AF19" i="44"/>
  <c r="AF142" i="44"/>
  <c r="AG40" i="46" l="1"/>
  <c r="AG40" i="55"/>
  <c r="AJ66" i="44"/>
  <c r="AH17" i="44"/>
  <c r="AH137" i="44" s="1"/>
  <c r="AH141" i="44"/>
  <c r="AI12" i="44"/>
  <c r="AP37" i="46"/>
  <c r="AG142" i="44"/>
  <c r="AG19" i="44"/>
  <c r="AG65" i="54"/>
  <c r="AI71" i="44"/>
  <c r="AI72" i="44"/>
  <c r="AQ37" i="46"/>
  <c r="AJ99" i="44"/>
  <c r="AC21" i="44"/>
  <c r="AC40" i="46"/>
  <c r="AJ127" i="44"/>
  <c r="AB6" i="45"/>
  <c r="AB46" i="55"/>
  <c r="AB11" i="54"/>
  <c r="AI103" i="44"/>
  <c r="AK7" i="55"/>
  <c r="AJ14" i="45"/>
  <c r="AA20" i="54"/>
  <c r="AA11" i="45"/>
  <c r="AI130" i="44"/>
  <c r="AI131" i="44"/>
  <c r="AA46" i="46"/>
  <c r="AQ37" i="54"/>
  <c r="AR37" i="54"/>
  <c r="AP37" i="45"/>
  <c r="AR37" i="55"/>
  <c r="AS35" i="55"/>
  <c r="AR35" i="46"/>
  <c r="AA48" i="46" l="1"/>
  <c r="AA48" i="55"/>
  <c r="AK14" i="54"/>
  <c r="AK99" i="44"/>
  <c r="AC23" i="44"/>
  <c r="AJ103" i="44"/>
  <c r="AB46" i="46"/>
  <c r="AL14" i="54"/>
  <c r="AK14" i="45"/>
  <c r="AI15" i="44"/>
  <c r="AQ37" i="45"/>
  <c r="AK7" i="46"/>
  <c r="AR37" i="46"/>
  <c r="AA20" i="45"/>
  <c r="AJ70" i="44"/>
  <c r="AI105" i="44"/>
  <c r="AI106" i="44"/>
  <c r="AB20" i="54"/>
  <c r="AB11" i="45"/>
  <c r="AR37" i="45"/>
  <c r="AS37" i="54"/>
  <c r="AJ130" i="44"/>
  <c r="AJ131" i="44"/>
  <c r="AG65" i="45"/>
  <c r="AS37" i="55"/>
  <c r="AT35" i="55"/>
  <c r="AS35" i="46"/>
  <c r="AH19" i="44"/>
  <c r="AH142" i="44"/>
  <c r="AJ12" i="44"/>
  <c r="AG64" i="45" l="1"/>
  <c r="AG64" i="54"/>
  <c r="AB48" i="46"/>
  <c r="AB48" i="55"/>
  <c r="AL7" i="46"/>
  <c r="AL7" i="55"/>
  <c r="AA43" i="45"/>
  <c r="AA43" i="54"/>
  <c r="AM7" i="55"/>
  <c r="AL14" i="45"/>
  <c r="AS37" i="46"/>
  <c r="AJ105" i="44"/>
  <c r="AJ106" i="44"/>
  <c r="AK127" i="44"/>
  <c r="AL99" i="44"/>
  <c r="AL103" i="44"/>
  <c r="AT37" i="55"/>
  <c r="AU35" i="55"/>
  <c r="AT35" i="46"/>
  <c r="AJ71" i="44"/>
  <c r="AJ72" i="44"/>
  <c r="AK103" i="44"/>
  <c r="AC24" i="44"/>
  <c r="AS37" i="45"/>
  <c r="AT37" i="54"/>
  <c r="AJ15" i="44"/>
  <c r="AI141" i="44"/>
  <c r="AI17" i="44"/>
  <c r="AI137" i="44" s="1"/>
  <c r="AK66" i="44"/>
  <c r="AB20" i="45"/>
  <c r="AB43" i="45" l="1"/>
  <c r="AB43" i="54"/>
  <c r="AJ141" i="44"/>
  <c r="AJ17" i="44"/>
  <c r="AJ137" i="44" s="1"/>
  <c r="AM99" i="44"/>
  <c r="AL70" i="44"/>
  <c r="AL66" i="44"/>
  <c r="AU37" i="55"/>
  <c r="AU35" i="46"/>
  <c r="AU37" i="54"/>
  <c r="AT37" i="45"/>
  <c r="AL127" i="44"/>
  <c r="AM127" i="44"/>
  <c r="AK106" i="44"/>
  <c r="AK105" i="44"/>
  <c r="AT37" i="46"/>
  <c r="AK130" i="44"/>
  <c r="AK131" i="44"/>
  <c r="AM7" i="46"/>
  <c r="AM14" i="54"/>
  <c r="AM66" i="44"/>
  <c r="AV35" i="55"/>
  <c r="AC29" i="44"/>
  <c r="AC25" i="44"/>
  <c r="AC6" i="55"/>
  <c r="AK12" i="44"/>
  <c r="AK70" i="44"/>
  <c r="AI142" i="44"/>
  <c r="AI19" i="44"/>
  <c r="AL130" i="44" l="1"/>
  <c r="AL131" i="44"/>
  <c r="AU37" i="46"/>
  <c r="AK15" i="44"/>
  <c r="AV37" i="54"/>
  <c r="AU37" i="45"/>
  <c r="AM103" i="44"/>
  <c r="AC6" i="46"/>
  <c r="AC38" i="54"/>
  <c r="AC27" i="44"/>
  <c r="AC32" i="44"/>
  <c r="AJ142" i="44"/>
  <c r="AJ19" i="44"/>
  <c r="AM14" i="45"/>
  <c r="AL12" i="44"/>
  <c r="AL105" i="44"/>
  <c r="AL106" i="44"/>
  <c r="AV37" i="55"/>
  <c r="AV35" i="46"/>
  <c r="AM70" i="44"/>
  <c r="AM131" i="44"/>
  <c r="AM130" i="44"/>
  <c r="AK71" i="44"/>
  <c r="AK72" i="44"/>
  <c r="AC34" i="44"/>
  <c r="AC147" i="44"/>
  <c r="AM12" i="44"/>
  <c r="AN14" i="54" l="1"/>
  <c r="AN7" i="55"/>
  <c r="AC22" i="55"/>
  <c r="AN14" i="45"/>
  <c r="AM105" i="44"/>
  <c r="AM106" i="44"/>
  <c r="AV37" i="46"/>
  <c r="AV37" i="45"/>
  <c r="AC38" i="45"/>
  <c r="AC41" i="54"/>
  <c r="AL15" i="44"/>
  <c r="AL72" i="44"/>
  <c r="AL71" i="44"/>
  <c r="AK141" i="44"/>
  <c r="AK17" i="44"/>
  <c r="AK137" i="44" s="1"/>
  <c r="AM15" i="44"/>
  <c r="AC33" i="44"/>
  <c r="AC146" i="44"/>
  <c r="AC55" i="55"/>
  <c r="AC22" i="46"/>
  <c r="AN7" i="46"/>
  <c r="AM71" i="44"/>
  <c r="AM72" i="44"/>
  <c r="AC42" i="46" l="1"/>
  <c r="AC42" i="55"/>
  <c r="AO7" i="46"/>
  <c r="AO7" i="55"/>
  <c r="AC41" i="45"/>
  <c r="AC42" i="54"/>
  <c r="AN66" i="44"/>
  <c r="AK142" i="44"/>
  <c r="AK19" i="44"/>
  <c r="AL141" i="44"/>
  <c r="AL17" i="44"/>
  <c r="AC148" i="44"/>
  <c r="AC55" i="46"/>
  <c r="AN127" i="44"/>
  <c r="AN99" i="44"/>
  <c r="AM141" i="44"/>
  <c r="AM17" i="44"/>
  <c r="AM137" i="44" s="1"/>
  <c r="AO14" i="54"/>
  <c r="AC62" i="45" l="1"/>
  <c r="AC62" i="54"/>
  <c r="AG42" i="46"/>
  <c r="AG42" i="55"/>
  <c r="AP7" i="55"/>
  <c r="AO14" i="45"/>
  <c r="AP14" i="54"/>
  <c r="AM142" i="44"/>
  <c r="AM19" i="44"/>
  <c r="AN103" i="44"/>
  <c r="AN70" i="44"/>
  <c r="AL19" i="44"/>
  <c r="AL65" i="54"/>
  <c r="AL142" i="44"/>
  <c r="AO99" i="44"/>
  <c r="AO127" i="44"/>
  <c r="AC7" i="54"/>
  <c r="AC42" i="45"/>
  <c r="AC17" i="54"/>
  <c r="AN130" i="44"/>
  <c r="AN131" i="44"/>
  <c r="AO66" i="44"/>
  <c r="AN12" i="44"/>
  <c r="AG44" i="46" l="1"/>
  <c r="AG44" i="55"/>
  <c r="AC12" i="45"/>
  <c r="AC12" i="54"/>
  <c r="AP66" i="44"/>
  <c r="AO103" i="44"/>
  <c r="AO12" i="44"/>
  <c r="AO70" i="44"/>
  <c r="AN72" i="44"/>
  <c r="AN71" i="44"/>
  <c r="AL65" i="45"/>
  <c r="AN105" i="44"/>
  <c r="AN106" i="44"/>
  <c r="AC24" i="55"/>
  <c r="AC7" i="45"/>
  <c r="AQ14" i="54"/>
  <c r="AP14" i="45"/>
  <c r="AC26" i="55"/>
  <c r="AC17" i="45"/>
  <c r="AP127" i="44"/>
  <c r="AO130" i="44"/>
  <c r="AO131" i="44"/>
  <c r="AN15" i="44"/>
  <c r="AP99" i="44"/>
  <c r="AP7" i="46"/>
  <c r="AL64" i="45" l="1"/>
  <c r="AL64" i="54"/>
  <c r="AQ7" i="46"/>
  <c r="AQ7" i="55"/>
  <c r="AP130" i="44"/>
  <c r="AP131" i="44"/>
  <c r="AQ12" i="44"/>
  <c r="AQ99" i="44"/>
  <c r="AQ103" i="44"/>
  <c r="AC26" i="46"/>
  <c r="AC24" i="46"/>
  <c r="AC27" i="55"/>
  <c r="AO106" i="44"/>
  <c r="AO105" i="44"/>
  <c r="AP103" i="44"/>
  <c r="AO72" i="44"/>
  <c r="AO71" i="44"/>
  <c r="AO15" i="44"/>
  <c r="AQ66" i="44"/>
  <c r="AQ70" i="44"/>
  <c r="AP12" i="44"/>
  <c r="AQ14" i="45"/>
  <c r="AR7" i="55"/>
  <c r="AN141" i="44"/>
  <c r="AN17" i="44"/>
  <c r="AN137" i="44" s="1"/>
  <c r="AQ127" i="44"/>
  <c r="AP70" i="44"/>
  <c r="AQ105" i="44" l="1"/>
  <c r="AQ106" i="44"/>
  <c r="AN19" i="44"/>
  <c r="AN142" i="44"/>
  <c r="AP15" i="44"/>
  <c r="AQ15" i="44"/>
  <c r="AP105" i="44"/>
  <c r="AP106" i="44"/>
  <c r="AO141" i="44"/>
  <c r="AO17" i="44"/>
  <c r="AO137" i="44" s="1"/>
  <c r="AP72" i="44"/>
  <c r="AP71" i="44"/>
  <c r="AR7" i="46"/>
  <c r="AR14" i="54"/>
  <c r="AC27" i="46"/>
  <c r="AC39" i="55"/>
  <c r="AQ130" i="44"/>
  <c r="AQ131" i="44"/>
  <c r="AS7" i="55" l="1"/>
  <c r="AS14" i="54"/>
  <c r="AR14" i="45"/>
  <c r="AR127" i="44"/>
  <c r="AC39" i="46"/>
  <c r="AC41" i="55"/>
  <c r="AR66" i="44"/>
  <c r="AQ141" i="44"/>
  <c r="AQ17" i="44"/>
  <c r="AR99" i="44"/>
  <c r="AO19" i="44"/>
  <c r="AO142" i="44"/>
  <c r="AP17" i="44"/>
  <c r="AP137" i="44" s="1"/>
  <c r="AP141" i="44"/>
  <c r="AQ72" i="44"/>
  <c r="AQ71" i="44"/>
  <c r="AP142" i="44" l="1"/>
  <c r="AP19" i="44"/>
  <c r="AS66" i="44"/>
  <c r="AR70" i="44"/>
  <c r="AR12" i="44"/>
  <c r="AS127" i="44"/>
  <c r="AR103" i="44"/>
  <c r="AS99" i="44"/>
  <c r="AQ65" i="54"/>
  <c r="AQ142" i="44"/>
  <c r="AQ19" i="44"/>
  <c r="AS14" i="45"/>
  <c r="AT14" i="54"/>
  <c r="AD40" i="55"/>
  <c r="AC6" i="54"/>
  <c r="AC41" i="46"/>
  <c r="AR130" i="44"/>
  <c r="AR131" i="44"/>
  <c r="AS7" i="46"/>
  <c r="AT7" i="46" l="1"/>
  <c r="AT7" i="55"/>
  <c r="AT14" i="45"/>
  <c r="AR15" i="44"/>
  <c r="AR72" i="44"/>
  <c r="AR71" i="44"/>
  <c r="AT127" i="44"/>
  <c r="AS12" i="44"/>
  <c r="AC46" i="55"/>
  <c r="AC11" i="54"/>
  <c r="AC6" i="45"/>
  <c r="AD40" i="46"/>
  <c r="AQ65" i="45"/>
  <c r="AS70" i="44"/>
  <c r="AS130" i="44"/>
  <c r="AS131" i="44"/>
  <c r="AS103" i="44"/>
  <c r="AR106" i="44"/>
  <c r="AR105" i="44"/>
  <c r="AQ64" i="45" l="1"/>
  <c r="AQ64" i="54"/>
  <c r="AV7" i="46"/>
  <c r="AV7" i="55"/>
  <c r="AU7" i="46"/>
  <c r="AU7" i="55"/>
  <c r="AU127" i="44"/>
  <c r="AC46" i="46"/>
  <c r="AS15" i="44"/>
  <c r="AT66" i="44"/>
  <c r="AT99" i="44"/>
  <c r="AT130" i="44"/>
  <c r="AT131" i="44"/>
  <c r="AS71" i="44"/>
  <c r="AS72" i="44"/>
  <c r="AR17" i="44"/>
  <c r="AR137" i="44" s="1"/>
  <c r="AR141" i="44"/>
  <c r="AC11" i="45"/>
  <c r="AC20" i="54"/>
  <c r="AS105" i="44"/>
  <c r="AS106" i="44"/>
  <c r="AD21" i="44"/>
  <c r="AU14" i="54"/>
  <c r="AC48" i="46" l="1"/>
  <c r="AC48" i="55"/>
  <c r="AT103" i="44"/>
  <c r="AU66" i="44"/>
  <c r="AS141" i="44"/>
  <c r="AS17" i="44"/>
  <c r="AS137" i="44" s="1"/>
  <c r="AV70" i="44"/>
  <c r="AV66" i="44"/>
  <c r="AT12" i="44"/>
  <c r="AR142" i="44"/>
  <c r="AR19" i="44"/>
  <c r="AV127" i="44"/>
  <c r="AU99" i="44"/>
  <c r="AU14" i="45"/>
  <c r="AC20" i="45"/>
  <c r="AT70" i="44"/>
  <c r="AD23" i="44"/>
  <c r="AU130" i="44"/>
  <c r="AU131" i="44"/>
  <c r="AV14" i="45" l="1"/>
  <c r="AV14" i="54"/>
  <c r="AC43" i="45"/>
  <c r="AC43" i="54"/>
  <c r="AT15" i="44"/>
  <c r="AD6" i="55"/>
  <c r="AD25" i="44"/>
  <c r="AS19" i="44"/>
  <c r="AS142" i="44"/>
  <c r="AV131" i="44"/>
  <c r="AV130" i="44"/>
  <c r="AD24" i="44"/>
  <c r="AT72" i="44"/>
  <c r="AT71" i="44"/>
  <c r="AU103" i="44"/>
  <c r="AU12" i="44"/>
  <c r="AV12" i="44"/>
  <c r="AU70" i="44"/>
  <c r="AV99" i="44"/>
  <c r="AV103" i="44"/>
  <c r="AT106" i="44"/>
  <c r="AT105" i="44"/>
  <c r="AV105" i="44" l="1"/>
  <c r="AV106" i="44"/>
  <c r="AD29" i="44"/>
  <c r="AV15" i="44"/>
  <c r="AU105" i="44"/>
  <c r="AU106" i="44"/>
  <c r="AU15" i="44"/>
  <c r="AU71" i="44"/>
  <c r="AU72" i="44"/>
  <c r="AD6" i="46"/>
  <c r="AD38" i="54"/>
  <c r="AD27" i="44"/>
  <c r="AD32" i="44"/>
  <c r="AT141" i="44"/>
  <c r="AT17" i="44"/>
  <c r="AT137" i="44" s="1"/>
  <c r="AD22" i="55" l="1"/>
  <c r="AD55" i="55"/>
  <c r="AD22" i="46"/>
  <c r="AT142" i="44"/>
  <c r="AT19" i="44"/>
  <c r="AV71" i="44"/>
  <c r="AV72" i="44"/>
  <c r="AV141" i="44"/>
  <c r="AV17" i="44"/>
  <c r="AD147" i="44"/>
  <c r="AD34" i="44"/>
  <c r="AD33" i="44"/>
  <c r="AD146" i="44"/>
  <c r="AU141" i="44"/>
  <c r="AU17" i="44"/>
  <c r="AU137" i="44" s="1"/>
  <c r="AD38" i="45"/>
  <c r="AD41" i="54"/>
  <c r="AD42" i="46" l="1"/>
  <c r="AD42" i="55"/>
  <c r="AD42" i="54"/>
  <c r="AD41" i="45"/>
  <c r="AV65" i="54"/>
  <c r="AV142" i="44"/>
  <c r="AV19" i="44"/>
  <c r="AU142" i="44"/>
  <c r="AU19" i="44"/>
  <c r="AD148" i="44"/>
  <c r="AD55" i="46"/>
  <c r="AD62" i="45" l="1"/>
  <c r="AD62" i="54"/>
  <c r="AV65" i="45"/>
  <c r="AD42" i="45"/>
  <c r="AD7" i="54"/>
  <c r="AD17" i="54"/>
  <c r="AD12" i="45" l="1"/>
  <c r="AD12" i="54"/>
  <c r="AV64" i="45"/>
  <c r="AV64" i="54"/>
  <c r="AD24" i="55"/>
  <c r="AD7" i="45"/>
  <c r="AD26" i="55"/>
  <c r="AD17" i="45"/>
  <c r="AD26" i="46" l="1"/>
  <c r="AD27" i="55"/>
  <c r="AD24" i="46"/>
  <c r="AD27" i="46" l="1"/>
  <c r="AD39" i="55"/>
  <c r="AD39" i="46" l="1"/>
  <c r="AD41" i="55"/>
  <c r="AE40" i="55" l="1"/>
  <c r="AD6" i="54"/>
  <c r="AD41" i="46"/>
  <c r="AD6" i="45" l="1"/>
  <c r="AD46" i="55"/>
  <c r="AD11" i="54"/>
  <c r="AE40" i="46"/>
  <c r="AD20" i="54" l="1"/>
  <c r="AD11" i="45"/>
  <c r="AD46" i="46"/>
  <c r="AE21" i="44"/>
  <c r="AD48" i="46" l="1"/>
  <c r="AD48" i="55"/>
  <c r="AE23" i="44"/>
  <c r="AD20" i="45"/>
  <c r="AD43" i="45" l="1"/>
  <c r="AD43" i="54"/>
  <c r="AE24" i="44"/>
  <c r="AE29" i="44" l="1"/>
  <c r="AE25" i="44"/>
  <c r="AE6" i="55"/>
  <c r="AE32" i="44" l="1"/>
  <c r="AE27" i="44"/>
  <c r="AE6" i="46"/>
  <c r="AE38" i="54"/>
  <c r="AE34" i="44"/>
  <c r="AE147" i="44"/>
  <c r="AE22" i="55" l="1"/>
  <c r="AE55" i="55"/>
  <c r="AE22" i="46"/>
  <c r="AE38" i="45"/>
  <c r="AE41" i="54"/>
  <c r="AE33" i="44"/>
  <c r="AE146" i="44"/>
  <c r="AE42" i="46" l="1"/>
  <c r="AE42" i="55"/>
  <c r="AE42" i="54"/>
  <c r="AE41" i="45"/>
  <c r="AE55" i="46"/>
  <c r="AE148" i="44"/>
  <c r="AE62" i="45" l="1"/>
  <c r="AE62" i="54"/>
  <c r="AE42" i="45"/>
  <c r="AE7" i="54"/>
  <c r="AE17" i="54"/>
  <c r="AE12" i="45" l="1"/>
  <c r="AE12" i="54"/>
  <c r="AE26" i="55"/>
  <c r="AE17" i="45"/>
  <c r="AE24" i="55"/>
  <c r="AE7" i="45"/>
  <c r="AE27" i="55" l="1"/>
  <c r="AE24" i="46"/>
  <c r="AE26" i="46"/>
  <c r="AE27" i="46" l="1"/>
  <c r="AE39" i="55"/>
  <c r="AE39" i="46" l="1"/>
  <c r="AE41" i="55"/>
  <c r="AE6" i="54" l="1"/>
  <c r="AF40" i="55"/>
  <c r="AE41" i="46"/>
  <c r="AF40" i="46" l="1"/>
  <c r="AE11" i="54"/>
  <c r="AE46" i="55"/>
  <c r="AE6" i="45"/>
  <c r="AF21" i="44" l="1"/>
  <c r="AE46" i="46"/>
  <c r="AE11" i="45"/>
  <c r="AE20" i="54"/>
  <c r="AE48" i="46" l="1"/>
  <c r="AE48" i="55"/>
  <c r="AE20" i="45"/>
  <c r="AG21" i="44"/>
  <c r="AF23" i="44"/>
  <c r="AE43" i="45" l="1"/>
  <c r="AE43" i="54"/>
  <c r="AF24" i="44"/>
  <c r="AG23" i="44"/>
  <c r="AF29" i="44" l="1"/>
  <c r="AG25" i="44"/>
  <c r="AF25" i="44"/>
  <c r="AF6" i="55"/>
  <c r="AG143" i="44"/>
  <c r="AG24" i="44"/>
  <c r="AF27" i="44" l="1"/>
  <c r="AF32" i="44"/>
  <c r="AG29" i="44"/>
  <c r="AF6" i="46"/>
  <c r="AG6" i="55"/>
  <c r="AF38" i="54"/>
  <c r="AG27" i="44"/>
  <c r="AG31" i="44"/>
  <c r="AG30" i="44"/>
  <c r="AF147" i="44"/>
  <c r="AF34" i="44"/>
  <c r="AF22" i="55" l="1"/>
  <c r="AG22" i="55"/>
  <c r="AG6" i="46"/>
  <c r="AF38" i="45"/>
  <c r="AG38" i="54"/>
  <c r="AF41" i="54"/>
  <c r="AG32" i="44"/>
  <c r="AF22" i="46"/>
  <c r="AF55" i="55"/>
  <c r="AF33" i="44"/>
  <c r="AF146" i="44"/>
  <c r="AF42" i="46" l="1"/>
  <c r="AF42" i="55"/>
  <c r="AG38" i="45"/>
  <c r="AG41" i="54"/>
  <c r="AF55" i="46"/>
  <c r="AF148" i="44"/>
  <c r="AF42" i="54"/>
  <c r="AF41" i="45"/>
  <c r="AG55" i="55"/>
  <c r="AG22" i="46"/>
  <c r="AG34" i="44"/>
  <c r="AG147" i="44"/>
  <c r="AG36" i="44"/>
  <c r="AG146" i="44"/>
  <c r="AG33" i="44"/>
  <c r="AF62" i="45" l="1"/>
  <c r="AF62" i="54"/>
  <c r="AG55" i="46"/>
  <c r="AG148" i="44"/>
  <c r="AF12" i="54"/>
  <c r="AF42" i="45"/>
  <c r="AF7" i="54"/>
  <c r="AF17" i="54"/>
  <c r="AG41" i="45"/>
  <c r="AG42" i="54"/>
  <c r="AF26" i="55" l="1"/>
  <c r="AF17" i="45"/>
  <c r="AF24" i="55"/>
  <c r="AF7" i="45"/>
  <c r="AG42" i="45"/>
  <c r="AF12" i="45"/>
  <c r="AG17" i="45" l="1"/>
  <c r="AG17" i="54"/>
  <c r="AG12" i="45"/>
  <c r="AG12" i="54"/>
  <c r="AG7" i="45"/>
  <c r="AG7" i="54"/>
  <c r="AF24" i="46"/>
  <c r="AF27" i="55"/>
  <c r="AG24" i="55"/>
  <c r="AF26" i="46"/>
  <c r="AG26" i="46" l="1"/>
  <c r="AG26" i="55"/>
  <c r="AG27" i="55"/>
  <c r="AG24" i="46"/>
  <c r="AF27" i="46"/>
  <c r="AF39" i="55"/>
  <c r="AF39" i="46" l="1"/>
  <c r="AF41" i="55"/>
  <c r="AG27" i="46"/>
  <c r="AG39" i="55"/>
  <c r="AG39" i="46" l="1"/>
  <c r="AG41" i="55"/>
  <c r="AF6" i="54"/>
  <c r="AF41" i="46"/>
  <c r="AF11" i="54" l="1"/>
  <c r="AF6" i="45"/>
  <c r="AF46" i="55"/>
  <c r="AG6" i="54"/>
  <c r="AH40" i="55"/>
  <c r="AG41" i="46"/>
  <c r="AL40" i="46" l="1"/>
  <c r="AL40" i="55"/>
  <c r="AH40" i="46"/>
  <c r="AH21" i="44"/>
  <c r="AG11" i="54"/>
  <c r="AG46" i="55"/>
  <c r="AG6" i="45"/>
  <c r="AF46" i="46"/>
  <c r="AF11" i="45"/>
  <c r="AF20" i="54"/>
  <c r="AF48" i="46" l="1"/>
  <c r="AF48" i="55"/>
  <c r="AF20" i="45"/>
  <c r="AG11" i="45"/>
  <c r="AG20" i="54"/>
  <c r="AG46" i="46"/>
  <c r="AH23" i="44"/>
  <c r="AG48" i="46" l="1"/>
  <c r="AG48" i="55"/>
  <c r="AF43" i="45"/>
  <c r="AF43" i="54"/>
  <c r="AH6" i="55"/>
  <c r="AH25" i="44"/>
  <c r="AH24" i="44"/>
  <c r="AG20" i="45"/>
  <c r="AG43" i="45" l="1"/>
  <c r="AG43" i="54"/>
  <c r="AH29" i="44"/>
  <c r="AH32" i="44"/>
  <c r="AH27" i="44"/>
  <c r="AH6" i="46"/>
  <c r="AH38" i="54"/>
  <c r="AH22" i="55" l="1"/>
  <c r="AH38" i="45"/>
  <c r="AH41" i="54"/>
  <c r="AH22" i="46"/>
  <c r="AH55" i="55"/>
  <c r="AH33" i="44"/>
  <c r="AH146" i="44"/>
  <c r="AH147" i="44"/>
  <c r="AH34" i="44"/>
  <c r="AH42" i="46" l="1"/>
  <c r="AH42" i="55"/>
  <c r="AH55" i="46"/>
  <c r="AH148" i="44"/>
  <c r="AH42" i="54"/>
  <c r="AH41" i="45"/>
  <c r="AH62" i="45" l="1"/>
  <c r="AH62" i="54"/>
  <c r="AL42" i="46"/>
  <c r="AL42" i="55"/>
  <c r="AH42" i="45"/>
  <c r="AH7" i="54"/>
  <c r="AH17" i="54"/>
  <c r="AH12" i="45" l="1"/>
  <c r="AH12" i="54"/>
  <c r="AL44" i="46"/>
  <c r="AL44" i="55"/>
  <c r="AH17" i="45"/>
  <c r="AH26" i="55"/>
  <c r="AH24" i="55"/>
  <c r="AH7" i="45"/>
  <c r="AH26" i="46" l="1"/>
  <c r="AH27" i="55"/>
  <c r="AH24" i="46"/>
  <c r="AH27" i="46" l="1"/>
  <c r="AH39" i="55"/>
  <c r="AH39" i="46" l="1"/>
  <c r="AH41" i="55"/>
  <c r="AI40" i="55" l="1"/>
  <c r="AH6" i="54"/>
  <c r="AH41" i="46"/>
  <c r="AH11" i="54" l="1"/>
  <c r="AH46" i="55"/>
  <c r="AH6" i="45"/>
  <c r="AI40" i="46"/>
  <c r="AH46" i="46" l="1"/>
  <c r="AH20" i="54"/>
  <c r="AH11" i="45"/>
  <c r="AI21" i="44"/>
  <c r="AH48" i="46" l="1"/>
  <c r="AH48" i="55"/>
  <c r="AI23" i="44"/>
  <c r="AH20" i="45"/>
  <c r="AH43" i="45" l="1"/>
  <c r="AH43" i="54"/>
  <c r="AI24" i="44"/>
  <c r="AI29" i="44" l="1"/>
  <c r="AI6" i="55"/>
  <c r="AI25" i="44"/>
  <c r="AI32" i="44" l="1"/>
  <c r="AI27" i="44"/>
  <c r="AI6" i="46"/>
  <c r="AI38" i="54"/>
  <c r="AI34" i="44"/>
  <c r="AI147" i="44"/>
  <c r="AI22" i="55" l="1"/>
  <c r="AI38" i="45"/>
  <c r="AI41" i="54"/>
  <c r="AI55" i="55"/>
  <c r="AI22" i="46"/>
  <c r="AI146" i="44"/>
  <c r="AI33" i="44"/>
  <c r="AI42" i="46" l="1"/>
  <c r="AI42" i="55"/>
  <c r="AI55" i="46"/>
  <c r="AI148" i="44"/>
  <c r="AI41" i="45"/>
  <c r="AI42" i="54"/>
  <c r="AI62" i="45" l="1"/>
  <c r="AI62" i="54"/>
  <c r="AI7" i="54"/>
  <c r="AI42" i="45"/>
  <c r="AI17" i="54"/>
  <c r="AI12" i="45" l="1"/>
  <c r="AI12" i="54"/>
  <c r="AI26" i="55"/>
  <c r="AI17" i="45"/>
  <c r="AI24" i="55"/>
  <c r="AI7" i="45"/>
  <c r="AI24" i="46" l="1"/>
  <c r="AI27" i="55"/>
  <c r="AI26" i="46"/>
  <c r="AI27" i="46" l="1"/>
  <c r="AI39" i="55"/>
  <c r="AI39" i="46" l="1"/>
  <c r="AI41" i="55"/>
  <c r="AJ40" i="55" l="1"/>
  <c r="AI6" i="54"/>
  <c r="AI41" i="46"/>
  <c r="AI46" i="55" l="1"/>
  <c r="AI6" i="45"/>
  <c r="AI11" i="54"/>
  <c r="AJ40" i="46"/>
  <c r="AI46" i="46" l="1"/>
  <c r="AI20" i="54"/>
  <c r="AI11" i="45"/>
  <c r="AJ21" i="44"/>
  <c r="AI48" i="46" l="1"/>
  <c r="AI48" i="55"/>
  <c r="AI20" i="45"/>
  <c r="AJ23" i="44"/>
  <c r="AI43" i="45" l="1"/>
  <c r="AI43" i="54"/>
  <c r="AJ25" i="44"/>
  <c r="AJ6" i="55"/>
  <c r="AJ24" i="44"/>
  <c r="AJ29" i="44" l="1"/>
  <c r="AJ6" i="46"/>
  <c r="AJ38" i="54"/>
  <c r="AJ32" i="44"/>
  <c r="AJ27" i="44"/>
  <c r="AJ22" i="55" l="1"/>
  <c r="AJ146" i="44"/>
  <c r="AJ33" i="44"/>
  <c r="AJ38" i="45"/>
  <c r="AJ41" i="54"/>
  <c r="AJ22" i="46"/>
  <c r="AJ55" i="55"/>
  <c r="AJ34" i="44"/>
  <c r="AJ147" i="44"/>
  <c r="AJ42" i="46" l="1"/>
  <c r="AJ42" i="55"/>
  <c r="AJ55" i="46"/>
  <c r="AJ148" i="44"/>
  <c r="AJ41" i="45"/>
  <c r="AJ42" i="54"/>
  <c r="AJ62" i="45" l="1"/>
  <c r="AJ62" i="54"/>
  <c r="AJ42" i="45"/>
  <c r="AJ7" i="54"/>
  <c r="AJ17" i="54"/>
  <c r="AJ12" i="45" l="1"/>
  <c r="AJ12" i="54"/>
  <c r="AJ26" i="55"/>
  <c r="AJ17" i="45"/>
  <c r="AJ24" i="55"/>
  <c r="AJ7" i="45"/>
  <c r="AJ27" i="55" l="1"/>
  <c r="AJ24" i="46"/>
  <c r="AJ26" i="46"/>
  <c r="AJ27" i="46" l="1"/>
  <c r="AJ39" i="55"/>
  <c r="AJ39" i="46" l="1"/>
  <c r="AJ41" i="55"/>
  <c r="AJ6" i="54" l="1"/>
  <c r="AK40" i="55"/>
  <c r="AJ41" i="46"/>
  <c r="AK40" i="46" l="1"/>
  <c r="AJ6" i="45"/>
  <c r="AJ46" i="55"/>
  <c r="AJ11" i="54"/>
  <c r="AJ20" i="54" l="1"/>
  <c r="AJ11" i="45"/>
  <c r="AJ46" i="46"/>
  <c r="AK21" i="44"/>
  <c r="AJ48" i="46" l="1"/>
  <c r="AJ48" i="55"/>
  <c r="AL21" i="44"/>
  <c r="AK23" i="44"/>
  <c r="AJ20" i="45"/>
  <c r="AJ43" i="45" l="1"/>
  <c r="AJ43" i="54"/>
  <c r="AK24" i="44"/>
  <c r="AL23" i="44"/>
  <c r="AK29" i="44" l="1"/>
  <c r="AL25" i="44"/>
  <c r="AK25" i="44"/>
  <c r="AK6" i="55"/>
  <c r="AL143" i="44"/>
  <c r="AL24" i="44"/>
  <c r="AL29" i="44" l="1"/>
  <c r="AK6" i="46"/>
  <c r="AL6" i="55"/>
  <c r="AK38" i="54"/>
  <c r="AK32" i="44"/>
  <c r="AK27" i="44"/>
  <c r="AL27" i="44"/>
  <c r="AL31" i="44"/>
  <c r="AL30" i="44"/>
  <c r="AK147" i="44"/>
  <c r="AK34" i="44"/>
  <c r="AK22" i="55" l="1"/>
  <c r="AL32" i="44"/>
  <c r="AL38" i="54"/>
  <c r="AK38" i="45"/>
  <c r="AK41" i="54"/>
  <c r="AK33" i="44"/>
  <c r="AK146" i="44"/>
  <c r="AL22" i="55"/>
  <c r="AL6" i="46"/>
  <c r="AK55" i="55"/>
  <c r="AK22" i="46"/>
  <c r="AK42" i="46" l="1"/>
  <c r="AK42" i="55"/>
  <c r="AK55" i="46"/>
  <c r="AK148" i="44"/>
  <c r="AL34" i="44"/>
  <c r="AL59" i="55"/>
  <c r="AL149" i="44"/>
  <c r="AL147" i="44"/>
  <c r="AL36" i="44"/>
  <c r="AL33" i="44"/>
  <c r="AL146" i="44"/>
  <c r="AL22" i="46"/>
  <c r="AL55" i="55"/>
  <c r="AK42" i="54"/>
  <c r="AK41" i="45"/>
  <c r="AL38" i="45"/>
  <c r="AL41" i="54"/>
  <c r="AK62" i="45" l="1"/>
  <c r="AK62" i="54"/>
  <c r="AL42" i="54"/>
  <c r="AL41" i="45"/>
  <c r="AK42" i="45"/>
  <c r="AK7" i="54"/>
  <c r="AK12" i="54"/>
  <c r="AK17" i="54"/>
  <c r="AL148" i="44"/>
  <c r="AL55" i="46"/>
  <c r="AL59" i="46"/>
  <c r="AL61" i="46" l="1"/>
  <c r="AL61" i="55"/>
  <c r="AK17" i="45"/>
  <c r="AK26" i="55"/>
  <c r="AK12" i="45"/>
  <c r="AK24" i="55"/>
  <c r="AK7" i="45"/>
  <c r="AL42" i="45"/>
  <c r="AL7" i="45" l="1"/>
  <c r="AL7" i="54"/>
  <c r="AL12" i="45"/>
  <c r="AL12" i="54"/>
  <c r="AL17" i="45"/>
  <c r="AL17" i="54"/>
  <c r="AK24" i="46"/>
  <c r="AK27" i="55"/>
  <c r="AL24" i="55"/>
  <c r="AK26" i="46"/>
  <c r="AL26" i="46" l="1"/>
  <c r="AL26" i="55"/>
  <c r="AL27" i="55"/>
  <c r="AL24" i="46"/>
  <c r="AK27" i="46"/>
  <c r="AK39" i="55"/>
  <c r="AK39" i="46" l="1"/>
  <c r="AK41" i="55"/>
  <c r="AL27" i="46"/>
  <c r="AL39" i="55"/>
  <c r="AL39" i="46" l="1"/>
  <c r="AL41" i="55"/>
  <c r="AK6" i="54"/>
  <c r="AK41" i="46"/>
  <c r="AK46" i="55" l="1"/>
  <c r="AK11" i="54"/>
  <c r="AL6" i="54"/>
  <c r="AK6" i="45"/>
  <c r="AM40" i="55"/>
  <c r="AL41" i="46"/>
  <c r="AQ40" i="46" l="1"/>
  <c r="AQ40" i="55"/>
  <c r="AM40" i="46"/>
  <c r="AM21" i="44"/>
  <c r="AK20" i="54"/>
  <c r="AK11" i="45"/>
  <c r="AL11" i="54"/>
  <c r="AL6" i="45"/>
  <c r="AL46" i="55"/>
  <c r="AK46" i="46"/>
  <c r="AK48" i="46" l="1"/>
  <c r="AK48" i="55"/>
  <c r="AL46" i="46"/>
  <c r="AL11" i="45"/>
  <c r="AL20" i="54"/>
  <c r="AK20" i="45"/>
  <c r="AM23" i="44"/>
  <c r="AK43" i="45" l="1"/>
  <c r="AK43" i="54"/>
  <c r="AL48" i="46"/>
  <c r="AL48" i="55"/>
  <c r="AM24" i="44"/>
  <c r="AL20" i="45"/>
  <c r="AL43" i="45" l="1"/>
  <c r="AL43" i="54"/>
  <c r="AM29" i="44"/>
  <c r="AM6" i="55"/>
  <c r="AM25" i="44"/>
  <c r="AM32" i="44" l="1"/>
  <c r="AM27" i="44"/>
  <c r="AM6" i="46"/>
  <c r="AM38" i="54"/>
  <c r="AM34" i="44"/>
  <c r="AM147" i="44"/>
  <c r="AM22" i="55" l="1"/>
  <c r="AM38" i="45"/>
  <c r="AM41" i="54"/>
  <c r="AM22" i="46"/>
  <c r="AM55" i="55"/>
  <c r="AM33" i="44"/>
  <c r="AM146" i="44"/>
  <c r="AM42" i="46" l="1"/>
  <c r="AM42" i="55"/>
  <c r="AM41" i="45"/>
  <c r="AM42" i="54"/>
  <c r="AM55" i="46"/>
  <c r="AM148" i="44"/>
  <c r="AM62" i="45" l="1"/>
  <c r="AM62" i="54"/>
  <c r="AQ42" i="46"/>
  <c r="AQ42" i="55"/>
  <c r="AM7" i="54"/>
  <c r="AM42" i="45"/>
  <c r="AM17" i="54"/>
  <c r="AM12" i="45" l="1"/>
  <c r="AM12" i="54"/>
  <c r="AQ44" i="46"/>
  <c r="AQ44" i="55"/>
  <c r="AM17" i="45"/>
  <c r="AM26" i="55"/>
  <c r="AM24" i="55"/>
  <c r="AM7" i="45"/>
  <c r="AM24" i="46" l="1"/>
  <c r="AM27" i="55"/>
  <c r="AM26" i="46"/>
  <c r="AM27" i="46" l="1"/>
  <c r="AM39" i="55"/>
  <c r="AM39" i="46" l="1"/>
  <c r="AM41" i="55"/>
  <c r="AN40" i="55" l="1"/>
  <c r="AM6" i="54"/>
  <c r="AM41" i="46"/>
  <c r="AM46" i="55" l="1"/>
  <c r="AM6" i="45"/>
  <c r="AM11" i="54"/>
  <c r="AN40" i="46"/>
  <c r="AN21" i="44" l="1"/>
  <c r="AM20" i="54"/>
  <c r="AM11" i="45"/>
  <c r="AM46" i="46"/>
  <c r="AM48" i="46" l="1"/>
  <c r="AM48" i="55"/>
  <c r="AN23" i="44"/>
  <c r="AM20" i="45"/>
  <c r="AM43" i="45" l="1"/>
  <c r="AM43" i="54"/>
  <c r="AN24" i="44"/>
  <c r="AN29" i="44" l="1"/>
  <c r="AN25" i="44"/>
  <c r="AN6" i="55"/>
  <c r="AN6" i="46" l="1"/>
  <c r="AN38" i="54"/>
  <c r="AN27" i="44"/>
  <c r="AN32" i="44"/>
  <c r="AN34" i="44"/>
  <c r="AN147" i="44"/>
  <c r="AN22" i="55" l="1"/>
  <c r="AN33" i="44"/>
  <c r="AN146" i="44"/>
  <c r="AN38" i="45"/>
  <c r="AN41" i="54"/>
  <c r="AN22" i="46"/>
  <c r="AN55" i="55"/>
  <c r="AN42" i="46" l="1"/>
  <c r="AN42" i="55"/>
  <c r="AN148" i="44"/>
  <c r="AN55" i="46"/>
  <c r="AN42" i="54"/>
  <c r="AN41" i="45"/>
  <c r="AN62" i="45" l="1"/>
  <c r="AN62" i="54"/>
  <c r="AN7" i="54"/>
  <c r="AN42" i="45"/>
  <c r="AN17" i="54"/>
  <c r="AN12" i="45" l="1"/>
  <c r="AN12" i="54"/>
  <c r="AN17" i="45"/>
  <c r="AN26" i="55"/>
  <c r="AN7" i="45"/>
  <c r="AN24" i="55"/>
  <c r="AN26" i="46" l="1"/>
  <c r="AN27" i="55"/>
  <c r="AN24" i="46"/>
  <c r="AN27" i="46" l="1"/>
  <c r="AN39" i="55"/>
  <c r="AN39" i="46" l="1"/>
  <c r="AN41" i="55"/>
  <c r="AN41" i="46" l="1"/>
  <c r="AO40" i="55"/>
  <c r="AN6" i="54"/>
  <c r="AN11" i="54" l="1"/>
  <c r="AN46" i="55"/>
  <c r="AN6" i="45"/>
  <c r="AO40" i="46"/>
  <c r="AN46" i="46" l="1"/>
  <c r="AO21" i="44"/>
  <c r="AN20" i="54"/>
  <c r="AN11" i="45"/>
  <c r="AN48" i="46" l="1"/>
  <c r="AN48" i="55"/>
  <c r="AN20" i="45"/>
  <c r="AO23" i="44"/>
  <c r="AN43" i="45" l="1"/>
  <c r="AN43" i="54"/>
  <c r="AO24" i="44"/>
  <c r="AO6" i="55"/>
  <c r="AO25" i="44"/>
  <c r="AO29" i="44" l="1"/>
  <c r="AO32" i="44"/>
  <c r="AO27" i="44"/>
  <c r="AO6" i="46"/>
  <c r="AO38" i="54"/>
  <c r="AO22" i="55" l="1"/>
  <c r="AO146" i="44"/>
  <c r="AO33" i="44"/>
  <c r="AO38" i="45"/>
  <c r="AO41" i="54"/>
  <c r="AO55" i="55"/>
  <c r="AO22" i="46"/>
  <c r="AO34" i="44"/>
  <c r="AO147" i="44"/>
  <c r="AO42" i="46" l="1"/>
  <c r="AO42" i="55"/>
  <c r="AO148" i="44"/>
  <c r="AO55" i="46"/>
  <c r="AO42" i="54"/>
  <c r="AO41" i="45"/>
  <c r="AO62" i="45" l="1"/>
  <c r="AO62" i="54"/>
  <c r="AO42" i="45"/>
  <c r="AO7" i="54"/>
  <c r="AO17" i="54"/>
  <c r="AO12" i="45" l="1"/>
  <c r="AO12" i="54"/>
  <c r="AO26" i="55"/>
  <c r="AO17" i="45"/>
  <c r="AO24" i="55"/>
  <c r="AO7" i="45"/>
  <c r="AO27" i="55" l="1"/>
  <c r="AO24" i="46"/>
  <c r="AO26" i="46"/>
  <c r="AO27" i="46" l="1"/>
  <c r="AO39" i="55"/>
  <c r="AO39" i="46" l="1"/>
  <c r="AO41" i="55"/>
  <c r="AO6" i="54" l="1"/>
  <c r="AO41" i="46"/>
  <c r="AP40" i="55"/>
  <c r="AP40" i="46" l="1"/>
  <c r="AO11" i="54"/>
  <c r="AO46" i="55"/>
  <c r="AO6" i="45"/>
  <c r="AO46" i="46" l="1"/>
  <c r="AO11" i="45"/>
  <c r="AO20" i="54"/>
  <c r="AP21" i="44"/>
  <c r="AO48" i="46" l="1"/>
  <c r="AO48" i="55"/>
  <c r="AP23" i="44"/>
  <c r="AQ21" i="44"/>
  <c r="AO20" i="45"/>
  <c r="AO43" i="45" l="1"/>
  <c r="AO43" i="54"/>
  <c r="AP6" i="55"/>
  <c r="AP25" i="44"/>
  <c r="AQ23" i="44"/>
  <c r="AP24" i="44"/>
  <c r="AQ25" i="44" l="1"/>
  <c r="AP29" i="44"/>
  <c r="AQ143" i="44"/>
  <c r="AQ24" i="44"/>
  <c r="AP32" i="44"/>
  <c r="AP27" i="44"/>
  <c r="AP6" i="46"/>
  <c r="AQ6" i="55"/>
  <c r="AP38" i="54"/>
  <c r="AP22" i="55" l="1"/>
  <c r="AQ38" i="54"/>
  <c r="AP38" i="45"/>
  <c r="AP41" i="54"/>
  <c r="AP55" i="55"/>
  <c r="AP22" i="46"/>
  <c r="AP33" i="44"/>
  <c r="AP146" i="44"/>
  <c r="AQ27" i="44"/>
  <c r="AQ30" i="44"/>
  <c r="AQ31" i="44"/>
  <c r="AQ22" i="55"/>
  <c r="AQ6" i="46"/>
  <c r="AQ29" i="44"/>
  <c r="AP34" i="44"/>
  <c r="AP147" i="44"/>
  <c r="AP42" i="46" l="1"/>
  <c r="AP42" i="55"/>
  <c r="AQ34" i="44"/>
  <c r="AQ147" i="44"/>
  <c r="AQ32" i="44"/>
  <c r="AP41" i="45"/>
  <c r="AP42" i="54"/>
  <c r="AQ38" i="45"/>
  <c r="AQ41" i="54"/>
  <c r="AQ55" i="55"/>
  <c r="AQ22" i="46"/>
  <c r="AP148" i="44"/>
  <c r="AP55" i="46"/>
  <c r="AP62" i="45" l="1"/>
  <c r="AP62" i="54"/>
  <c r="AQ148" i="44"/>
  <c r="AQ55" i="46"/>
  <c r="AP12" i="54"/>
  <c r="AP42" i="45"/>
  <c r="AP7" i="54"/>
  <c r="AP17" i="54"/>
  <c r="AQ146" i="44"/>
  <c r="AQ36" i="44"/>
  <c r="AQ33" i="44"/>
  <c r="AQ42" i="54"/>
  <c r="AQ41" i="45"/>
  <c r="AQ42" i="45" l="1"/>
  <c r="AP7" i="45"/>
  <c r="AP24" i="55"/>
  <c r="AP26" i="55"/>
  <c r="AP17" i="45"/>
  <c r="AP12" i="45"/>
  <c r="AQ12" i="45" l="1"/>
  <c r="AQ12" i="54"/>
  <c r="AQ17" i="45"/>
  <c r="AQ17" i="54"/>
  <c r="AQ7" i="45"/>
  <c r="AQ7" i="54"/>
  <c r="AP27" i="55"/>
  <c r="AP24" i="46"/>
  <c r="AQ24" i="55"/>
  <c r="AP26" i="46"/>
  <c r="AQ26" i="46" l="1"/>
  <c r="AQ26" i="55"/>
  <c r="AQ24" i="46"/>
  <c r="AQ27" i="55"/>
  <c r="AP27" i="46"/>
  <c r="AP39" i="55"/>
  <c r="AP39" i="46" l="1"/>
  <c r="AP41" i="55"/>
  <c r="AQ27" i="46"/>
  <c r="AQ39" i="55"/>
  <c r="AQ39" i="46" l="1"/>
  <c r="AQ41" i="55"/>
  <c r="AP6" i="54"/>
  <c r="AP41" i="46"/>
  <c r="AP6" i="45" l="1"/>
  <c r="AP46" i="55"/>
  <c r="AP11" i="54"/>
  <c r="AQ6" i="54"/>
  <c r="AR40" i="55"/>
  <c r="AQ41" i="46"/>
  <c r="AV40" i="46" l="1"/>
  <c r="AV40" i="55"/>
  <c r="AQ11" i="54"/>
  <c r="AQ46" i="55"/>
  <c r="AQ6" i="45"/>
  <c r="AP46" i="46"/>
  <c r="AR40" i="46"/>
  <c r="AP20" i="54"/>
  <c r="AP11" i="45"/>
  <c r="AR21" i="44"/>
  <c r="AP48" i="46" l="1"/>
  <c r="AP48" i="55"/>
  <c r="AP20" i="45"/>
  <c r="AR23" i="44"/>
  <c r="AQ46" i="46"/>
  <c r="AQ11" i="45"/>
  <c r="AQ20" i="54"/>
  <c r="AQ48" i="46" l="1"/>
  <c r="AQ48" i="55"/>
  <c r="AP43" i="45"/>
  <c r="AP43" i="54"/>
  <c r="AR25" i="44"/>
  <c r="AR6" i="55"/>
  <c r="AQ20" i="45"/>
  <c r="AR24" i="44"/>
  <c r="AQ43" i="45" l="1"/>
  <c r="AQ43" i="54"/>
  <c r="AR32" i="44"/>
  <c r="AR27" i="44"/>
  <c r="AR29" i="44"/>
  <c r="AR6" i="46"/>
  <c r="AR38" i="54"/>
  <c r="AR22" i="55" l="1"/>
  <c r="AR34" i="44"/>
  <c r="AR147" i="44"/>
  <c r="AR38" i="45"/>
  <c r="AR41" i="54"/>
  <c r="AR22" i="46"/>
  <c r="AR55" i="55"/>
  <c r="AR146" i="44"/>
  <c r="AR33" i="44"/>
  <c r="AR42" i="46" l="1"/>
  <c r="AR42" i="55"/>
  <c r="AR55" i="46"/>
  <c r="AR148" i="44"/>
  <c r="AR42" i="54"/>
  <c r="AR41" i="45"/>
  <c r="AR62" i="45" l="1"/>
  <c r="AR62" i="54"/>
  <c r="AV42" i="46"/>
  <c r="AV42" i="55"/>
  <c r="AR42" i="45"/>
  <c r="AR7" i="54"/>
  <c r="AR17" i="54"/>
  <c r="AR12" i="45" l="1"/>
  <c r="AR12" i="54"/>
  <c r="AV44" i="46"/>
  <c r="AV44" i="55"/>
  <c r="AR26" i="55"/>
  <c r="AR17" i="45"/>
  <c r="AR24" i="55"/>
  <c r="AR7" i="45"/>
  <c r="AR27" i="55" l="1"/>
  <c r="AR24" i="46"/>
  <c r="AR26" i="46"/>
  <c r="AR27" i="46" l="1"/>
  <c r="AR39" i="55"/>
  <c r="AR39" i="46" l="1"/>
  <c r="AR41" i="55"/>
  <c r="AS40" i="55" l="1"/>
  <c r="AR6" i="54"/>
  <c r="AR41" i="46"/>
  <c r="AR46" i="55" l="1"/>
  <c r="AR11" i="54"/>
  <c r="AR6" i="45"/>
  <c r="AS40" i="46"/>
  <c r="AR46" i="46" l="1"/>
  <c r="AR20" i="54"/>
  <c r="AR11" i="45"/>
  <c r="AS21" i="44"/>
  <c r="AR48" i="46" l="1"/>
  <c r="AR48" i="55"/>
  <c r="AS23" i="44"/>
  <c r="AR20" i="45"/>
  <c r="AR43" i="45" l="1"/>
  <c r="AR43" i="54"/>
  <c r="AS6" i="55"/>
  <c r="AS25" i="44"/>
  <c r="AS24" i="44"/>
  <c r="AS29" i="44" l="1"/>
  <c r="AS6" i="46"/>
  <c r="AS38" i="54"/>
  <c r="AS32" i="44"/>
  <c r="AS27" i="44"/>
  <c r="AS22" i="55" l="1"/>
  <c r="AS33" i="44"/>
  <c r="AS146" i="44"/>
  <c r="AS38" i="45"/>
  <c r="AS41" i="54"/>
  <c r="AS55" i="55"/>
  <c r="AS22" i="46"/>
  <c r="AS34" i="44"/>
  <c r="AS147" i="44"/>
  <c r="AS42" i="46" l="1"/>
  <c r="AS42" i="55"/>
  <c r="AS55" i="46"/>
  <c r="AS148" i="44"/>
  <c r="AS41" i="45"/>
  <c r="AS42" i="54"/>
  <c r="AS62" i="45" l="1"/>
  <c r="AS62" i="54"/>
  <c r="AS7" i="54"/>
  <c r="AS42" i="45"/>
  <c r="AS17" i="54"/>
  <c r="AS12" i="45" l="1"/>
  <c r="AS12" i="54"/>
  <c r="AS26" i="55"/>
  <c r="AS17" i="45"/>
  <c r="AS24" i="55"/>
  <c r="AS7" i="45"/>
  <c r="AS24" i="46" l="1"/>
  <c r="AS27" i="55"/>
  <c r="AS26" i="46"/>
  <c r="AS27" i="46" l="1"/>
  <c r="AS39" i="55"/>
  <c r="AS39" i="46" l="1"/>
  <c r="AS41" i="55"/>
  <c r="AT40" i="55" l="1"/>
  <c r="AS6" i="54"/>
  <c r="AS41" i="46"/>
  <c r="AS46" i="55" l="1"/>
  <c r="AS11" i="54"/>
  <c r="AS6" i="45"/>
  <c r="AT40" i="46"/>
  <c r="AT21" i="44" l="1"/>
  <c r="AS11" i="45"/>
  <c r="AS20" i="54"/>
  <c r="AS46" i="46"/>
  <c r="AS48" i="46" l="1"/>
  <c r="AS48" i="55"/>
  <c r="AS20" i="45"/>
  <c r="AT23" i="44"/>
  <c r="AS43" i="45" l="1"/>
  <c r="AS43" i="54"/>
  <c r="AT24" i="44"/>
  <c r="AT29" i="44" l="1"/>
  <c r="AT25" i="44"/>
  <c r="AT6" i="55"/>
  <c r="AT6" i="46" l="1"/>
  <c r="AT38" i="54"/>
  <c r="AT32" i="44"/>
  <c r="AT27" i="44"/>
  <c r="AT34" i="44"/>
  <c r="AT147" i="44"/>
  <c r="AT22" i="55" l="1"/>
  <c r="AT33" i="44"/>
  <c r="AT146" i="44"/>
  <c r="AT38" i="45"/>
  <c r="AT41" i="54"/>
  <c r="AT22" i="46"/>
  <c r="AT55" i="55"/>
  <c r="AT42" i="46" l="1"/>
  <c r="AT42" i="55"/>
  <c r="AT55" i="46"/>
  <c r="AT148" i="44"/>
  <c r="AT41" i="45"/>
  <c r="AT42" i="54"/>
  <c r="AT62" i="45" l="1"/>
  <c r="AT62" i="54"/>
  <c r="AT42" i="45"/>
  <c r="AT7" i="54"/>
  <c r="AT17" i="54"/>
  <c r="AT12" i="45" l="1"/>
  <c r="AT12" i="54"/>
  <c r="AT26" i="55"/>
  <c r="AT17" i="45"/>
  <c r="AT24" i="55"/>
  <c r="AT7" i="45"/>
  <c r="AT27" i="55" l="1"/>
  <c r="AT24" i="46"/>
  <c r="AT26" i="46"/>
  <c r="AT27" i="46" l="1"/>
  <c r="AT39" i="55"/>
  <c r="AT39" i="46" l="1"/>
  <c r="AT41" i="55"/>
  <c r="AT6" i="54" l="1"/>
  <c r="AT41" i="46"/>
  <c r="AU40" i="55"/>
  <c r="AU40" i="46" l="1"/>
  <c r="AT6" i="45"/>
  <c r="AT46" i="55"/>
  <c r="AT11" i="54"/>
  <c r="AT20" i="54" l="1"/>
  <c r="AT11" i="45"/>
  <c r="AT46" i="46"/>
  <c r="AU21" i="44"/>
  <c r="AT48" i="46" l="1"/>
  <c r="AT48" i="55"/>
  <c r="AV21" i="44"/>
  <c r="AU23" i="44"/>
  <c r="AT20" i="45"/>
  <c r="AT43" i="45" l="1"/>
  <c r="AT43" i="54"/>
  <c r="AU24" i="44"/>
  <c r="AV23" i="44"/>
  <c r="AU29" i="44" l="1"/>
  <c r="AV25" i="44"/>
  <c r="AU25" i="44"/>
  <c r="AU6" i="55"/>
  <c r="AV143" i="44"/>
  <c r="AV24" i="44"/>
  <c r="AV29" i="44" l="1"/>
  <c r="AU6" i="46"/>
  <c r="AV6" i="55"/>
  <c r="AU38" i="54"/>
  <c r="AU32" i="44"/>
  <c r="AU27" i="44"/>
  <c r="AV27" i="44"/>
  <c r="AV31" i="44"/>
  <c r="AV30" i="44"/>
  <c r="AU34" i="44"/>
  <c r="AU147" i="44"/>
  <c r="AU22" i="55" l="1"/>
  <c r="AV32" i="44"/>
  <c r="AU38" i="45"/>
  <c r="AV38" i="54"/>
  <c r="AU41" i="54"/>
  <c r="AV22" i="55"/>
  <c r="AV6" i="46"/>
  <c r="AU33" i="44"/>
  <c r="AU146" i="44"/>
  <c r="AU22" i="46"/>
  <c r="AU55" i="55"/>
  <c r="AU42" i="46" l="1"/>
  <c r="AU42" i="55"/>
  <c r="AV34" i="44"/>
  <c r="AV147" i="44"/>
  <c r="AU55" i="46"/>
  <c r="AU148" i="44"/>
  <c r="AV33" i="44"/>
  <c r="AV146" i="44"/>
  <c r="AV36" i="44"/>
  <c r="AV55" i="55"/>
  <c r="AV22" i="46"/>
  <c r="AU41" i="45"/>
  <c r="AU42" i="54"/>
  <c r="AV38" i="45"/>
  <c r="AV41" i="54"/>
  <c r="AU62" i="45" l="1"/>
  <c r="AU62" i="54"/>
  <c r="AV55" i="46"/>
  <c r="AV148" i="44"/>
  <c r="AV41" i="45"/>
  <c r="AV42" i="54"/>
  <c r="AU42" i="45"/>
  <c r="AU12" i="54"/>
  <c r="AU7" i="54"/>
  <c r="AU17" i="54"/>
  <c r="AU12" i="45" l="1"/>
  <c r="AU24" i="55"/>
  <c r="AU7" i="45"/>
  <c r="AU26" i="55"/>
  <c r="AU17" i="45"/>
  <c r="AV42" i="45"/>
  <c r="AV7" i="45" l="1"/>
  <c r="AV7" i="54"/>
  <c r="AV12" i="45"/>
  <c r="AV12" i="54"/>
  <c r="AV17" i="45"/>
  <c r="AV17" i="54"/>
  <c r="AU26" i="46"/>
  <c r="AU24" i="46"/>
  <c r="AU27" i="55"/>
  <c r="AV24" i="55"/>
  <c r="AV26" i="46" l="1"/>
  <c r="AV26" i="55"/>
  <c r="AV27" i="55"/>
  <c r="AV24" i="46"/>
  <c r="AU27" i="46"/>
  <c r="AU39" i="55"/>
  <c r="AU39" i="46" l="1"/>
  <c r="AU41" i="55"/>
  <c r="AV27" i="46"/>
  <c r="AV39" i="55"/>
  <c r="AV39" i="46" l="1"/>
  <c r="AU6" i="54"/>
  <c r="AU41" i="46"/>
  <c r="AV41" i="46" l="1"/>
  <c r="AV41" i="55"/>
  <c r="AU11" i="54"/>
  <c r="AV6" i="54"/>
  <c r="AU46" i="55"/>
  <c r="AU6" i="45"/>
  <c r="AU46" i="46" l="1"/>
  <c r="AV46" i="55"/>
  <c r="AV6" i="45"/>
  <c r="AV11" i="54"/>
  <c r="AU20" i="54"/>
  <c r="AU11" i="45"/>
  <c r="AU48" i="46" l="1"/>
  <c r="AU48" i="55"/>
  <c r="AV20" i="54"/>
  <c r="AV11" i="45"/>
  <c r="AV46" i="46"/>
  <c r="AU20" i="45"/>
  <c r="AV48" i="46" l="1"/>
  <c r="AV48" i="55"/>
  <c r="AU43" i="45"/>
  <c r="AU43" i="54"/>
  <c r="AV20" i="45"/>
  <c r="AV43" i="45" l="1"/>
  <c r="AV43"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C0432C64-982E-4DC6-B9D9-B6AF6DC0373A}">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09066CD6-2C33-45E2-92B1-E01198177CC8}">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B62C5A59-6D61-40F2-9129-FF5071F31E75}">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06036347-5934-438F-9951-CF64C0995E2B}">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12E98784-FCE5-454D-97FB-6C450D47F4A7}">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B7793521-DDFD-4F35-8F8A-660ADEFC1173}">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31EE350A-1AA9-48CB-9DB0-CD7D997F3552}">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0C8A76F9-C3C7-462E-8B01-5BEE46903409}">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61A60D87-0B0C-4DBB-9255-4443D0CB3203}">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58CE4EDA-9D2F-4611-AFD4-89812551E7B9}">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A0C6485F-F37C-4267-80AE-FEB00DFA3D51}">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A91A0953-A9FD-4C0A-8624-D96CBFD3470B}">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124E2B6-B6B7-4A04-921F-D957142B8B6A}">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0B9C28F5-6356-4410-8D65-8BE37C5F60CF}">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256D27F8-171A-43C1-B17E-8DDBE2FDFD05}">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52C51139-0A33-4B7B-8260-E22886582935}">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F6016005-1FF6-4B3E-9BBF-A7D6FFFFC5D2}">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BFEBC261-AB64-4450-8C8D-B027D0974329}">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016D4143-B498-4489-B152-EB6EDAD6BFC0}">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7BB24EF4-CB68-49C2-A7BC-3DB271D8EF32}">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4E05DCB6-83A3-4E2B-9CC1-70080DDB827A}">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9DD6ECF-B825-4FAB-B468-4ABBD35669B4}">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B5DD87A9-830C-4F51-B2F4-3E353218601B}">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D258A54B-D652-46D2-8AC5-F1F187F2C4AF}">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757F8AEE-F277-4165-A90F-09611AD4F7FC}">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AC36EB9-2D7B-49EC-8B8E-BA0F84B09056}">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40E3340A-200F-43F8-8849-9EB87720F222}">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0454092D-7D55-46A9-8CB2-B3CA72733A1A}">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EACC137E-E0BE-4981-907B-3CDE354F60DB}">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7664AED0-C1AD-45ED-9F12-4C2C9FD719B4}">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DBF41B3D-73FA-4646-A936-B1ED085718A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497C174-3A53-4D2A-B657-216E9FC4987D}">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79C0551-F20D-47D2-810A-6144B14BF1F8}">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BBCE2572-8B59-4E4F-B52A-FBE190A60831}">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61929523-06D4-4B91-95E8-05D7A9DECACC}">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B55C209B-A6B7-414D-A9BE-E7548F9E78A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A5168CBE-EFD2-4C75-8ACF-C4DA72C42942}">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EAF42A7F-2D83-4DB4-A919-983EF0195D8E}">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039E42F8-614B-4BF7-BBC0-8D6F62A995AF}">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8B3C8F4F-D187-466E-AD78-1FF65D0FE630}">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2405B668-1596-40B7-880D-E2EDBCECB007}">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A4E8FE8F-4B45-4E62-BEA0-BB3FAB03813D}">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0089DABB-9B7A-43A8-A476-4BF85CA2B490}">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405A4863-6194-475B-998D-506C4842E06A}">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671B4228-DED7-47DD-826E-476C7829FC9F}">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621C64AC-FF47-4E8E-A546-DF4F302E897F}">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308E6378-58B7-427E-A559-3B67042FC5DA}">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2514CABD-7956-47B4-8E80-518B5A6943B3}">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7BC54FE6-ADF8-423C-8638-F52FEB46BD20}">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9E362074-94F2-41F0-9944-D83E692AEB8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33D0584-C4F5-4F7C-8A62-DB8F0BD7DFDA}">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10EC6AFC-850D-4288-86F3-332152F48CCA}">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58F47758-B9CF-4726-A79B-30B4A1EC9665}">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443D39E6-C18B-48BE-A286-9AD468E301DA}">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5CAD5210-19C5-4B79-9980-19B00194714C}">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6226BAF6-8D1D-4F84-A760-B96E90C76D3D}">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F22C26F2-8767-4E2A-AF0C-D48EDADA9BF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9BA2AC9F-2212-4156-8463-50933AAFCEAC}">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9262FA23-AD9E-452D-A059-4CCED4F2228D}">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7121FF00-1541-4228-B72A-79B3B0B3ACD0}">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4F9FD2ED-91C0-490A-BE69-FD17530CB359}">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EB407C1F-16A4-4DEF-B0C0-B6A6EFBCEB3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86287F23-2AA7-4574-B8A5-44E8FD15AF53}">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B51A0FAC-C4A8-4A11-B9B3-D8ADA808C554}">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3DFB4775-D958-4A40-968B-49778B203915}">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9729A4B4-999A-417C-9E1F-488575A01301}">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9817CDA4-AC04-4B18-AA22-17B47175136C}">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EBFC927B-9137-4885-8494-8C25881EC8B0}">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6871E215-009D-45D5-A3C5-9D1EF51CFA9F}">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C378902-5715-4264-A65E-8E5C9ECDEAC1}">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A635A49C-7A0C-475F-9983-3A3C3FAE30C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F44BD9F4-6767-456C-94A9-30DB54469E2A}">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4A690178-EAAA-4E17-A963-48CC57A0070F}">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2B28B73D-391A-4FB9-A412-FBDC4B3B64B8}">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7BFB1968-A508-4088-AF10-36368730043B}">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36670F5A-0686-45C2-AC22-B3379A1666EA}">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283E9E20-C781-4FAF-BBC9-F26384F6BB16}">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306DE52B-4F6B-4EB4-9A32-79CD833244A8}">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37F50EEB-103C-46DB-8A3E-B9D723AEC980}">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886EF3D0-F09C-4ED8-9CB2-124DB2792F54}">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1575D947-BADF-4B89-BC3E-CB4BA804F958}">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9B7CA53E-3E54-4D88-9D94-B27291DD0C82}">
      <text>
        <r>
          <rPr>
            <sz val="9"/>
            <color indexed="81"/>
            <rFont val="Tahoma"/>
            <family val="2"/>
          </rPr>
          <t>Guidance: Global store growth of 7% annually approaching 45,000 stores by the end of 2025 (from fiscal 2023 to 2025). 
Source: Investor Day 9/16/2022</t>
        </r>
      </text>
    </comment>
    <comment ref="H140" authorId="1" shapeId="0" xr:uid="{4DBD2A27-5E91-48F6-9883-BDE16EB26DA9}">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ADD15B99-1610-4F72-855D-598BB42D58B8}">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4EA4F546-6DFD-4F25-83DB-A1B264ADCA16}">
      <text>
        <r>
          <rPr>
            <sz val="9"/>
            <color indexed="81"/>
            <rFont val="Tahoma"/>
            <family val="2"/>
          </rPr>
          <t>Guidance: Global revenue growth of 10% to 12% annually (from fiscal 2023 to 2025).
Source: Investor Day 9/16/2022</t>
        </r>
      </text>
    </comment>
    <comment ref="R141" authorId="0" shapeId="0" xr:uid="{7430596D-9067-4315-A256-FD87B6B5C90B}">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A2BAE096-AFEC-4ADD-B3BA-A282A7CBD598}">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AL142" authorId="0" shapeId="0" xr:uid="{A5B3595B-8ABC-44AF-83E5-8E196CB48882}">
      <text>
        <r>
          <rPr>
            <sz val="9"/>
            <color indexed="81"/>
            <rFont val="Tahoma"/>
            <family val="2"/>
          </rPr>
          <t>Guidance: Expect “Solid” margin expansion in fiscal 2023 with “progressively more expansion” in fiscal 2024 and 2025.
Source: Investor Day 9/16/2022</t>
        </r>
      </text>
    </comment>
    <comment ref="H143" authorId="1" shapeId="0" xr:uid="{3D1FBA54-0261-4BA0-82B7-6205B6D349F4}">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777FDBD-C5E7-4A52-9662-B09C5322848B}">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0D9E2572-2173-448A-A17A-03FA7330F0F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C6D0D0F5-5931-49A9-81E4-339FA97E248D}">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A114C8FA-A47C-49F9-BF17-718FC76E0F91}">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88997C6A-DC38-42E1-A8DA-F95869A7FB53}">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30ED81F5-15E4-4F07-8B29-0B50F64CD261}">
      <text>
        <r>
          <rPr>
            <sz val="9"/>
            <color indexed="81"/>
            <rFont val="Tahoma"/>
            <family val="2"/>
          </rPr>
          <t>Management is assuming a 2% dividend yield in their forecast.</t>
        </r>
      </text>
    </comment>
    <comment ref="AH153" authorId="0" shapeId="0" xr:uid="{3515B539-4CDA-4C59-B939-167136351D5B}">
      <text>
        <r>
          <rPr>
            <sz val="9"/>
            <color indexed="81"/>
            <rFont val="Tahoma"/>
            <family val="2"/>
          </rPr>
          <t>Management is assuming a 2% dividend yield in their forecast.</t>
        </r>
      </text>
    </comment>
    <comment ref="B165" authorId="1" shapeId="0" xr:uid="{3640D1D7-6CEE-472F-9961-84DEC75524CD}">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2D12A14-9024-4B4A-9267-6BE6DC55E5F7}">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959BD03E-04B2-4B92-B38B-4D1A4A30F96D}">
      <text>
        <r>
          <rPr>
            <b/>
            <sz val="9"/>
            <color indexed="81"/>
            <rFont val="Tahoma"/>
            <family val="2"/>
          </rPr>
          <t>Enter negative EPS income tax effect as positive on this line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1DCDF4A8-EEB3-4F8C-8712-752F0625D385}">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9083DF6-D21F-41EA-8BA0-8E39FA763483}">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C16DC353-5DCD-44AD-BE3D-4375614D6615}">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AF1DAA2A-B436-4B0F-8AA8-0ADC091336B9}">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8AB7EE7B-A496-4F0F-A85B-8132A0FEFC98}">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83586028-6D55-46E9-8AF6-B6985769AA99}">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119680E1-58F0-4890-A938-EB53288FAEBF}">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B828F149-6F0C-4783-A7D2-E4E75F430967}">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1E72B6A1-901C-4F70-865B-276CEF196A81}">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863ADB43-F62B-429F-83F4-419C05EE156A}">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6A5A715A-EBDD-4FC0-8C6F-DC57E4706AA2}">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7757E97B-9D80-4A20-925B-5CD6AD215AFC}">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01AB448D-CAA7-482F-BFB8-840B1A2B7115}">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D6124676-8E34-4281-8110-7CC97516B141}">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43ED70A7-7123-480B-8B05-3258183BA7D9}">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7630B8C5-E0D6-4DC5-AB72-CF6D438C93B6}">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E106F517-1E7C-4F92-8983-77A8363EF978}">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E76BE7E8-DFFD-40CC-9848-4458CCF2CDF6}">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C2FE0300-17C0-4861-9DFC-BB0798DA3C72}">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C90C42CE-D203-428C-98C5-3724923A4280}">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33987FF5-3231-486A-9293-AC178FF27FD3}">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54DD8E04-832A-4505-A1C8-1053E66F1911}">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6E39B856-87E7-4FE4-8862-B515415F6244}">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F8AAB4AC-96A5-4F3E-9981-07BF83E6C3E5}">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19D518B8-C05F-4209-95B7-6B77A0184FD6}">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1D865C8E-72D1-4DDE-BE70-219E60319F0A}">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F9EFC0F5-C463-4005-855F-9D2974BD1407}">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6615DFB3-5974-4C12-9F61-CC30CEBA323C}">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A0119CAE-7886-4C3A-A52E-0A8F7D142DA8}">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DF3B207A-924C-4960-A991-00B3B97C50DF}">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74394272-CD05-448F-AC9E-0E05C5143611}">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3D1CDA8C-C4FB-46F7-A4A0-7C778FE7B46A}">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069923E9-4A79-44C1-A02F-24D02EEC98DE}">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5D8F1F6C-42B4-4134-8E5D-964D2657929D}">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54368AFC-1EBF-4E9D-8089-4E14B14A0E9F}">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C846ADB3-2F16-4BFC-88E9-9B8EEC70AB41}">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12AE3808-22FD-4BEF-9F24-767A0C639B4C}">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7336A386-E799-419D-B34E-FA46CA48888A}">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02AD8E66-A043-4D85-9EB9-8D3334D263B9}">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3FEAF0D0-2211-4FE8-96DB-66EA6460C477}">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C38E307B-3B4B-4858-A1FD-3C3169A810AB}">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E1A0B359-B7B7-4A60-8B82-F699D78B1C94}">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870190D7-9B4F-4E4C-84A8-91DC656B955E}">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1F3051DB-E633-4A12-94E9-3FC38A86B37A}">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0E871B44-7492-4773-BFCD-3DF038C43BE5}">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93AF6DB8-9933-4341-A34E-F528ACAAD609}">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01192965-C05F-4DB4-97B5-88A7A4BF6BB8}">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CAC7AA1D-4231-4F22-9604-340C32F3523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2406B951-030A-43BE-957D-16E5909F86D4}">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1FE87E35-6383-452B-A4BC-0648888D4AD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24EA431D-66FE-47B6-B097-BB1AB9BF6A4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523AD227-23BF-401A-8D4B-B6BBF79B7606}">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2F6D8929-F01C-4A44-9CA0-1B11A2D0544F}">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F512A56D-A509-42F8-8860-84B308AE0443}">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00550B22-FE98-46BF-B70B-69578412FCA0}">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1A1DD4F2-D86E-49DF-8FD0-4F883C620E51}">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3AC78DC1-BEE6-445A-8132-27195AA0EEF4}">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E2EA76B2-12A6-48EC-9FD6-DC067E20A4CE}">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63D7B62-B53D-42E9-B8EC-FC58E678E2C0}">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8D576183-8861-450B-8C97-DFC484218312}">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55C7BDCE-F130-471C-924D-52AEDEA5A083}">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926AECCB-EC39-4F3E-A08A-66A696D4026E}">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ADB3BC88-CC51-4347-B25D-9AC242963615}">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3004A58-BBF4-4649-88A8-2CBA37B067AC}">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71BD841A-2FA6-4E27-B4DF-26CA6CB00BDB}">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4FDD9DD2-4CEB-4BC5-A3AC-36B26A6C0D0B}">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02AA8D24-BECF-4A6E-94ED-40F838CCA465}">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F6A6EC5D-7130-4A55-B8BB-065E59AA8918}">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7E12C5F8-E590-4C66-8909-92456820287F}">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C88C9398-B486-4896-BF16-9F7B8D5452E2}">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6F171E3-BDCE-4ECD-AE08-1BA6FD690AAC}">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2844878F-30EF-46CE-8E0E-80D1F8CE3EE2}">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0132E3C6-7040-437A-853C-71FA078AB647}">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2B322BF6-6444-4892-9E4E-3ACD28999481}">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2CDD820F-B1C4-4BAC-8798-C4EE34EF6263}">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6E23FC6-7C2D-43F6-B5EC-8895078232D1}">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05D04C67-0692-4359-BEFD-252A8BA59AB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FAC50A47-0985-4D91-AAE6-3EAD00B5BD8F}">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C198BFC2-933C-4672-9855-6AB26FD8D5F0}">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C66485D0-FD26-41FF-864C-8B96E4CDBCF9}">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59456133-9CD0-4CE9-A3DE-3294DFD3852A}">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F1DD9A9D-5CC5-4279-A372-407CA659303B}">
      <text>
        <r>
          <rPr>
            <sz val="9"/>
            <color indexed="81"/>
            <rFont val="Tahoma"/>
            <family val="2"/>
          </rPr>
          <t>Guidance: Global store growth of 7% annually approaching 45,000 stores by the end of 2025 (from fiscal 2023 to 2025). 
Source: Investor Day 9/16/2022</t>
        </r>
      </text>
    </comment>
    <comment ref="H140" authorId="1" shapeId="0" xr:uid="{57854715-7E41-44DB-BB8E-93B627DB6084}">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9EADB4B3-1002-47F6-BD47-7BA6DF8283E2}">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B689D0EE-F477-4DDF-837B-DF932DC86697}">
      <text>
        <r>
          <rPr>
            <sz val="9"/>
            <color indexed="81"/>
            <rFont val="Tahoma"/>
            <family val="2"/>
          </rPr>
          <t>Guidance: Global revenue growth of 10% to 12% annually (from fiscal 2023 to 2025).
Source: Investor Day 9/16/2022</t>
        </r>
      </text>
    </comment>
    <comment ref="R141" authorId="0" shapeId="0" xr:uid="{12EB7B53-2727-4311-8CB4-3DEC2D8C700A}">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369E5668-C57B-4E05-9AE4-0058221BBB10}">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AL142" authorId="0" shapeId="0" xr:uid="{C8CE80B5-EE6B-4E3B-83CF-F3A8BFA252D5}">
      <text>
        <r>
          <rPr>
            <sz val="9"/>
            <color indexed="81"/>
            <rFont val="Tahoma"/>
            <family val="2"/>
          </rPr>
          <t>Guidance: Expect “Solid” margin expansion in fiscal 2023 with “progressively more expansion” in fiscal 2024 and 2025.
Source: Investor Day 9/16/2022</t>
        </r>
      </text>
    </comment>
    <comment ref="H143" authorId="1" shapeId="0" xr:uid="{8B7029D5-32FF-4D26-A233-D85E30170B8D}">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BD9E8C71-CFC5-404D-B48E-BAAE15B807F4}">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7E1A6D05-9C5D-483D-ABED-88F01A433BB8}">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5EBB35A1-4513-43F4-BD95-6B4C610DCE44}">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F53FAD94-0BA4-4C0F-9149-8AF5E7DF5E96}">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C01F5EA7-C623-4091-BFAF-C2283BA13632}">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A8DC8CB1-3B27-4EC4-ADCA-8BB46B18A1A0}">
      <text>
        <r>
          <rPr>
            <sz val="9"/>
            <color indexed="81"/>
            <rFont val="Tahoma"/>
            <family val="2"/>
          </rPr>
          <t>Management is assuming a 2% dividend yield in their forecast.</t>
        </r>
      </text>
    </comment>
    <comment ref="AH153" authorId="0" shapeId="0" xr:uid="{C6AA744E-C907-4075-BB69-948002440BCF}">
      <text>
        <r>
          <rPr>
            <sz val="9"/>
            <color indexed="81"/>
            <rFont val="Tahoma"/>
            <family val="2"/>
          </rPr>
          <t>Management is assuming a 2% dividend yield in their forecast.</t>
        </r>
      </text>
    </comment>
    <comment ref="B165" authorId="1" shapeId="0" xr:uid="{B964D2DF-2D41-498E-B235-21E70F9DA44A}">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DE5C2AA7-E60B-4D23-8A24-F9756D7F2D27}">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3598B496-F921-4D7B-90F9-58DAAE391CFC}">
      <text>
        <r>
          <rPr>
            <b/>
            <sz val="9"/>
            <color indexed="81"/>
            <rFont val="Tahoma"/>
            <family val="2"/>
          </rPr>
          <t>Enter negative EPS income tax effect as positive on this line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934DDF12-1180-4D17-8881-A1A9C2A062C2}">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C546277A-29FB-4FC6-BE55-2B85D6D76D2A}">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9FBF7E56-C0C1-48AC-8F7A-FF96DA6751E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41304253-930C-49F4-B7EF-AD1F15A92C85}">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6C82C3E4-644A-47B4-A4E8-74386533916E}">
      <text>
        <r>
          <rPr>
            <b/>
            <sz val="9"/>
            <color indexed="81"/>
            <rFont val="Tahoma"/>
            <family val="2"/>
          </rPr>
          <t>Note: Use the company's 10-K not SEC web data</t>
        </r>
      </text>
    </comment>
    <comment ref="B17" authorId="0" shapeId="0" xr:uid="{443925EB-C067-4D64-A2E5-822ED8ECDCB1}">
      <text>
        <r>
          <rPr>
            <b/>
            <sz val="9"/>
            <color indexed="81"/>
            <rFont val="Tahoma"/>
            <family val="2"/>
          </rPr>
          <t>Change sign</t>
        </r>
      </text>
    </comment>
    <comment ref="B21" authorId="0" shapeId="0" xr:uid="{AEDBB309-2ACF-4B3E-87A9-EF569092345C}">
      <text>
        <r>
          <rPr>
            <b/>
            <sz val="9"/>
            <color indexed="81"/>
            <rFont val="Tahoma"/>
            <family val="2"/>
          </rPr>
          <t>Change sign</t>
        </r>
      </text>
    </comment>
    <comment ref="H25" authorId="0" shapeId="0" xr:uid="{40B256D0-262B-4A80-A01C-726E94E81DFA}">
      <text>
        <r>
          <rPr>
            <b/>
            <sz val="9"/>
            <color indexed="81"/>
            <rFont val="Tahoma"/>
            <family val="2"/>
          </rPr>
          <t xml:space="preserve">3Q2019 Earnings call (7/25/2019) guidance for FY2019:
</t>
        </r>
        <r>
          <rPr>
            <sz val="9"/>
            <color indexed="81"/>
            <rFont val="Tahoma"/>
            <family val="2"/>
          </rPr>
          <t>Capex ~ $2B</t>
        </r>
      </text>
    </comment>
    <comment ref="M25" authorId="0" shapeId="0" xr:uid="{7C406B9A-C1F9-400F-A23A-7B3EA05E9ED8}">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B317C8E2-2997-4949-91E4-28DB711C2593}">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6EBB05B3-5EFA-4B7E-9108-E616E68C614E}">
      <text>
        <r>
          <rPr>
            <sz val="9"/>
            <color indexed="81"/>
            <rFont val="Tahoma"/>
            <family val="2"/>
          </rPr>
          <t>Guidance: Capital expenditures of $2.5B to $3.0B annually (fiscal 2023, 2024, and 2025).
Source: Investor Day 9/16/2022</t>
        </r>
      </text>
    </comment>
    <comment ref="AG25" authorId="1" shapeId="0" xr:uid="{629105D2-3AB5-4E31-9569-389298F0AEE9}">
      <text>
        <r>
          <rPr>
            <sz val="9"/>
            <color indexed="81"/>
            <rFont val="Tahoma"/>
            <family val="2"/>
          </rPr>
          <t>Guidance: Capital expenditures of $2.5B to $3.0B annually (fiscal 2023, 2024, and 2025).
Source: Investor Day 9/16/2022</t>
        </r>
      </text>
    </comment>
    <comment ref="AL25" authorId="1" shapeId="0" xr:uid="{A36DD123-FA57-462D-AE7B-2030DD5BB1D4}">
      <text>
        <r>
          <rPr>
            <sz val="9"/>
            <color indexed="81"/>
            <rFont val="Tahoma"/>
            <family val="2"/>
          </rPr>
          <t>Guidance: Capital expenditures of $2.5B to $3.0B annually (fiscal 2023, 2024, and 2025).
Source: Investor Day 9/16/2022</t>
        </r>
      </text>
    </comment>
    <comment ref="B29" authorId="0" shapeId="0" xr:uid="{705071B1-155B-4915-90C4-D1C9EC371DA6}">
      <text>
        <r>
          <rPr>
            <b/>
            <sz val="9"/>
            <color indexed="81"/>
            <rFont val="Tahoma"/>
            <family val="2"/>
          </rPr>
          <t>Change sign for payments of debt</t>
        </r>
      </text>
    </comment>
    <comment ref="B42" authorId="0" shapeId="0" xr:uid="{21B59FD0-B901-4DA6-8602-43BDB51A7D0B}">
      <text>
        <r>
          <rPr>
            <sz val="9"/>
            <color indexed="81"/>
            <rFont val="Tahoma"/>
            <family val="2"/>
          </rPr>
          <t>Cash Flow from Operations - Capital Expenditures + After tax Interest Expense</t>
        </r>
      </text>
    </comment>
    <comment ref="AL58" authorId="1" shapeId="0" xr:uid="{34DEC1A1-2500-4497-A619-8214120C2EC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F8F7D55F-6CA9-4AFB-B46B-9B09572885EC}">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F5A26DF6-5FC4-4D82-9EC2-A6EE4B471E31}">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7F5C38FF-F4F0-4E9E-89E2-AAF1A2E223A8}">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23AB87C8-8BA8-4F87-926B-77516FEFAB2A}">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25017572-16EC-48DF-A17F-BCAD115EC67F}">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58B8FD41-492F-42A5-93A9-B1474CECB41A}">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A1D52A7E-4997-4A3B-819F-18EAC759F1D0}">
      <text>
        <r>
          <rPr>
            <b/>
            <sz val="9"/>
            <color indexed="81"/>
            <rFont val="Tahoma"/>
            <family val="2"/>
          </rPr>
          <t>Note: Use the company's 10-K not SEC web data</t>
        </r>
      </text>
    </comment>
    <comment ref="B17" authorId="0" shapeId="0" xr:uid="{7BBA5B41-BA38-4483-9015-9165678368B5}">
      <text>
        <r>
          <rPr>
            <b/>
            <sz val="9"/>
            <color indexed="81"/>
            <rFont val="Tahoma"/>
            <family val="2"/>
          </rPr>
          <t>Change sign</t>
        </r>
      </text>
    </comment>
    <comment ref="B21" authorId="0" shapeId="0" xr:uid="{62FF9228-301B-4D61-81D1-F7D259C2A403}">
      <text>
        <r>
          <rPr>
            <b/>
            <sz val="9"/>
            <color indexed="81"/>
            <rFont val="Tahoma"/>
            <family val="2"/>
          </rPr>
          <t>Change sign</t>
        </r>
      </text>
    </comment>
    <comment ref="H25" authorId="0" shapeId="0" xr:uid="{37075FBF-B70F-4675-8274-840FE64F567D}">
      <text>
        <r>
          <rPr>
            <b/>
            <sz val="9"/>
            <color indexed="81"/>
            <rFont val="Tahoma"/>
            <family val="2"/>
          </rPr>
          <t xml:space="preserve">3Q2019 Earnings call (7/25/2019) guidance for FY2019:
</t>
        </r>
        <r>
          <rPr>
            <sz val="9"/>
            <color indexed="81"/>
            <rFont val="Tahoma"/>
            <family val="2"/>
          </rPr>
          <t>Capex ~ $2B</t>
        </r>
      </text>
    </comment>
    <comment ref="M25" authorId="0" shapeId="0" xr:uid="{E2F6D233-EC78-44A0-B61D-46325752D2CF}">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0CD7E700-5354-41DF-8E3C-CF1343FE7EF2}">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15B8FCFB-BB68-491C-8EBE-FA7E0133E792}">
      <text>
        <r>
          <rPr>
            <sz val="9"/>
            <color indexed="81"/>
            <rFont val="Tahoma"/>
            <family val="2"/>
          </rPr>
          <t>Guidance: Capital expenditures of $2.5B to $3.0B annually (fiscal 2023, 2024, and 2025).
Source: Investor Day 9/16/2022</t>
        </r>
      </text>
    </comment>
    <comment ref="AG25" authorId="1" shapeId="0" xr:uid="{78FB587E-73F5-4A22-941D-2ABB8B9C845E}">
      <text>
        <r>
          <rPr>
            <sz val="9"/>
            <color indexed="81"/>
            <rFont val="Tahoma"/>
            <family val="2"/>
          </rPr>
          <t>Guidance: Capital expenditures of $2.5B to $3.0B annually (fiscal 2023, 2024, and 2025).
Source: Investor Day 9/16/2022</t>
        </r>
      </text>
    </comment>
    <comment ref="AL25" authorId="1" shapeId="0" xr:uid="{56C66ACB-3947-4E8E-A2AA-0CC9B0A12D61}">
      <text>
        <r>
          <rPr>
            <sz val="9"/>
            <color indexed="81"/>
            <rFont val="Tahoma"/>
            <family val="2"/>
          </rPr>
          <t>Guidance: Capital expenditures of $2.5B to $3.0B annually (fiscal 2023, 2024, and 2025).
Source: Investor Day 9/16/2022</t>
        </r>
      </text>
    </comment>
    <comment ref="B29" authorId="0" shapeId="0" xr:uid="{9BDA0F6C-06E2-43FC-835A-876F2765141B}">
      <text>
        <r>
          <rPr>
            <b/>
            <sz val="9"/>
            <color indexed="81"/>
            <rFont val="Tahoma"/>
            <family val="2"/>
          </rPr>
          <t>Change sign for payments of debt</t>
        </r>
      </text>
    </comment>
    <comment ref="B42" authorId="0" shapeId="0" xr:uid="{95686B2F-0D17-431F-99EB-196AE1060836}">
      <text>
        <r>
          <rPr>
            <sz val="9"/>
            <color indexed="81"/>
            <rFont val="Tahoma"/>
            <family val="2"/>
          </rPr>
          <t>Cash Flow from Operations - Capital Expenditures + After tax Interest Expense</t>
        </r>
      </text>
    </comment>
    <comment ref="AL58" authorId="1" shapeId="0" xr:uid="{FCB3320A-D550-4650-B9F1-299819E1E60D}">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FC407849-9BA8-4656-A028-D27244225445}">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B8B4EEB9-4A94-41B7-AE22-BCAD2BEC74C3}">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88D94265-4CEC-48F0-806D-78A00D85B6B8}">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95E7B580-42FA-414E-880C-C4CC1F0DE87D}">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EA15FABF-76D6-4FDD-9735-95A64A96F41C}">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38AF7ECF-73F5-4CEE-A51E-65DD1897EFA4}">
      <text>
        <r>
          <rPr>
            <sz val="9"/>
            <color indexed="81"/>
            <rFont val="Tahoma"/>
            <family val="2"/>
          </rPr>
          <t>Guidance: Global store growth of 7% annually approaching 45,000 stores by the end of 2025 (from fiscal 2023 to 2025). 
Source: Investor Day 9/16/2022</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E3CFE25C-D719-4C44-BEEF-0222A636C74C}">
      <text>
        <r>
          <rPr>
            <sz val="9"/>
            <color indexed="81"/>
            <rFont val="Tahoma"/>
            <family val="2"/>
          </rPr>
          <t>Guidance: Global revenue growth of 10% to 12% annually (from fiscal 2023 to 2025).
Source: Investor Day 9/16/2022</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923FAB52-C0F0-47EB-9A7A-DCB4012DD777}">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89C2ED25-894B-4690-A295-B6A221AF2AA5}">
      <text>
        <r>
          <rPr>
            <sz val="9"/>
            <color indexed="81"/>
            <rFont val="Tahoma"/>
            <family val="2"/>
          </rPr>
          <t>Guidance: Expect “Solid” margin expansion in fiscal 2023 with “progressively more expansion” in fiscal 2024 and 2025.
Source: Investor Day 9/16/2022</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9961977C-6449-455B-A15F-A2FF81D7133F}">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04EC1BD3-A98B-47BE-8451-C19089C5599D}">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C0034326-28DC-4FA1-A744-B3C89ACA7EB8}">
      <text>
        <r>
          <rPr>
            <sz val="9"/>
            <color indexed="81"/>
            <rFont val="Tahoma"/>
            <family val="2"/>
          </rPr>
          <t>Management is assuming a 2% dividend yield in their forecast.</t>
        </r>
      </text>
    </comment>
    <comment ref="AH153" authorId="0" shapeId="0" xr:uid="{04C1254B-799E-4165-9056-55915B235709}">
      <text>
        <r>
          <rPr>
            <sz val="9"/>
            <color indexed="81"/>
            <rFont val="Tahoma"/>
            <family val="2"/>
          </rPr>
          <t>Management is assuming a 2% dividend yield in their forecast.</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C3D1887E-4FA1-4984-B7BC-3E240900F093}">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8A6C0302-CA1E-4A3E-B9F0-1DBFC037AFB4}">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073F3B4C-ADA1-45D4-9A54-A7B92DA06361}">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B40707D4-66E9-4B60-8B84-388AD85DCF2F}">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466FBD72-28A3-4C3B-B752-78AE8F849F7F}">
      <text>
        <r>
          <rPr>
            <b/>
            <sz val="9"/>
            <color indexed="81"/>
            <rFont val="Tahoma"/>
            <family val="2"/>
          </rPr>
          <t>Note: Use the company's 10-K not SEC web data</t>
        </r>
      </text>
    </comment>
    <comment ref="B17" authorId="0" shapeId="0" xr:uid="{A110C775-40D5-4FD1-850D-2C4864DE944C}">
      <text>
        <r>
          <rPr>
            <b/>
            <sz val="9"/>
            <color indexed="81"/>
            <rFont val="Tahoma"/>
            <family val="2"/>
          </rPr>
          <t>Change sign</t>
        </r>
      </text>
    </comment>
    <comment ref="B21" authorId="0" shapeId="0" xr:uid="{5CF40A0E-3F24-4569-9F79-D58B8225F93A}">
      <text>
        <r>
          <rPr>
            <b/>
            <sz val="9"/>
            <color indexed="81"/>
            <rFont val="Tahoma"/>
            <family val="2"/>
          </rPr>
          <t>Change sign</t>
        </r>
      </text>
    </comment>
    <comment ref="H25" authorId="0" shapeId="0" xr:uid="{8A347FC7-DFFE-495B-AFD4-CD2DC1F7678A}">
      <text>
        <r>
          <rPr>
            <b/>
            <sz val="9"/>
            <color indexed="81"/>
            <rFont val="Tahoma"/>
            <family val="2"/>
          </rPr>
          <t xml:space="preserve">3Q2019 Earnings call (7/25/2019) guidance for FY2019:
</t>
        </r>
        <r>
          <rPr>
            <sz val="9"/>
            <color indexed="81"/>
            <rFont val="Tahoma"/>
            <family val="2"/>
          </rPr>
          <t>Capex ~ $2B</t>
        </r>
      </text>
    </comment>
    <comment ref="M25" authorId="0" shapeId="0" xr:uid="{8EC71DFD-D913-4240-A092-D1F9E4F86775}">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865DAAC5-F29D-4B30-A74B-78572192BBA0}">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62805CDB-0BAA-4F78-8E0A-87FEBFA32A31}">
      <text>
        <r>
          <rPr>
            <sz val="9"/>
            <color indexed="81"/>
            <rFont val="Tahoma"/>
            <family val="2"/>
          </rPr>
          <t>Guidance: Capital expenditures of $2.5B to $3.0B annually (fiscal 2023, 2024, and 2025).
Source: Investor Day 9/16/2022</t>
        </r>
      </text>
    </comment>
    <comment ref="AG25" authorId="1" shapeId="0" xr:uid="{2F86057A-4F1F-4A7A-98D1-D3515F51286C}">
      <text>
        <r>
          <rPr>
            <sz val="9"/>
            <color indexed="81"/>
            <rFont val="Tahoma"/>
            <family val="2"/>
          </rPr>
          <t>Guidance: Capital expenditures of $2.5B to $3.0B annually (fiscal 2023, 2024, and 2025).
Source: Investor Day 9/16/2022</t>
        </r>
      </text>
    </comment>
    <comment ref="AL25" authorId="1" shapeId="0" xr:uid="{398BF0E4-FC08-4161-9CA2-51533648312E}">
      <text>
        <r>
          <rPr>
            <sz val="9"/>
            <color indexed="81"/>
            <rFont val="Tahoma"/>
            <family val="2"/>
          </rPr>
          <t>Guidance: Capital expenditures of $2.5B to $3.0B annually (fiscal 2023, 2024, and 2025).
Source: Investor Day 9/16/2022</t>
        </r>
      </text>
    </comment>
    <comment ref="B29" authorId="0" shapeId="0" xr:uid="{3733CC76-26CB-42F0-BF94-0A2E3347C02F}">
      <text>
        <r>
          <rPr>
            <b/>
            <sz val="9"/>
            <color indexed="81"/>
            <rFont val="Tahoma"/>
            <family val="2"/>
          </rPr>
          <t>Change sign for payments of debt</t>
        </r>
      </text>
    </comment>
    <comment ref="B42" authorId="0" shapeId="0" xr:uid="{5DD02FCE-6538-4E37-9BE7-C31C9663FAB4}">
      <text>
        <r>
          <rPr>
            <sz val="9"/>
            <color indexed="81"/>
            <rFont val="Tahoma"/>
            <family val="2"/>
          </rPr>
          <t>Cash Flow from Operations - Capital Expenditures + After tax Interest Expense</t>
        </r>
      </text>
    </comment>
    <comment ref="AL58" authorId="1" shapeId="0" xr:uid="{3D4CBC2B-8B28-4D77-842C-55DE3EDFD469}">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D0BBFDF1-0302-4C5E-99AA-96E01126727A}">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B60FB9F3-AD9F-4F87-AD15-2CDB32A7720A}">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CB32E758-A8B5-45D2-8036-486E4C23BCB0}">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C5854D78-4C69-4C60-B24B-84B1BD778003}">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95FD4CA9-6FA2-4701-AF0A-723D476C217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9ED491DD-AFA3-49B5-B262-AABC257A71E7}">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601E53E9-10B3-4AC8-A3A8-9F0AAB8EB547}">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F82DDB37-83AB-4A71-9BF9-4039A4949CD3}">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6A2C82C6-5BF3-420A-B510-C8729E9D8935}">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09211235-634C-4D5D-92FD-256A6BE852B8}">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FFEE621B-CA26-4947-AF8D-05CEC6BB4369}">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67D86747-CA50-407B-81F1-2BC94C953873}">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1A2A053F-3245-4317-9910-A9DD0B3286A5}">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5A525BDF-87A6-4247-80BB-877EE5313B48}">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A9C6C137-A51A-4219-A97A-BF613A8D9DC8}">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07FF765D-8616-4D44-A1C1-C63E7BE425A4}">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933AAA22-231E-420E-AB5F-9FA27D5AEF29}">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F5A4D94F-B5C4-46EB-A9E5-C9E00316D698}">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01FAD145-5A59-4282-9924-7AE5B5E501B2}">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2E76A1DD-D64D-476A-90D7-E3C37F6F9F95}">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EE0BF203-0E29-4770-918D-AD0D5D02D279}">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63AFB7CE-5782-4E49-B0B3-481319BEFC5F}">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FE042124-E535-441A-8BEC-30F2B708B3D4}">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AA0662B5-54C6-495B-8291-DE0D4BA9B879}">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E2E15822-9771-4A77-8134-13D2152428E9}">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840E7A86-2F45-4C2A-B9ED-30DCB12B6D28}">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8D11304E-E381-4414-A9FD-0328982DAF5C}">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A35BDA05-8331-4F3F-B8DF-DAC588019AF1}">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06CD57EB-C658-4103-BC62-D36116B39340}">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984B35CF-8957-42F7-A37D-2D8A69813AAE}">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0F7D3FEF-11A5-4B72-92DE-36E995857758}">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B16E5041-A0FE-40F1-A70A-F48463D5E356}">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9CBF7170-4A3E-4FE8-9E83-AEA07BD109F7}">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A58D22EE-6EBA-4625-8B6F-4A18844BE710}">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EF4F9543-723A-4943-B1CA-BA453EA3FA78}">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8358E187-A8C0-4465-9B52-CD684525555C}">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FEFFACD7-F71F-42A2-8DF7-11E72D749AC9}">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F1662118-FCAA-4B34-81AE-346F44F0F467}">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1A04B551-5768-4C55-BA1E-52693AE3C838}">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142D5218-4AF1-4F75-8A0B-3318E0F47DF0}">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V34" authorId="0" shapeId="0" xr:uid="{8D50BB5A-80D1-464D-8562-8198D1536BB4}">
      <text>
        <r>
          <rPr>
            <b/>
            <sz val="9"/>
            <color indexed="81"/>
            <rFont val="Tahoma"/>
            <family val="2"/>
          </rPr>
          <t xml:space="preserve">Guidance: </t>
        </r>
        <r>
          <rPr>
            <sz val="9"/>
            <color indexed="81"/>
            <rFont val="Tahoma"/>
            <family val="2"/>
          </rPr>
          <t xml:space="preserve">"We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
</t>
        </r>
        <r>
          <rPr>
            <b/>
            <sz val="9"/>
            <color indexed="81"/>
            <rFont val="Tahoma"/>
            <family val="2"/>
          </rPr>
          <t xml:space="preserve">Source: </t>
        </r>
        <r>
          <rPr>
            <sz val="9"/>
            <color indexed="81"/>
            <rFont val="Tahoma"/>
            <family val="2"/>
          </rPr>
          <t>Investor Day 9/16/2022</t>
        </r>
      </text>
    </comment>
    <comment ref="AL34" authorId="0" shapeId="0" xr:uid="{232D59BE-D5E3-433A-8E5D-888AA75AC697}">
      <text>
        <r>
          <rPr>
            <b/>
            <sz val="9"/>
            <color indexed="81"/>
            <rFont val="Tahoma"/>
            <family val="2"/>
          </rPr>
          <t>Guidance:</t>
        </r>
        <r>
          <rPr>
            <sz val="9"/>
            <color indexed="81"/>
            <rFont val="Tahoma"/>
            <family val="2"/>
          </rPr>
          <t xml:space="preserve"> Management guided annual EPS growth between 15% to 20%. 
</t>
        </r>
        <r>
          <rPr>
            <b/>
            <sz val="9"/>
            <color indexed="81"/>
            <rFont val="Tahoma"/>
            <family val="2"/>
          </rPr>
          <t xml:space="preserve">Source: Investor Day 9/16/2022
</t>
        </r>
        <r>
          <rPr>
            <sz val="9"/>
            <color indexed="81"/>
            <rFont val="Tahoma"/>
            <family val="2"/>
          </rPr>
          <t xml:space="preserve">
Assuming 2022 EPS of $2.88 CAGR of 15% to 20% equates to a 2025 EPS range of $4.38 to $4.98.
</t>
        </r>
      </text>
    </comment>
    <comment ref="L35" authorId="1" shapeId="0" xr:uid="{DDADF28C-FA9C-480E-8FCC-157F471F266E}">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AL36" authorId="0" shapeId="0" xr:uid="{25EA5AFA-EC99-41D0-A0DF-AFDEF8E084C4}">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B40" authorId="0" shapeId="0" xr:uid="{53BF116F-199C-4410-82A7-7B7E7E60E29B}">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B0E5ECB2-8909-45B4-A7C4-3951CB1686CC}">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026831BA-4CD2-4F48-9236-BB5126922458}">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0D7BDEDC-559D-4DDB-8508-ACAF41EAD928}">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1E16E601-423A-4CBD-A2EA-A091077CA50E}">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2CAC9F3F-B685-43F5-ABA4-7047DCF87CCA}">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A40E1F65-B4FA-4A75-B95E-865B5785C3FC}">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4B8126D6-0096-46CC-B597-279491EBFD9C}">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66DA34AC-0763-47AA-B57F-33E5065D8705}">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034063C5-9D63-4ADE-933C-7D42A07C8B4D}">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66D298B3-F0A9-4272-B6E3-ED79BC4A912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C7BA7ABC-55EA-421F-9775-ACD85D44F4D2}">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93BC41E1-0162-4D9C-883C-18EB8AF469D4}">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F3F40562-EF71-46C9-B6F2-961392B74821}">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AA19DA87-4FD4-47E3-9E6D-A4A7B642D664}">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0DD86C32-736E-4881-B9E3-A882AEA7EBC5}">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FF6754DC-F1BB-4304-98B0-6902245FE5D3}">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F172643D-BD75-40C4-B371-B0A37FD2AF7E}">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5E571E95-5C2F-4134-AB75-7CB8ADB965EF}">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3184D85A-0ED7-47FB-AFDA-AAC5A9791840}">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69EB6E9E-46AC-4717-A888-6C7BD354559D}">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4AA6FB80-D458-4237-9BB1-67790F3D74AC}">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C5290697-1DBB-4F47-9B02-9BF6744E2A41}">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56683774-78F2-40BF-B47D-A8A5594ED244}">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A7D633F3-2A61-44DF-AA97-07C3727DA506}">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02CACAB0-700D-49A4-BC86-B783950EB1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47927768-C244-4F2B-9ACA-FE4C7D4F0DEA}">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09F314D7-9D04-4597-A9D9-402C077309D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6F09F19D-C9EB-413D-BBAE-2603042BC1F9}">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4A59BAC2-2FFA-46E3-96B6-A064CE10CFBE}">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CE020EB5-824E-46C3-AF95-0879D36E1E4A}">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BD7DFE30-656D-4D7E-BA32-0071485F7D64}">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23BF5286-9ED1-49A2-B7FC-7085BC9B8138}">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A68CCFAE-D162-4C3E-8F8A-65A3A65B0AC2}">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F638E198-C20F-4D63-9D00-F91764A63A0C}">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03814A8F-3694-48EA-9ECB-093F38F79A5A}">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35CE2A4D-4CF2-4C19-BEEF-CD3C6A8ED610}">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AB2B358F-A9C3-4BAF-9283-C84089889BAD}">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928A834C-3F85-4B4D-88E5-8723A3323E68}">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AL139" authorId="0" shapeId="0" xr:uid="{1DB23517-F4D2-4CEF-BC7A-8074BC2F6476}">
      <text>
        <r>
          <rPr>
            <sz val="9"/>
            <color indexed="81"/>
            <rFont val="Tahoma"/>
            <family val="2"/>
          </rPr>
          <t>Guidance: Global store growth of 7% annually approaching 45,000 stores by the end of 2025 (from fiscal 2023 to 2025). 
Source: Investor Day 9/16/2022</t>
        </r>
      </text>
    </comment>
    <comment ref="H140" authorId="1" shapeId="0" xr:uid="{89AD55B5-C4F0-42C7-9C77-58235A3C036E}">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83E9A184-CFB2-4603-9B99-8D5D224B6517}">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AL140" authorId="0" shapeId="0" xr:uid="{C94F6D46-0172-4FAA-86C4-11F03C3DF147}">
      <text>
        <r>
          <rPr>
            <sz val="9"/>
            <color indexed="81"/>
            <rFont val="Tahoma"/>
            <family val="2"/>
          </rPr>
          <t>Guidance: Global revenue growth of 10% to 12% annually (from fiscal 2023 to 2025).
Source: Investor Day 9/16/2022</t>
        </r>
      </text>
    </comment>
    <comment ref="R141" authorId="0" shapeId="0" xr:uid="{4E1F9370-DC11-45C8-BE90-3248B8AD8EBB}">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10661252-AD75-476A-BF80-A046FB41F809}">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V142" authorId="0" shapeId="0" xr:uid="{29851B1B-1A1E-4A2A-80AD-F5C8A623861E}">
      <text>
        <r>
          <rPr>
            <b/>
            <sz val="9"/>
            <color indexed="81"/>
            <rFont val="Tahoma"/>
            <family val="2"/>
          </rPr>
          <t xml:space="preserve">Guidance: </t>
        </r>
        <r>
          <rPr>
            <sz val="9"/>
            <color indexed="81"/>
            <rFont val="Tahoma"/>
            <family val="2"/>
          </rPr>
          <t>"We now expect our Q4 margin and EPS to be lower than Q3 with greater year-over-year pressures primarily due to three reasons. First, the start of mobility recovery in China was later than expected, impacting the pace of recovery previously assumed in Q4. Second, our Q3 performance benefited from approximately $0.05 of non-reoccurring benefits including release of a customs duty accrual, tax credit, government subsidies, and other items which we do not expect to continue in Q4. And third, as previously announced, Q4 will be impacted by a sequential step-up in our investments, as well as our typical seasonality."</t>
        </r>
        <r>
          <rPr>
            <b/>
            <sz val="9"/>
            <color indexed="81"/>
            <rFont val="Tahoma"/>
            <family val="2"/>
          </rPr>
          <t xml:space="preserve">
Source: Investor Day 9/16/2022
</t>
        </r>
      </text>
    </comment>
    <comment ref="AL142" authorId="0" shapeId="0" xr:uid="{FBAA8316-AE3D-4338-B363-412B12FA76FE}">
      <text>
        <r>
          <rPr>
            <sz val="9"/>
            <color indexed="81"/>
            <rFont val="Tahoma"/>
            <family val="2"/>
          </rPr>
          <t>Guidance: Expect “Solid” margin expansion in fiscal 2023 with “progressively more expansion” in fiscal 2024 and 2025.
Source: Investor Day 9/16/2022</t>
        </r>
      </text>
    </comment>
    <comment ref="H143" authorId="1" shapeId="0" xr:uid="{4111F20E-74C9-42F0-A0AE-936F23CA5E34}">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672D8762-39C7-42DD-A081-CE626DCDAE66}">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B6906049-24C4-4BD1-8F06-D7896AB5A0B0}">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X143" authorId="0" shapeId="0" xr:uid="{5B96B439-44B4-4AED-BD6A-734877E103A3}">
      <text>
        <r>
          <rPr>
            <sz val="9"/>
            <color indexed="81"/>
            <rFont val="Tahoma"/>
            <family val="2"/>
          </rPr>
          <t>"We expect our non-GAAP effective tax rate to be between 24% and 25%. This range translates to an EPS headwind of roughly 4% year-on-year and is meaningfully higher than the non-GAAP tax rate of 21.3% in fiscal 2021 which benefited from certain discrete tax benefits that are not expected to repeat to the same degree in fiscal 2022."</t>
        </r>
        <r>
          <rPr>
            <b/>
            <sz val="9"/>
            <color indexed="81"/>
            <rFont val="Tahoma"/>
            <family val="2"/>
          </rPr>
          <t xml:space="preserve">
Source: </t>
        </r>
        <r>
          <rPr>
            <sz val="9"/>
            <color indexed="81"/>
            <rFont val="Tahoma"/>
            <family val="2"/>
          </rPr>
          <t>F4Q2021 earnings call</t>
        </r>
      </text>
    </comment>
    <comment ref="AL149" authorId="0" shapeId="0" xr:uid="{ECFF4D9A-5C30-4A4D-AC32-4416A947BFD7}">
      <text>
        <r>
          <rPr>
            <sz val="9"/>
            <color indexed="81"/>
            <rFont val="Tahoma"/>
            <family val="2"/>
          </rPr>
          <t>Guidance: Management guided annual EPS growth between 15% to 20%. 
Source: Investor Day 9/16/2022
Assuming 2022 EPS of $2.88 CAGR of 15% to 20% equates to a 2025 EPS range of $4.38 to $4.98.</t>
        </r>
      </text>
    </comment>
    <comment ref="B150" authorId="1" shapeId="0" xr:uid="{BACF0397-ED53-45F4-A4DF-E7E4E46AD15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AC153" authorId="0" shapeId="0" xr:uid="{04DDEF9C-CA9E-4CC8-B9B7-F60EEC10E0BE}">
      <text>
        <r>
          <rPr>
            <sz val="9"/>
            <color indexed="81"/>
            <rFont val="Tahoma"/>
            <family val="2"/>
          </rPr>
          <t>Management is assuming a 2% dividend yield in their forecast.</t>
        </r>
      </text>
    </comment>
    <comment ref="AH153" authorId="0" shapeId="0" xr:uid="{AAC89284-DA10-4785-9172-9AC9E446CC20}">
      <text>
        <r>
          <rPr>
            <sz val="9"/>
            <color indexed="81"/>
            <rFont val="Tahoma"/>
            <family val="2"/>
          </rPr>
          <t>Management is assuming a 2% dividend yield in their forecast.</t>
        </r>
      </text>
    </comment>
    <comment ref="B165" authorId="1" shapeId="0" xr:uid="{0E24C571-3E41-4691-9CDE-D2121977C899}">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6297BD16-E38D-4755-AE70-ADFB32AACF4E}">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C2AFFEA8-7988-4161-8CC5-78525E9A56E1}">
      <text>
        <r>
          <rPr>
            <b/>
            <sz val="9"/>
            <color indexed="81"/>
            <rFont val="Tahoma"/>
            <family val="2"/>
          </rPr>
          <t>Enter negative EPS income tax effect as positive on this line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3" authorId="0" shapeId="0" xr:uid="{F33F8D43-C10E-4381-89BE-687CFDB52F20}">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R64" authorId="1" shapeId="0" xr:uid="{91E4E63C-B6AE-4241-96BB-3C8105AD88AB}">
      <text>
        <r>
          <rPr>
            <b/>
            <sz val="9"/>
            <color indexed="81"/>
            <rFont val="Tahoma"/>
            <family val="2"/>
          </rPr>
          <t>Management Guidance:</t>
        </r>
        <r>
          <rPr>
            <sz val="9"/>
            <color indexed="81"/>
            <rFont val="Tahoma"/>
            <family val="2"/>
          </rPr>
          <t xml:space="preserve"> "We continue to expect our financial leverage to return to our long-term target of 3 times lease adjusted EBITDA toward the latter part of fiscal 2021" 
</t>
        </r>
        <r>
          <rPr>
            <b/>
            <sz val="9"/>
            <color indexed="81"/>
            <rFont val="Tahoma"/>
            <family val="2"/>
          </rPr>
          <t>Source:</t>
        </r>
        <r>
          <rPr>
            <sz val="9"/>
            <color indexed="81"/>
            <rFont val="Tahoma"/>
            <family val="2"/>
          </rPr>
          <t xml:space="preserve"> Biennial Investor Day (December-2020)
</t>
        </r>
        <r>
          <rPr>
            <b/>
            <sz val="9"/>
            <color indexed="81"/>
            <rFont val="Tahoma"/>
            <family val="2"/>
          </rPr>
          <t>NOTE:</t>
        </r>
        <r>
          <rPr>
            <sz val="9"/>
            <color indexed="81"/>
            <rFont val="Tahoma"/>
            <family val="2"/>
          </rPr>
          <t xml:space="preserve"> We would need the details of lease adjustment to get back to the leverage ratio </t>
        </r>
      </text>
    </comment>
    <comment ref="AG64" authorId="1" shapeId="0" xr:uid="{C294FB4C-3757-4087-BCDA-5E71DD93D445}">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4" authorId="1" shapeId="0" xr:uid="{C874B6A4-A480-4DC5-92C9-092D7C4533EF}">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902A4485-1A7A-4DE3-B3F0-3258B2F6E760}">
      <text>
        <r>
          <rPr>
            <b/>
            <sz val="9"/>
            <color indexed="81"/>
            <rFont val="Tahoma"/>
            <family val="2"/>
          </rPr>
          <t>Note: Use the company's 10-K not SEC web data</t>
        </r>
      </text>
    </comment>
    <comment ref="B17" authorId="0" shapeId="0" xr:uid="{76B72954-4031-4C09-AC9C-C2DECC8EF2F8}">
      <text>
        <r>
          <rPr>
            <b/>
            <sz val="9"/>
            <color indexed="81"/>
            <rFont val="Tahoma"/>
            <family val="2"/>
          </rPr>
          <t>Change sign</t>
        </r>
      </text>
    </comment>
    <comment ref="B21" authorId="0" shapeId="0" xr:uid="{384066EA-2BCF-4F69-9006-33C6172E1C2C}">
      <text>
        <r>
          <rPr>
            <b/>
            <sz val="9"/>
            <color indexed="81"/>
            <rFont val="Tahoma"/>
            <family val="2"/>
          </rPr>
          <t>Change sign</t>
        </r>
      </text>
    </comment>
    <comment ref="H25" authorId="0" shapeId="0" xr:uid="{9480C222-23FA-4BD4-8414-BEB4BF0DF69A}">
      <text>
        <r>
          <rPr>
            <b/>
            <sz val="9"/>
            <color indexed="81"/>
            <rFont val="Tahoma"/>
            <family val="2"/>
          </rPr>
          <t xml:space="preserve">3Q2019 Earnings call (7/25/2019) guidance for FY2019:
</t>
        </r>
        <r>
          <rPr>
            <sz val="9"/>
            <color indexed="81"/>
            <rFont val="Tahoma"/>
            <family val="2"/>
          </rPr>
          <t>Capex ~ $2B</t>
        </r>
      </text>
    </comment>
    <comment ref="M25" authorId="0" shapeId="0" xr:uid="{F077D63C-6A85-4775-B11B-C1F69552233C}">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203F315A-00FA-4B04-A843-E5F5349602D2}">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AB25" authorId="1" shapeId="0" xr:uid="{B0FEC9A2-8FE2-4B45-B13C-E021C008F4C0}">
      <text>
        <r>
          <rPr>
            <sz val="9"/>
            <color indexed="81"/>
            <rFont val="Tahoma"/>
            <family val="2"/>
          </rPr>
          <t>Guidance: Capital expenditures of $2.5B to $3.0B annually (fiscal 2023, 2024, and 2025).
Source: Investor Day 9/16/2022</t>
        </r>
      </text>
    </comment>
    <comment ref="AG25" authorId="1" shapeId="0" xr:uid="{C28995B4-1F8B-40FC-B737-1108DAB9B54E}">
      <text>
        <r>
          <rPr>
            <sz val="9"/>
            <color indexed="81"/>
            <rFont val="Tahoma"/>
            <family val="2"/>
          </rPr>
          <t>Guidance: Capital expenditures of $2.5B to $3.0B annually (fiscal 2023, 2024, and 2025).
Source: Investor Day 9/16/2022</t>
        </r>
      </text>
    </comment>
    <comment ref="AL25" authorId="1" shapeId="0" xr:uid="{775489E2-E078-45B4-9013-7B07D36D3524}">
      <text>
        <r>
          <rPr>
            <sz val="9"/>
            <color indexed="81"/>
            <rFont val="Tahoma"/>
            <family val="2"/>
          </rPr>
          <t>Guidance: Capital expenditures of $2.5B to $3.0B annually (fiscal 2023, 2024, and 2025).
Source: Investor Day 9/16/2022</t>
        </r>
      </text>
    </comment>
    <comment ref="B29" authorId="0" shapeId="0" xr:uid="{1BCFF451-84C9-4314-9FB8-51C8888759F0}">
      <text>
        <r>
          <rPr>
            <b/>
            <sz val="9"/>
            <color indexed="81"/>
            <rFont val="Tahoma"/>
            <family val="2"/>
          </rPr>
          <t>Change sign for payments of debt</t>
        </r>
      </text>
    </comment>
    <comment ref="B42" authorId="0" shapeId="0" xr:uid="{4F5C1BDA-F9B7-4ED2-9042-6777E458C030}">
      <text>
        <r>
          <rPr>
            <sz val="9"/>
            <color indexed="81"/>
            <rFont val="Tahoma"/>
            <family val="2"/>
          </rPr>
          <t>Cash Flow from Operations - Capital Expenditures + After tax Interest Expense</t>
        </r>
      </text>
    </comment>
    <comment ref="AL58" authorId="1" shapeId="0" xr:uid="{39A3EE85-5290-43B8-8464-D22DF1AA5DC9}">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1" authorId="1" shapeId="0" xr:uid="{2053A79A-2FD3-4953-882E-2495E885275A}">
      <text>
        <r>
          <rPr>
            <sz val="9"/>
            <color indexed="81"/>
            <rFont val="Tahoma"/>
            <family val="2"/>
          </rPr>
          <t>Guidance: Management guided dividend payout rate to 50%, approximate dividend yield of 2%, share repurchase impact on EPS 1% (net of incremental interest), adjusted debt-to-EBITDA of 3x, capex of $2.5B to $3.0B, and total return to shareholders of ~$20B. 
Source: Investor Day 9/16/2022
Note: This base-case version of the model attempts to meet the midpoint of the implied range on EPS, and balance the impact of the above items. As a result the exact targets on the long-term goals above goals do not match the guidance exactly. As management discloses additional forecast details in fiscal 2023, these estimates should be adjusted.</t>
        </r>
      </text>
    </comment>
    <comment ref="AL62" authorId="1" shapeId="0" xr:uid="{9C50A212-EB4A-45A7-BE04-031ED3BDA12D}">
      <text>
        <r>
          <rPr>
            <b/>
            <sz val="9"/>
            <color indexed="81"/>
            <rFont val="Tahoma"/>
            <family val="2"/>
          </rPr>
          <t xml:space="preserve">Guidance: </t>
        </r>
        <r>
          <rPr>
            <sz val="9"/>
            <color indexed="81"/>
            <rFont val="Tahoma"/>
            <family val="2"/>
          </rPr>
          <t xml:space="preserve">Management guided annual EPS growth between 15% to 20%. </t>
        </r>
        <r>
          <rPr>
            <b/>
            <sz val="9"/>
            <color indexed="81"/>
            <rFont val="Tahoma"/>
            <family val="2"/>
          </rPr>
          <t xml:space="preserve">
Source: Investor Day 9/16/2022
</t>
        </r>
        <r>
          <rPr>
            <sz val="9"/>
            <color indexed="81"/>
            <rFont val="Tahoma"/>
            <family val="2"/>
          </rPr>
          <t>Assuming 2022 EPS of $2.88 CAGR of 15% to 20% equates to a 2025 EPS range of $4.38 to $4.98.</t>
        </r>
        <r>
          <rPr>
            <b/>
            <sz val="9"/>
            <color indexed="81"/>
            <rFont val="Tahoma"/>
            <family val="2"/>
          </rPr>
          <t xml:space="preserve">
</t>
        </r>
      </text>
    </comment>
  </commentList>
</comments>
</file>

<file path=xl/sharedStrings.xml><?xml version="1.0" encoding="utf-8"?>
<sst xmlns="http://schemas.openxmlformats.org/spreadsheetml/2006/main" count="5004" uniqueCount="351">
  <si>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</si>
  <si>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</si>
  <si>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</si>
  <si>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</si>
  <si>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</si>
  <si>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</si>
  <si>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</si>
  <si>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</si>
  <si>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</si>
  <si>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</si>
  <si>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</si>
  <si>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</si>
  <si>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</si>
  <si>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</si>
  <si>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</si>
  <si>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</si>
  <si>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</si>
  <si>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</si>
  <si>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</si>
  <si>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</si>
  <si>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</si>
  <si>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</si>
  <si>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</si>
  <si>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</si>
  <si>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</si>
  <si>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</si>
  <si>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</si>
  <si>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</si>
  <si>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</si>
  <si>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</si>
  <si>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</si>
  <si>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</si>
  <si>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</si>
  <si>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</si>
  <si>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</si>
  <si>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</si>
  <si>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</si>
  <si>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</si>
  <si>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</si>
  <si>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</si>
  <si>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</si>
  <si>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</si>
  <si>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</si>
  <si>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</si>
  <si>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</si>
  <si>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</si>
  <si>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</si>
  <si>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</si>
  <si>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</si>
  <si>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</si>
  <si>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</si>
  <si>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</si>
  <si>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</si>
  <si>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</si>
  <si>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</si>
  <si>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</si>
  <si>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</si>
  <si>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</si>
  <si>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</si>
  <si>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</si>
  <si>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</si>
  <si>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</si>
  <si>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</si>
  <si>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</si>
  <si>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</si>
  <si>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</si>
  <si>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</si>
  <si>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</si>
  <si>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</si>
  <si>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</si>
  <si>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</si>
  <si>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</si>
  <si>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</si>
  <si>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</si>
  <si>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</si>
  <si>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</si>
  <si>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</si>
  <si>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</si>
  <si>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</si>
  <si>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</si>
  <si>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</si>
  <si>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</si>
  <si>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</si>
  <si>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</si>
  <si>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</si>
  <si>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</si>
  <si>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</si>
  <si>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</si>
  <si>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</si>
  <si>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</si>
  <si>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</si>
  <si>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</si>
  <si>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</si>
  <si>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</si>
  <si>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</si>
  <si>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</si>
  <si>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</si>
  <si>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</si>
  <si>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</si>
  <si>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</si>
  <si>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</si>
  <si>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</si>
  <si>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</si>
  <si>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</si>
  <si>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</si>
  <si>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</si>
  <si>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</si>
  <si>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</si>
  <si>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</si>
  <si>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</si>
  <si>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</si>
  <si>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</si>
  <si>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</si>
  <si>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</si>
  <si>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</si>
  <si>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</si>
  <si>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</si>
  <si>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</si>
  <si>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</si>
  <si>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</si>
  <si>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</si>
  <si>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</si>
  <si>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</si>
  <si>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</si>
  <si>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</si>
  <si>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</si>
  <si>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</si>
  <si>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</si>
  <si>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</si>
  <si>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</si>
  <si>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</si>
  <si>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</si>
  <si>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</si>
  <si>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</si>
  <si>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</si>
  <si>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</si>
  <si>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</si>
  <si>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</si>
  <si>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</si>
  <si>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</si>
  <si>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</si>
  <si>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</si>
  <si>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</si>
  <si>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</si>
  <si>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</si>
  <si>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</si>
  <si>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</si>
  <si>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</si>
  <si>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</si>
  <si>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</si>
  <si>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</si>
  <si>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</si>
  <si>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</si>
  <si>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</si>
  <si>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</si>
  <si>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</si>
  <si>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</si>
  <si>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</si>
  <si>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</si>
  <si>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</si>
  <si>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</si>
  <si>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</si>
  <si>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</si>
  <si>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</si>
  <si>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</si>
  <si>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</si>
  <si>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</si>
  <si>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</si>
  <si>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</si>
  <si>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</si>
  <si>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</si>
  <si>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</si>
  <si>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</si>
  <si>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</si>
  <si>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</si>
  <si>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</si>
  <si>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</si>
  <si>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</si>
  <si>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</si>
  <si>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</si>
  <si>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</si>
  <si>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</si>
  <si>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</si>
  <si>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</si>
  <si>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</si>
  <si>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</si>
  <si>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</si>
  <si>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</si>
  <si>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</si>
  <si>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</si>
  <si>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</si>
  <si>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</si>
  <si>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</si>
  <si>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</si>
  <si>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</si>
  <si>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</si>
  <si>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</si>
  <si>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</si>
  <si>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</si>
  <si>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</si>
  <si>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</si>
  <si>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</si>
  <si>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</si>
  <si>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</si>
  <si>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</si>
  <si>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</si>
  <si>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</si>
  <si>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</si>
  <si>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</si>
  <si>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</si>
  <si>
    <t>Note: Blue cells = primary inputs. Purple cells = guidance.</t>
  </si>
  <si>
    <t>Assets</t>
  </si>
  <si>
    <t>Cash and equivalents</t>
  </si>
  <si>
    <t>Short-term investments</t>
  </si>
  <si>
    <t>Accounts receivable, net</t>
  </si>
  <si>
    <t>Inventories</t>
  </si>
  <si>
    <t>Prepaid expenses and other current assets</t>
  </si>
  <si>
    <t>Total Current Assets</t>
  </si>
  <si>
    <t>Long-term investments</t>
  </si>
  <si>
    <t>Equity investments</t>
  </si>
  <si>
    <t xml:space="preserve">Property, plant and equipment, net </t>
  </si>
  <si>
    <t>Operating lease, right-of-use asset</t>
  </si>
  <si>
    <t>Deferred income taxes, net</t>
  </si>
  <si>
    <t>Other long-term assets</t>
  </si>
  <si>
    <t>Other intangible assets, net</t>
  </si>
  <si>
    <t>Goodwill</t>
  </si>
  <si>
    <t>Total Assets</t>
  </si>
  <si>
    <t>Liabilities</t>
  </si>
  <si>
    <t>Accounts payable</t>
  </si>
  <si>
    <t>Accrued liabilities</t>
  </si>
  <si>
    <t>Accrued payroll and benefits (current)</t>
  </si>
  <si>
    <t>Income taxes payable (current)</t>
  </si>
  <si>
    <t xml:space="preserve">Current portion of operating lease liability </t>
  </si>
  <si>
    <t>Stored value card liability and deferred revenue</t>
  </si>
  <si>
    <t>Current portion of debt</t>
  </si>
  <si>
    <t>Other current liabilities</t>
  </si>
  <si>
    <t>Total Current liabilities</t>
  </si>
  <si>
    <t>Long-term debt</t>
  </si>
  <si>
    <t>Operating lease liability</t>
  </si>
  <si>
    <t>Deferred revenue</t>
  </si>
  <si>
    <t>Other long-term liabilities</t>
  </si>
  <si>
    <t>Total liabilities</t>
  </si>
  <si>
    <t>Equity</t>
  </si>
  <si>
    <t>Common stock and additional paid in capital</t>
  </si>
  <si>
    <t xml:space="preserve">Retained earnings </t>
  </si>
  <si>
    <t>Accumulated other comprehensive loss</t>
  </si>
  <si>
    <t>Noncontrolling interest</t>
  </si>
  <si>
    <t>Total shareholders' equity</t>
  </si>
  <si>
    <t>Total liabilities and equity</t>
  </si>
  <si>
    <t>Balance Sheet Ratios &amp; Assumptions</t>
  </si>
  <si>
    <t>Day Count (number of days in the quarter)</t>
  </si>
  <si>
    <t>Receivables turnover</t>
  </si>
  <si>
    <t>Days sales outstanding</t>
  </si>
  <si>
    <t>Inventory turnover</t>
  </si>
  <si>
    <t>Payables turnover</t>
  </si>
  <si>
    <t>Number of days of payables</t>
  </si>
  <si>
    <t>Total investments as a % of assets</t>
  </si>
  <si>
    <t>Short-term investments as a % of total investments</t>
  </si>
  <si>
    <t>Deferred inc taxes as % of def revenue &amp; stored value liability</t>
  </si>
  <si>
    <t>Depreciation &amp; amortization-to-average P&amp;E</t>
  </si>
  <si>
    <t>Debt Assumptions</t>
  </si>
  <si>
    <t>Debt maturities</t>
  </si>
  <si>
    <t>Debt moved from Long to Current</t>
  </si>
  <si>
    <t>Debt issuance</t>
  </si>
  <si>
    <t>Debt-to-equity ratio</t>
  </si>
  <si>
    <t>Short-term debt to total debt</t>
  </si>
  <si>
    <t>Starbucks Cash Flow Statement</t>
  </si>
  <si>
    <t>Cash flows from operating activities</t>
  </si>
  <si>
    <t>Net income - including noncontrolling interests</t>
  </si>
  <si>
    <t xml:space="preserve">Depreciation and amortization </t>
  </si>
  <si>
    <t>Income earned from equity method investees</t>
  </si>
  <si>
    <t>Distributions received from equity method investees</t>
  </si>
  <si>
    <t>Gain resulting from acquisitions/sales</t>
  </si>
  <si>
    <t>Stock-based compensation expense</t>
  </si>
  <si>
    <t>Other Noncash Income/(Expense)</t>
  </si>
  <si>
    <t>Changes in operating assets and liabilities, net of the effects</t>
  </si>
  <si>
    <t>Accounts receivable</t>
  </si>
  <si>
    <t>Increase/(Decrease) in prepaid expenses, other current</t>
  </si>
  <si>
    <t>Increase/(Decrease) in Income Taxes Payable</t>
  </si>
  <si>
    <t>Other operating assets and liabilities</t>
  </si>
  <si>
    <t>Net cash provided by operating activities</t>
  </si>
  <si>
    <t>Cash flows from investing activities</t>
  </si>
  <si>
    <t>Sale/Maturities/(Purchases) of investments</t>
  </si>
  <si>
    <t>Additions to PP&amp;E</t>
  </si>
  <si>
    <t>Other investing activities</t>
  </si>
  <si>
    <t>Net cash provided by (used for) investing</t>
  </si>
  <si>
    <t>Cash flows from financing activities</t>
  </si>
  <si>
    <t xml:space="preserve">Debt/commercial paper (payments) </t>
  </si>
  <si>
    <t>Proceeds from issuance of commercial paper</t>
  </si>
  <si>
    <t>Proceeds from issuance of common stock</t>
  </si>
  <si>
    <t>Cash dividends paid</t>
  </si>
  <si>
    <t>Repurchase of common stock</t>
  </si>
  <si>
    <t>Minimum tax withholdings on share-based awards</t>
  </si>
  <si>
    <t>Other financing activities</t>
  </si>
  <si>
    <t>Net cash provided by (used for) financing</t>
  </si>
  <si>
    <t>Effect of exchange rate changes &amp; restricted cash</t>
  </si>
  <si>
    <t>Net increase (decrease) in cash and equivalents</t>
  </si>
  <si>
    <t>Cash and equivalents at beginning of period</t>
  </si>
  <si>
    <t>Cash and equivalents at end of period (BS)</t>
  </si>
  <si>
    <t>Free Cash Flow to Firm (FCFF)</t>
  </si>
  <si>
    <t>DCF Period (approximate number of years)</t>
  </si>
  <si>
    <t>Discounted FCFF</t>
  </si>
  <si>
    <t xml:space="preserve">Net Cash and investments per share </t>
  </si>
  <si>
    <t>Cash &amp; marketable securities (exEquity method investments)</t>
  </si>
  <si>
    <t>Total Debt</t>
  </si>
  <si>
    <t xml:space="preserve">Adjusted net cash  per share </t>
  </si>
  <si>
    <t>Cash Flow Ratios &amp; Assumptions</t>
  </si>
  <si>
    <t>Cash Flow Statement Ratios</t>
  </si>
  <si>
    <t>Share-based compensation to revenue</t>
  </si>
  <si>
    <t xml:space="preserve">Distributions from equity investments as a % of income </t>
  </si>
  <si>
    <t>Net Cash from Operations growth rate (YoY)</t>
  </si>
  <si>
    <t>Capex to revenue</t>
  </si>
  <si>
    <t>Return to Shareholders (Dividends and Repurchases)</t>
  </si>
  <si>
    <t>Return to Shareholders (cumulative 2023 to 2025)</t>
  </si>
  <si>
    <t>NA Change in Product/dist costs (as % of total segment revenue)</t>
  </si>
  <si>
    <t>NA Change in Store opex (as % of comp-op store revenue)</t>
  </si>
  <si>
    <t>NA Change in Other opex (as % of total segment revenue)</t>
  </si>
  <si>
    <t>NA Change in G&amp;A expense (as % of total segment revenue)</t>
  </si>
  <si>
    <t>Intl Change in Product/dist costs (as % of total segment revenue)</t>
  </si>
  <si>
    <t>Intl Change in Store opex (as % of comp-op store revenue)</t>
  </si>
  <si>
    <t>Intl Change in Other opex (as % of total segment revenue)</t>
  </si>
  <si>
    <t>Intl Change in G&amp;A expense (as % of total segment revenue)</t>
  </si>
  <si>
    <t>Channel Dev Change in Product/dist costs (as % of revenue)</t>
  </si>
  <si>
    <t>Channel Dev Change in Other opex (as % of revenue)</t>
  </si>
  <si>
    <t>Channel Dev Change in G&amp;A expense (as % of  revenue)</t>
  </si>
  <si>
    <t>EBITDA (Non-GAAP)</t>
  </si>
  <si>
    <t>Debt</t>
  </si>
  <si>
    <t>Total lease costs (10-K)</t>
  </si>
  <si>
    <t>Debt-to-EBITDA (Non-GAAP)</t>
  </si>
  <si>
    <t>CAGR in Non-GAAP EPS (2022 to 2025) including repurchases</t>
  </si>
  <si>
    <t>CAGR in Non-GAAP EPS (2022 to 2025) before repurchases</t>
  </si>
  <si>
    <t>Impact from repurchases (net of incremental interest expense)</t>
  </si>
  <si>
    <t>Low-end of Non-GAAP EPS guidance (assuming 15% CAGR off $2.88 in 2022)</t>
  </si>
  <si>
    <t>High-end of Non-GAAP EPS guidance (assuming 20% CAGR off $2.88 in 2022)</t>
  </si>
  <si>
    <t>Non-GAAP EPS CAGR (From 2022 to 2025)</t>
  </si>
  <si>
    <t>Multiple Valuation</t>
  </si>
  <si>
    <t>Adjustments</t>
  </si>
  <si>
    <t>Implied 12-month target value</t>
  </si>
  <si>
    <t>PE 3-month average (NTM)</t>
  </si>
  <si>
    <t>PE 3-month high (NTM)</t>
  </si>
  <si>
    <t>PE 3-month low (NTM)</t>
  </si>
  <si>
    <t>Long-Term Historic Range</t>
  </si>
  <si>
    <t>PE selected for valuation (NTM)</t>
  </si>
  <si>
    <t>Global Store Growth CAGR (2022 to 2025)</t>
  </si>
  <si>
    <t>Global Revenue Growth CAGR (2022 to 2025)</t>
  </si>
  <si>
    <t>18x to 37x</t>
  </si>
  <si>
    <t>Sept-22</t>
  </si>
  <si>
    <t>F4Q22</t>
  </si>
  <si>
    <t>FY 2022</t>
  </si>
  <si>
    <r>
      <rPr>
        <b/>
        <sz val="11"/>
        <color theme="1"/>
        <rFont val="Calibri"/>
        <family val="2"/>
        <scheme val="minor"/>
      </rPr>
      <t>Multiple Valuation Description:</t>
    </r>
    <r>
      <rPr>
        <sz val="11"/>
        <color theme="1"/>
        <rFont val="Calibri"/>
        <family val="2"/>
        <scheme val="minor"/>
      </rPr>
      <t xml:space="preserve"> The Base Case PE multiple has been adjusted  from 28x to 30x to reflect the fact that we may have hit peak Fed Hawkishness and peak inflation. The market is pricing this in with a sharp reduction in long-term rates on November 11, 2022 after the latest reported reduction in the October CPI. As this is occurring Starbucks continues to expect double-digit earnings growth through 2025. These two factors support an above average PE multiple. Note that 30x is below the historic peak of 37x.</t>
    </r>
  </si>
  <si>
    <r>
      <rPr>
        <b/>
        <sz val="11"/>
        <color theme="1"/>
        <rFont val="Calibri"/>
        <family val="2"/>
        <scheme val="minor"/>
      </rPr>
      <t>Note:</t>
    </r>
    <r>
      <rPr>
        <sz val="11"/>
        <color theme="1"/>
        <rFont val="Calibri"/>
        <family val="2"/>
        <scheme val="minor"/>
      </rPr>
      <t xml:space="preserve"> This file is designed for education and demonstration only, and does not represent investment advice. Refer to Terms of Use for additional details.
</t>
    </r>
    <r>
      <rPr>
        <b/>
        <sz val="11"/>
        <color theme="1"/>
        <rFont val="Calibri"/>
        <family val="2"/>
        <scheme val="minor"/>
      </rPr>
      <t xml:space="preserve">Last Updated: </t>
    </r>
    <r>
      <rPr>
        <sz val="11"/>
        <color theme="1"/>
        <rFont val="Calibri"/>
        <family val="2"/>
        <scheme val="minor"/>
      </rPr>
      <t>12/22/2022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</si>
</sst>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 numFmtId="228" formatCode="&quot;$&quot;#,##0"/>
    <numFmt numFmtId="229" formatCode="0\x"/>
    <numFmt numFmtId="230" formatCode="_(* #,##0.0_);_(* \(#,##0.0\);_(* &quot;-&quot;?_);_(@_)"/>
    <numFmt numFmtId="231" formatCode="0.000"/>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
      <patternFill patternType="solid">
        <fgColor theme="7" tint="0.39997558519241921"/>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506">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9" fontId="63" fillId="0" borderId="0" xfId="2" applyFont="1" applyFill="1" applyAlignment="1">
      <alignment horizontal="right"/>
    </xf>
    <xf numFmtId="166" fontId="58" fillId="9" borderId="26" xfId="2" applyNumberFormat="1" applyFont="1" applyFill="1" applyBorder="1" applyAlignment="1">
      <alignment horizontal="right"/>
    </xf>
    <xf numFmtId="0" fontId="63" fillId="0" borderId="0" xfId="0" quotePrefix="1" applyFont="1"/>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4"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5"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43" fontId="58" fillId="0" borderId="0" xfId="1" quotePrefix="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6" fillId="0" borderId="0" xfId="1" quotePrefix="1" applyNumberFormat="1" applyFont="1" applyAlignment="1">
      <alignment horizontal="right"/>
    </xf>
    <xf numFmtId="164" fontId="76"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9" fontId="58" fillId="0" borderId="0" xfId="2" quotePrefix="1" applyFont="1" applyFill="1" applyAlignment="1">
      <alignment horizontal="right"/>
    </xf>
    <xf numFmtId="9" fontId="58" fillId="9" borderId="0" xfId="2" quotePrefix="1" applyFont="1" applyFill="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164" fontId="59" fillId="0" borderId="25" xfId="1" applyNumberFormat="1" applyFont="1" applyFill="1" applyBorder="1" applyAlignment="1">
      <alignment horizontal="right"/>
    </xf>
    <xf numFmtId="165" fontId="62" fillId="0" borderId="5" xfId="1" applyNumberFormat="1" applyFont="1" applyBorder="1" applyAlignment="1">
      <alignment horizontal="right"/>
    </xf>
    <xf numFmtId="9" fontId="58" fillId="0" borderId="5" xfId="2" quotePrefix="1" applyFont="1" applyFill="1" applyBorder="1" applyAlignment="1">
      <alignment horizontal="right"/>
    </xf>
    <xf numFmtId="0" fontId="4" fillId="0" borderId="10" xfId="0" applyFont="1" applyBorder="1" applyAlignment="1">
      <alignment horizontal="left"/>
    </xf>
    <xf numFmtId="165" fontId="58" fillId="0" borderId="7" xfId="1" quotePrefix="1" applyNumberFormat="1" applyFont="1" applyFill="1" applyBorder="1" applyAlignment="1">
      <alignment horizontal="right"/>
    </xf>
    <xf numFmtId="165" fontId="58" fillId="0" borderId="7" xfId="1" applyNumberFormat="1" applyFont="1" applyFill="1" applyBorder="1" applyAlignment="1">
      <alignment horizontal="right"/>
    </xf>
    <xf numFmtId="165" fontId="58" fillId="0" borderId="8" xfId="1" quotePrefix="1" applyNumberFormat="1" applyFont="1" applyFill="1" applyBorder="1" applyAlignment="1">
      <alignment horizontal="right"/>
    </xf>
    <xf numFmtId="165" fontId="59" fillId="0" borderId="8" xfId="1" quotePrefix="1" applyNumberFormat="1" applyFont="1" applyFill="1" applyBorder="1" applyAlignment="1">
      <alignment horizontal="right"/>
    </xf>
    <xf numFmtId="9" fontId="73" fillId="0" borderId="0" xfId="2" applyFont="1" applyFill="1"/>
    <xf numFmtId="9" fontId="73" fillId="0" borderId="0" xfId="2" applyFont="1" applyFill="1" applyAlignment="1">
      <alignment horizontal="right"/>
    </xf>
    <xf numFmtId="165" fontId="63" fillId="0" borderId="0" xfId="2" applyNumberFormat="1" applyFont="1" applyAlignment="1">
      <alignment horizontal="right"/>
    </xf>
    <xf numFmtId="166" fontId="63" fillId="0" borderId="0" xfId="2" applyNumberFormat="1" applyFont="1" applyFill="1" applyAlignment="1">
      <alignment horizontal="right"/>
    </xf>
    <xf numFmtId="10" fontId="73" fillId="0" borderId="0" xfId="2" applyNumberFormat="1" applyFont="1" applyFill="1"/>
    <xf numFmtId="43" fontId="4" fillId="0" borderId="25" xfId="1" quotePrefix="1" applyFont="1" applyBorder="1" applyAlignment="1">
      <alignment horizontal="right"/>
    </xf>
    <xf numFmtId="9" fontId="59" fillId="0" borderId="5" xfId="2" quotePrefix="1" applyFont="1" applyBorder="1" applyAlignment="1">
      <alignment horizontal="right"/>
    </xf>
    <xf numFmtId="167" fontId="58" fillId="0" borderId="28" xfId="1" applyNumberFormat="1" applyFont="1" applyBorder="1" applyAlignment="1">
      <alignment horizontal="right"/>
    </xf>
    <xf numFmtId="166" fontId="59" fillId="0" borderId="5" xfId="2" applyNumberFormat="1" applyFont="1" applyFill="1" applyBorder="1" applyAlignment="1">
      <alignment horizontal="right"/>
    </xf>
    <xf numFmtId="43" fontId="4" fillId="0" borderId="5" xfId="1" quotePrefix="1" applyFont="1" applyBorder="1" applyAlignment="1">
      <alignment horizontal="right"/>
    </xf>
    <xf numFmtId="167" fontId="4" fillId="0" borderId="5" xfId="1" quotePrefix="1" applyNumberFormat="1" applyFont="1" applyBorder="1" applyAlignment="1">
      <alignment horizontal="right"/>
    </xf>
    <xf numFmtId="165" fontId="4" fillId="0" borderId="0" xfId="2" applyNumberFormat="1" applyFont="1" applyFill="1"/>
    <xf numFmtId="166" fontId="4" fillId="0" borderId="0" xfId="2" applyNumberFormat="1" applyFont="1" applyFill="1"/>
    <xf numFmtId="0" fontId="73" fillId="0" borderId="0" xfId="0" applyFont="1"/>
    <xf numFmtId="166" fontId="73" fillId="0" borderId="0" xfId="0" applyNumberFormat="1" applyFont="1" applyAlignment="1">
      <alignment horizontal="right"/>
    </xf>
    <xf numFmtId="166" fontId="73" fillId="0" borderId="0" xfId="2" applyNumberFormat="1" applyFont="1"/>
    <xf numFmtId="43" fontId="73" fillId="0" borderId="0" xfId="2" applyNumberFormat="1" applyFont="1" applyFill="1"/>
    <xf numFmtId="0" fontId="58" fillId="0" borderId="6" xfId="0" applyFont="1" applyBorder="1" applyAlignment="1">
      <alignment horizontal="left" indent="1"/>
    </xf>
    <xf numFmtId="165" fontId="58" fillId="0" borderId="5" xfId="0" applyNumberFormat="1" applyFont="1" applyBorder="1" applyAlignment="1">
      <alignment horizontal="right"/>
    </xf>
    <xf numFmtId="165" fontId="58" fillId="9" borderId="5" xfId="0" applyNumberFormat="1" applyFont="1" applyFill="1" applyBorder="1" applyAlignment="1">
      <alignment horizontal="right"/>
    </xf>
    <xf numFmtId="43" fontId="73" fillId="0" borderId="0" xfId="1" applyFont="1" applyFill="1"/>
    <xf numFmtId="166" fontId="4" fillId="0" borderId="28" xfId="2" applyNumberFormat="1" applyFont="1" applyBorder="1" applyAlignment="1">
      <alignment horizontal="right"/>
    </xf>
    <xf numFmtId="166" fontId="73" fillId="0" borderId="0" xfId="2" applyNumberFormat="1" applyFont="1" applyFill="1"/>
    <xf numFmtId="43" fontId="63" fillId="0" borderId="0" xfId="1" applyFont="1" applyFill="1" applyAlignment="1">
      <alignment horizontal="right"/>
    </xf>
    <xf numFmtId="7" fontId="58" fillId="12" borderId="27" xfId="1" applyNumberFormat="1" applyFont="1" applyFill="1" applyBorder="1" applyAlignment="1">
      <alignment horizontal="right"/>
    </xf>
    <xf numFmtId="165" fontId="59" fillId="12" borderId="8" xfId="1" quotePrefix="1" applyNumberFormat="1" applyFont="1" applyFill="1" applyBorder="1" applyAlignment="1">
      <alignment horizontal="right"/>
    </xf>
    <xf numFmtId="0" fontId="58" fillId="0" borderId="1" xfId="0" applyFont="1" applyBorder="1"/>
    <xf numFmtId="0" fontId="4" fillId="0" borderId="2" xfId="0" applyFont="1" applyBorder="1"/>
    <xf numFmtId="164" fontId="4" fillId="0" borderId="2" xfId="1" applyNumberFormat="1" applyFont="1" applyBorder="1" applyAlignment="1">
      <alignment horizontal="right"/>
    </xf>
    <xf numFmtId="0" fontId="4" fillId="0" borderId="2" xfId="0" applyFont="1" applyBorder="1" applyAlignment="1">
      <alignment horizontal="right"/>
    </xf>
    <xf numFmtId="164" fontId="4" fillId="0" borderId="0" xfId="1" applyNumberFormat="1" applyFont="1" applyBorder="1" applyAlignment="1">
      <alignment horizontal="right"/>
    </xf>
    <xf numFmtId="0" fontId="4" fillId="0" borderId="7" xfId="0" applyFont="1" applyBorder="1"/>
    <xf numFmtId="164" fontId="4" fillId="0" borderId="7" xfId="1" applyNumberFormat="1" applyFont="1" applyBorder="1" applyAlignment="1">
      <alignment horizontal="right"/>
    </xf>
    <xf numFmtId="0" fontId="4" fillId="0" borderId="7" xfId="0" applyFont="1" applyBorder="1" applyAlignment="1">
      <alignment horizontal="right"/>
    </xf>
    <xf numFmtId="166" fontId="58" fillId="0" borderId="29" xfId="2" applyNumberFormat="1" applyFont="1" applyBorder="1" applyAlignment="1">
      <alignment horizontal="right"/>
    </xf>
    <xf numFmtId="166" fontId="58" fillId="12" borderId="8" xfId="0" applyNumberFormat="1" applyFont="1" applyFill="1" applyBorder="1" applyAlignment="1">
      <alignment horizontal="right"/>
    </xf>
    <xf numFmtId="227" fontId="59" fillId="12" borderId="5" xfId="1" quotePrefix="1" applyNumberFormat="1" applyFont="1" applyFill="1" applyBorder="1" applyAlignment="1">
      <alignment horizontal="right"/>
    </xf>
    <xf numFmtId="166" fontId="58" fillId="12" borderId="5" xfId="2" applyNumberFormat="1" applyFont="1" applyFill="1" applyBorder="1" applyAlignment="1">
      <alignment horizontal="right"/>
    </xf>
    <xf numFmtId="43" fontId="58" fillId="0" borderId="0" xfId="1" applyFont="1" applyAlignment="1">
      <alignment horizontal="right"/>
    </xf>
    <xf numFmtId="225" fontId="58" fillId="0" borderId="0" xfId="1" applyNumberFormat="1" applyFont="1" applyAlignment="1">
      <alignment horizontal="right"/>
    </xf>
    <xf numFmtId="0" fontId="58" fillId="0" borderId="2" xfId="0" applyFont="1" applyBorder="1"/>
    <xf numFmtId="164" fontId="58" fillId="0" borderId="2" xfId="1" applyNumberFormat="1" applyFont="1" applyBorder="1" applyAlignment="1">
      <alignment horizontal="right"/>
    </xf>
    <xf numFmtId="0" fontId="58" fillId="0" borderId="2" xfId="0" applyFont="1" applyBorder="1" applyAlignment="1">
      <alignment horizontal="right"/>
    </xf>
    <xf numFmtId="0" fontId="58" fillId="0" borderId="11" xfId="0" applyFont="1" applyBorder="1" applyAlignment="1">
      <alignment horizontal="right"/>
    </xf>
    <xf numFmtId="0" fontId="58" fillId="0" borderId="7" xfId="0" applyFont="1" applyBorder="1"/>
    <xf numFmtId="0" fontId="58" fillId="0" borderId="10" xfId="0" applyFont="1" applyBorder="1" applyAlignment="1">
      <alignment horizontal="right"/>
    </xf>
    <xf numFmtId="43" fontId="64" fillId="12" borderId="30" xfId="1" applyFont="1" applyFill="1" applyBorder="1" applyAlignment="1">
      <alignment horizontal="right"/>
    </xf>
    <xf numFmtId="2" fontId="58" fillId="12" borderId="29" xfId="0" applyNumberFormat="1" applyFont="1" applyFill="1" applyBorder="1" applyAlignment="1">
      <alignment horizontal="right"/>
    </xf>
    <xf numFmtId="2" fontId="58" fillId="12" borderId="8" xfId="0" applyNumberFormat="1" applyFont="1" applyFill="1" applyBorder="1" applyAlignment="1">
      <alignment horizontal="right"/>
    </xf>
    <xf numFmtId="165" fontId="58" fillId="12" borderId="5" xfId="1" applyNumberFormat="1" applyFont="1" applyFill="1" applyBorder="1" applyAlignment="1">
      <alignment horizontal="right"/>
    </xf>
    <xf numFmtId="43" fontId="64" fillId="12" borderId="32" xfId="1" applyFont="1" applyFill="1" applyBorder="1" applyAlignment="1">
      <alignment horizontal="right"/>
    </xf>
    <xf numFmtId="166" fontId="58" fillId="12" borderId="0" xfId="2" applyNumberFormat="1" applyFont="1" applyFill="1" applyAlignment="1">
      <alignment horizontal="right"/>
    </xf>
    <xf numFmtId="227" fontId="58" fillId="0" borderId="4" xfId="1" applyNumberFormat="1" applyFont="1" applyFill="1" applyBorder="1" applyAlignment="1">
      <alignment horizontal="right"/>
    </xf>
    <xf numFmtId="43" fontId="60" fillId="0" borderId="4" xfId="1" quotePrefix="1" applyFont="1" applyBorder="1" applyAlignment="1">
      <alignment horizontal="right"/>
    </xf>
    <xf numFmtId="0" fontId="59" fillId="0" borderId="6" xfId="0" applyFont="1" applyBorder="1"/>
    <xf numFmtId="228" fontId="59" fillId="0" borderId="10" xfId="1" applyNumberFormat="1" applyFont="1" applyBorder="1" applyAlignment="1">
      <alignment horizontal="right"/>
    </xf>
    <xf numFmtId="229" fontId="58" fillId="9" borderId="4" xfId="1" applyNumberFormat="1" applyFont="1" applyFill="1" applyBorder="1" applyAlignment="1">
      <alignment horizontal="right"/>
    </xf>
    <xf numFmtId="166" fontId="58" fillId="0" borderId="8" xfId="2" applyNumberFormat="1" applyFont="1" applyBorder="1" applyAlignment="1">
      <alignment horizontal="right"/>
    </xf>
    <xf numFmtId="230" fontId="58" fillId="0" borderId="0" xfId="0" applyNumberFormat="1" applyFont="1"/>
    <xf numFmtId="43" fontId="4" fillId="0" borderId="0" xfId="1" applyFont="1" applyAlignment="1">
      <alignment horizontal="right"/>
    </xf>
    <xf numFmtId="166" fontId="59" fillId="12" borderId="8" xfId="2" applyNumberFormat="1" applyFont="1" applyFill="1" applyBorder="1" applyAlignment="1">
      <alignment horizontal="right"/>
    </xf>
    <xf numFmtId="165" fontId="73" fillId="0" borderId="0" xfId="2" applyNumberFormat="1" applyFont="1" applyFill="1"/>
    <xf numFmtId="164" fontId="60" fillId="12" borderId="5" xfId="1" applyNumberFormat="1" applyFont="1" applyFill="1" applyBorder="1" applyAlignment="1">
      <alignment horizontal="right"/>
    </xf>
    <xf numFmtId="9" fontId="59" fillId="12" borderId="8" xfId="2" applyFont="1" applyFill="1" applyBorder="1" applyAlignment="1">
      <alignment horizontal="right"/>
    </xf>
    <xf numFmtId="0" fontId="0" fillId="0" borderId="0" xfId="0" applyAlignment="1">
      <alignment horizontal="left" vertical="top" wrapText="1"/>
    </xf>
    <xf numFmtId="167" fontId="59" fillId="0" borderId="5" xfId="1" quotePrefix="1" applyNumberFormat="1" applyFont="1" applyBorder="1" applyAlignment="1">
      <alignment horizontal="right"/>
    </xf>
    <xf numFmtId="231" fontId="58" fillId="0" borderId="0" xfId="1" applyNumberFormat="1" applyFont="1" applyAlignment="1">
      <alignment horizontal="right"/>
    </xf>
    <xf numFmtId="164" fontId="58" fillId="0" borderId="0" xfId="1" applyNumberFormat="1" applyFont="1" applyFill="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56" fillId="2" borderId="1" xfId="0" applyFont="1" applyFill="1" applyBorder="1" applyAlignment="1">
      <alignment horizontal="left"/>
    </xf>
    <xf numFmtId="0" fontId="56" fillId="2" borderId="11" xfId="0" applyFont="1" applyFill="1" applyBorder="1" applyAlignment="1">
      <alignment horizontal="left"/>
    </xf>
    <xf numFmtId="0" fontId="58" fillId="0" borderId="23" xfId="0" applyFont="1" applyBorder="1" applyAlignment="1">
      <alignment horizontal="left"/>
    </xf>
    <xf numFmtId="0" fontId="58" fillId="0" borderId="24" xfId="0" applyFont="1" applyBorder="1" applyAlignment="1">
      <alignment horizontal="left"/>
    </xf>
    <xf numFmtId="0" fontId="58" fillId="0" borderId="3" xfId="0" applyFont="1" applyBorder="1" applyAlignment="1">
      <alignment horizontal="left" indent="1"/>
    </xf>
    <xf numFmtId="0" fontId="58" fillId="0" borderId="4" xfId="0" applyFont="1" applyBorder="1" applyAlignment="1">
      <alignment horizontal="left" indent="1"/>
    </xf>
    <xf numFmtId="0" fontId="59" fillId="0" borderId="12" xfId="0" applyFont="1" applyBorder="1" applyAlignment="1">
      <alignment horizontal="left" indent="2"/>
    </xf>
    <xf numFmtId="0" fontId="59" fillId="0" borderId="13" xfId="0" applyFont="1" applyBorder="1" applyAlignment="1">
      <alignment horizontal="left" indent="2"/>
    </xf>
    <xf numFmtId="0" fontId="59" fillId="0" borderId="3" xfId="0" applyFont="1" applyBorder="1" applyAlignment="1">
      <alignment horizontal="left" indent="1"/>
    </xf>
    <xf numFmtId="0" fontId="59" fillId="0" borderId="4" xfId="0" applyFont="1" applyBorder="1" applyAlignment="1">
      <alignment horizontal="left" indent="1"/>
    </xf>
    <xf numFmtId="0" fontId="59" fillId="0" borderId="12" xfId="0" applyFont="1" applyBorder="1" applyAlignment="1">
      <alignment horizontal="left"/>
    </xf>
    <xf numFmtId="0" fontId="59" fillId="0" borderId="13" xfId="0" applyFont="1" applyBorder="1" applyAlignment="1">
      <alignment horizontal="left"/>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7" fillId="0" borderId="4" xfId="0" applyFont="1" applyBorder="1" applyAlignment="1">
      <alignment horizontal="center" wrapText="1"/>
    </xf>
    <xf numFmtId="0" fontId="58" fillId="0" borderId="3" xfId="3" applyFont="1" applyBorder="1" applyAlignment="1">
      <alignment horizontal="left" vertical="top"/>
    </xf>
    <xf numFmtId="0" fontId="58" fillId="0" borderId="4" xfId="3" applyFont="1" applyBorder="1" applyAlignment="1">
      <alignment horizontal="left" vertical="top"/>
    </xf>
    <xf numFmtId="0" fontId="59" fillId="0" borderId="3" xfId="0" applyFont="1" applyBorder="1" applyAlignment="1">
      <alignment horizontal="left" indent="2"/>
    </xf>
    <xf numFmtId="0" fontId="59" fillId="0" borderId="4" xfId="0" applyFont="1" applyBorder="1" applyAlignment="1">
      <alignment horizontal="left" indent="2"/>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xf numFmtId="0" fontId="61" fillId="11" borderId="23" xfId="0" applyFont="1" applyFill="1" applyBorder="1" applyAlignment="1">
      <alignment horizontal="left"/>
    </xf>
    <xf numFmtId="0" fontId="61" fillId="11" borderId="24" xfId="0" applyFont="1" applyFill="1" applyBorder="1" applyAlignment="1">
      <alignment horizontal="left"/>
    </xf>
    <xf numFmtId="0" fontId="58" fillId="11" borderId="3" xfId="0" applyFont="1" applyFill="1" applyBorder="1" applyAlignment="1">
      <alignment horizontal="left"/>
    </xf>
    <xf numFmtId="0" fontId="58" fillId="11" borderId="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56" fillId="2" borderId="2" xfId="0" applyFont="1" applyFill="1" applyBorder="1" applyAlignment="1">
      <alignment horizontal="left"/>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229" fontId="58" fillId="0" borderId="4" xfId="2" applyNumberFormat="1" applyFont="1" applyFill="1" applyBorder="1" applyAlignment="1">
      <alignment horizontal="right"/>
    </xf>
    <xf numFmtId="229" fontId="58" fillId="0" borderId="4" xfId="1" applyNumberFormat="1" applyFont="1" applyFill="1" applyBorder="1" applyAlignment="1">
      <alignment horizontal="righ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23D-44B4-BBF2-CA66B1FBD395}"/>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Annual Revenue ($M) and Operating Margin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40839111528969"/>
          <c:y val="0.176298165617881"/>
          <c:w val="0.72388294746738757"/>
          <c:h val="0.61084635741027571"/>
        </c:manualLayout>
      </c:layout>
      <c:barChart>
        <c:barDir val="col"/>
        <c:grouping val="clustered"/>
        <c:varyColors val="0"/>
        <c:ser>
          <c:idx val="0"/>
          <c:order val="0"/>
          <c:tx>
            <c:strRef>
              <c:f>'IS '!$B$8:$C$8</c:f>
              <c:strCache>
                <c:ptCount val="2"/>
                <c:pt idx="0">
                  <c:v>Total revenues</c:v>
                </c:pt>
              </c:strCache>
            </c:strRef>
          </c:tx>
          <c:spPr>
            <a:solidFill>
              <a:schemeClr val="accent1"/>
            </a:solidFill>
            <a:ln>
              <a:noFill/>
            </a:ln>
            <a:effectLst/>
          </c:spPr>
          <c:invertIfNegative val="0"/>
          <c:cat>
            <c:strRef>
              <c:f>('IS '!$H$4,'IS '!$M$4,'IS '!$R$4,'IS '!$W$4,'IS '!$AB$4,'IS '!$AG$4,'IS '!$AL$4)</c:f>
              <c:strCache>
                <c:ptCount val="7"/>
                <c:pt idx="0">
                  <c:v> FY 2019 </c:v>
                </c:pt>
                <c:pt idx="1">
                  <c:v> FY 2020 </c:v>
                </c:pt>
                <c:pt idx="2">
                  <c:v> FY 2021 </c:v>
                </c:pt>
                <c:pt idx="3">
                  <c:v> FY 2022 </c:v>
                </c:pt>
                <c:pt idx="4">
                  <c:v> FY 2023E </c:v>
                </c:pt>
                <c:pt idx="5">
                  <c:v> FY 2024E </c:v>
                </c:pt>
                <c:pt idx="6">
                  <c:v> FY 2025E </c:v>
                </c:pt>
              </c:strCache>
            </c:strRef>
          </c:cat>
          <c:val>
            <c:numRef>
              <c:f>('IS '!$H$8,'IS '!$M$8,'IS '!$R$8,'IS '!$W$8,'IS '!$AB$8,'IS '!$AG$8,'IS '!$AL$8)</c:f>
              <c:numCache>
                <c:formatCode>_(* #,##0.0_);_(* \(#,##0.0\);_(* "-"??_);_(@_)</c:formatCode>
                <c:ptCount val="7"/>
                <c:pt idx="0">
                  <c:v>26508.600000000002</c:v>
                </c:pt>
                <c:pt idx="1">
                  <c:v>23518.000000000004</c:v>
                </c:pt>
                <c:pt idx="2">
                  <c:v>29060.6</c:v>
                </c:pt>
                <c:pt idx="3">
                  <c:v>32250.3</c:v>
                </c:pt>
                <c:pt idx="4">
                  <c:v>35976.05631107324</c:v>
                </c:pt>
                <c:pt idx="5">
                  <c:v>39718.424255367871</c:v>
                </c:pt>
                <c:pt idx="6">
                  <c:v>44291.04277926826</c:v>
                </c:pt>
              </c:numCache>
            </c:numRef>
          </c:val>
          <c:extLst>
            <c:ext xmlns:c16="http://schemas.microsoft.com/office/drawing/2014/chart" uri="{C3380CC4-5D6E-409C-BE32-E72D297353CC}">
              <c16:uniqueId val="{00000000-582C-4FEB-B691-B9A81DD14C5E}"/>
            </c:ext>
          </c:extLst>
        </c:ser>
        <c:dLbls>
          <c:showLegendKey val="0"/>
          <c:showVal val="0"/>
          <c:showCatName val="0"/>
          <c:showSerName val="0"/>
          <c:showPercent val="0"/>
          <c:showBubbleSize val="0"/>
        </c:dLbls>
        <c:gapWidth val="150"/>
        <c:axId val="659595343"/>
        <c:axId val="659595759"/>
      </c:barChart>
      <c:lineChart>
        <c:grouping val="standard"/>
        <c:varyColors val="0"/>
        <c:ser>
          <c:idx val="1"/>
          <c:order val="1"/>
          <c:tx>
            <c:v>Operating Margin (Non-GAAP)</c:v>
          </c:tx>
          <c:spPr>
            <a:ln w="28575" cap="rnd">
              <a:solidFill>
                <a:schemeClr val="accent3"/>
              </a:solidFill>
              <a:round/>
            </a:ln>
            <a:effectLst/>
          </c:spPr>
          <c:marker>
            <c:symbol val="none"/>
          </c:marker>
          <c:val>
            <c:numRef>
              <c:f>('IS '!$H$142,'IS '!$M$142,'IS '!$R$142,'IS '!$W$142,'IS '!$AB$142,'IS '!$AG$142,'IS '!$AL$142)</c:f>
              <c:numCache>
                <c:formatCode>0.0%</c:formatCode>
                <c:ptCount val="7"/>
                <c:pt idx="0">
                  <c:v>0.17201964645435841</c:v>
                </c:pt>
                <c:pt idx="1">
                  <c:v>9.0704141508631861E-2</c:v>
                </c:pt>
                <c:pt idx="2">
                  <c:v>0.18106990220435909</c:v>
                </c:pt>
                <c:pt idx="3">
                  <c:v>0.15054123527533064</c:v>
                </c:pt>
                <c:pt idx="4">
                  <c:v>0.15666080683528935</c:v>
                </c:pt>
                <c:pt idx="5">
                  <c:v>0.16480362488413791</c:v>
                </c:pt>
                <c:pt idx="6">
                  <c:v>0.17350945509470186</c:v>
                </c:pt>
              </c:numCache>
            </c:numRef>
          </c:val>
          <c:smooth val="0"/>
          <c:extLst>
            <c:ext xmlns:c16="http://schemas.microsoft.com/office/drawing/2014/chart" uri="{C3380CC4-5D6E-409C-BE32-E72D297353CC}">
              <c16:uniqueId val="{00000001-582C-4FEB-B691-B9A81DD14C5E}"/>
            </c:ext>
          </c:extLst>
        </c:ser>
        <c:dLbls>
          <c:showLegendKey val="0"/>
          <c:showVal val="0"/>
          <c:showCatName val="0"/>
          <c:showSerName val="0"/>
          <c:showPercent val="0"/>
          <c:showBubbleSize val="0"/>
        </c:dLbls>
        <c:marker val="1"/>
        <c:smooth val="0"/>
        <c:axId val="656526847"/>
        <c:axId val="656529343"/>
      </c:lineChart>
      <c:catAx>
        <c:axId val="65959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759"/>
        <c:crosses val="autoZero"/>
        <c:auto val="1"/>
        <c:lblAlgn val="ctr"/>
        <c:lblOffset val="100"/>
        <c:noMultiLvlLbl val="0"/>
      </c:catAx>
      <c:valAx>
        <c:axId val="65959575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343"/>
        <c:crosses val="autoZero"/>
        <c:crossBetween val="between"/>
      </c:valAx>
      <c:valAx>
        <c:axId val="65652934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26847"/>
        <c:crosses val="max"/>
        <c:crossBetween val="between"/>
      </c:valAx>
      <c:catAx>
        <c:axId val="656526847"/>
        <c:scaling>
          <c:orientation val="minMax"/>
        </c:scaling>
        <c:delete val="1"/>
        <c:axPos val="b"/>
        <c:majorTickMark val="out"/>
        <c:minorTickMark val="none"/>
        <c:tickLblPos val="nextTo"/>
        <c:crossAx val="656529343"/>
        <c:crosses val="autoZero"/>
        <c:auto val="1"/>
        <c:lblAlgn val="ctr"/>
        <c:lblOffset val="100"/>
        <c:noMultiLvlLbl val="0"/>
      </c:catAx>
      <c:spPr>
        <a:noFill/>
        <a:ln>
          <a:noFill/>
        </a:ln>
        <a:effectLst/>
      </c:spPr>
    </c:plotArea>
    <c:legend>
      <c:legendPos val="r"/>
      <c:layout>
        <c:manualLayout>
          <c:xMode val="edge"/>
          <c:yMode val="edge"/>
          <c:x val="0.2026626438644322"/>
          <c:y val="0.87216800788484661"/>
          <c:w val="0.57060171583029728"/>
          <c:h val="0.127236296288273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t>
            </a:r>
            <a:r>
              <a:rPr lang="en-US" baseline="0"/>
              <a:t> America Segment Metrics (Quarterly, stores and $M)</a:t>
            </a:r>
            <a:endParaRPr lang="en-US"/>
          </a:p>
        </c:rich>
      </c:tx>
      <c:layout>
        <c:manualLayout>
          <c:xMode val="edge"/>
          <c:yMode val="edge"/>
          <c:x val="7.0733732910251895E-2"/>
          <c:y val="3.20953690967446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40839111528969"/>
          <c:y val="0.176298165617881"/>
          <c:w val="0.67910682806440237"/>
          <c:h val="0.51914530284814808"/>
        </c:manualLayout>
      </c:layout>
      <c:barChart>
        <c:barDir val="col"/>
        <c:grouping val="clustered"/>
        <c:varyColors val="0"/>
        <c:ser>
          <c:idx val="0"/>
          <c:order val="0"/>
          <c:tx>
            <c:strRef>
              <c:f>'IS '!$B$41:$C$41</c:f>
              <c:strCache>
                <c:ptCount val="2"/>
                <c:pt idx="0">
                  <c:v>NA company-operated stores</c:v>
                </c:pt>
              </c:strCache>
            </c:strRef>
          </c:tx>
          <c:spPr>
            <a:solidFill>
              <a:schemeClr val="accent1"/>
            </a:solidFill>
            <a:ln>
              <a:noFill/>
            </a:ln>
            <a:effectLst/>
          </c:spPr>
          <c:invertIfNegative val="0"/>
          <c:cat>
            <c:strRef>
              <c:f>('IS '!$N$4,'IS '!$O$4,'IS '!$P$4,'IS '!$Q$4,'IS '!$S$4,'IS '!$T$4,'IS '!$U$4,'IS '!$V$4,'IS '!$X$4,'IS '!$Y$4,'IS '!$Z$4,'IS '!$AA$4)</c:f>
              <c:strCache>
                <c:ptCount val="12"/>
                <c:pt idx="0">
                  <c:v> F1Q21 </c:v>
                </c:pt>
                <c:pt idx="1">
                  <c:v> F2Q21 </c:v>
                </c:pt>
                <c:pt idx="2">
                  <c:v> F3Q21 </c:v>
                </c:pt>
                <c:pt idx="3">
                  <c:v> F4Q21 </c:v>
                </c:pt>
                <c:pt idx="4">
                  <c:v> F1Q22 </c:v>
                </c:pt>
                <c:pt idx="5">
                  <c:v> F2Q22 </c:v>
                </c:pt>
                <c:pt idx="6">
                  <c:v> F3Q22 </c:v>
                </c:pt>
                <c:pt idx="7">
                  <c:v> F4Q22 </c:v>
                </c:pt>
                <c:pt idx="8">
                  <c:v> F1Q23E </c:v>
                </c:pt>
                <c:pt idx="9">
                  <c:v> F2Q23E </c:v>
                </c:pt>
                <c:pt idx="10">
                  <c:v> F3Q23E </c:v>
                </c:pt>
                <c:pt idx="11">
                  <c:v> F4Q23E </c:v>
                </c:pt>
              </c:strCache>
            </c:strRef>
          </c:cat>
          <c:val>
            <c:numRef>
              <c:f>('IS '!$N$41,'IS '!$O$41,'IS '!$P$41,'IS '!$Q$41,'IS '!$S$41,'IS '!$T$41,'IS '!$U$41,'IS '!$V$41,'IS '!$X$41,'IS '!$Y$41,'IS '!$Z$41,'IS '!$AA$41)</c:f>
              <c:numCache>
                <c:formatCode>_(* #,##0_);_(* \(#,##0\);_(* "-"??_);_(@_)</c:formatCode>
                <c:ptCount val="12"/>
                <c:pt idx="0">
                  <c:v>10029</c:v>
                </c:pt>
                <c:pt idx="1">
                  <c:v>9820</c:v>
                </c:pt>
                <c:pt idx="2">
                  <c:v>9860</c:v>
                </c:pt>
                <c:pt idx="3">
                  <c:v>9861</c:v>
                </c:pt>
                <c:pt idx="4">
                  <c:v>9900</c:v>
                </c:pt>
                <c:pt idx="5">
                  <c:v>9954</c:v>
                </c:pt>
                <c:pt idx="6">
                  <c:v>10050</c:v>
                </c:pt>
                <c:pt idx="7">
                  <c:v>10216</c:v>
                </c:pt>
                <c:pt idx="8">
                  <c:v>10276.5</c:v>
                </c:pt>
                <c:pt idx="9">
                  <c:v>10337</c:v>
                </c:pt>
                <c:pt idx="10">
                  <c:v>10397.5</c:v>
                </c:pt>
                <c:pt idx="11">
                  <c:v>10458</c:v>
                </c:pt>
              </c:numCache>
            </c:numRef>
          </c:val>
          <c:extLst>
            <c:ext xmlns:c16="http://schemas.microsoft.com/office/drawing/2014/chart" uri="{C3380CC4-5D6E-409C-BE32-E72D297353CC}">
              <c16:uniqueId val="{00000000-EDC9-4B3B-B1E1-188EE1BAD110}"/>
            </c:ext>
          </c:extLst>
        </c:ser>
        <c:dLbls>
          <c:showLegendKey val="0"/>
          <c:showVal val="0"/>
          <c:showCatName val="0"/>
          <c:showSerName val="0"/>
          <c:showPercent val="0"/>
          <c:showBubbleSize val="0"/>
        </c:dLbls>
        <c:gapWidth val="150"/>
        <c:axId val="659595343"/>
        <c:axId val="659595759"/>
      </c:barChart>
      <c:lineChart>
        <c:grouping val="standard"/>
        <c:varyColors val="0"/>
        <c:ser>
          <c:idx val="1"/>
          <c:order val="1"/>
          <c:tx>
            <c:strRef>
              <c:f>'IS '!$B$44</c:f>
              <c:strCache>
                <c:ptCount val="1"/>
                <c:pt idx="0">
                  <c:v>Average revenue per average company operated store</c:v>
                </c:pt>
              </c:strCache>
            </c:strRef>
          </c:tx>
          <c:spPr>
            <a:ln w="28575" cap="rnd">
              <a:solidFill>
                <a:schemeClr val="accent3"/>
              </a:solidFill>
              <a:round/>
            </a:ln>
            <a:effectLst/>
          </c:spPr>
          <c:marker>
            <c:symbol val="none"/>
          </c:marker>
          <c:val>
            <c:numRef>
              <c:f>('IS '!$N$44,'IS '!$O$44,'IS '!$P$44,'IS '!$Q$44,'IS '!$S$44,'IS '!$T$44,'IS '!$U$44,'IS '!$V$44,'IS '!$X$44,'IS '!$Y$44,'IS '!$Z$44,'IS '!$AA$44)</c:f>
              <c:numCache>
                <c:formatCode>_(* #,##0.000_);_(* \(#,##0.000\);_(* "-"??_);_(@_)</c:formatCode>
                <c:ptCount val="12"/>
                <c:pt idx="0">
                  <c:v>0.42554374813784884</c:v>
                </c:pt>
                <c:pt idx="1">
                  <c:v>0.43008715804322634</c:v>
                </c:pt>
                <c:pt idx="2">
                  <c:v>0.50099593495934958</c:v>
                </c:pt>
                <c:pt idx="3">
                  <c:v>0.53286344505856698</c:v>
                </c:pt>
                <c:pt idx="4">
                  <c:v>0.52771620869389202</c:v>
                </c:pt>
                <c:pt idx="5">
                  <c:v>0.49725999798529263</c:v>
                </c:pt>
                <c:pt idx="6">
                  <c:v>0.55120975804839034</c:v>
                </c:pt>
                <c:pt idx="7">
                  <c:v>0.54776472910293106</c:v>
                </c:pt>
                <c:pt idx="8">
                  <c:v>0.5646563433024645</c:v>
                </c:pt>
                <c:pt idx="9">
                  <c:v>0.53206819784426318</c:v>
                </c:pt>
                <c:pt idx="10">
                  <c:v>0.57877024595080984</c:v>
                </c:pt>
                <c:pt idx="11">
                  <c:v>0.5751529655580776</c:v>
                </c:pt>
              </c:numCache>
            </c:numRef>
          </c:val>
          <c:smooth val="0"/>
          <c:extLst>
            <c:ext xmlns:c16="http://schemas.microsoft.com/office/drawing/2014/chart" uri="{C3380CC4-5D6E-409C-BE32-E72D297353CC}">
              <c16:uniqueId val="{00000001-EDC9-4B3B-B1E1-188EE1BAD110}"/>
            </c:ext>
          </c:extLst>
        </c:ser>
        <c:dLbls>
          <c:showLegendKey val="0"/>
          <c:showVal val="0"/>
          <c:showCatName val="0"/>
          <c:showSerName val="0"/>
          <c:showPercent val="0"/>
          <c:showBubbleSize val="0"/>
        </c:dLbls>
        <c:marker val="1"/>
        <c:smooth val="0"/>
        <c:axId val="656526847"/>
        <c:axId val="656529343"/>
      </c:lineChart>
      <c:catAx>
        <c:axId val="65959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759"/>
        <c:crosses val="autoZero"/>
        <c:auto val="1"/>
        <c:lblAlgn val="ctr"/>
        <c:lblOffset val="100"/>
        <c:noMultiLvlLbl val="0"/>
      </c:catAx>
      <c:valAx>
        <c:axId val="6595957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343"/>
        <c:crosses val="autoZero"/>
        <c:crossBetween val="between"/>
      </c:valAx>
      <c:valAx>
        <c:axId val="656529343"/>
        <c:scaling>
          <c:orientation val="minMax"/>
        </c:scaling>
        <c:delete val="0"/>
        <c:axPos val="r"/>
        <c:numFmt formatCode="&quot;$&quot;#,##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26847"/>
        <c:crosses val="max"/>
        <c:crossBetween val="between"/>
      </c:valAx>
      <c:catAx>
        <c:axId val="656526847"/>
        <c:scaling>
          <c:orientation val="minMax"/>
        </c:scaling>
        <c:delete val="1"/>
        <c:axPos val="b"/>
        <c:majorTickMark val="out"/>
        <c:minorTickMark val="none"/>
        <c:tickLblPos val="nextTo"/>
        <c:crossAx val="656529343"/>
        <c:crosses val="autoZero"/>
        <c:auto val="1"/>
        <c:lblAlgn val="ctr"/>
        <c:lblOffset val="100"/>
        <c:noMultiLvlLbl val="0"/>
      </c:catAx>
      <c:spPr>
        <a:noFill/>
        <a:ln>
          <a:noFill/>
        </a:ln>
        <a:effectLst/>
      </c:spPr>
    </c:plotArea>
    <c:legend>
      <c:legendPos val="r"/>
      <c:layout>
        <c:manualLayout>
          <c:xMode val="edge"/>
          <c:yMode val="edge"/>
          <c:x val="2.6045755474595516E-2"/>
          <c:y val="0.87216800788484661"/>
          <c:w val="0.95866141732283483"/>
          <c:h val="0.127236296288273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International </a:t>
            </a:r>
            <a:r>
              <a:rPr lang="en-US" baseline="0"/>
              <a:t>Segment Metrics (Quarterly, $M)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40839111528969"/>
          <c:y val="0.176298165617881"/>
          <c:w val="0.67910682806440237"/>
          <c:h val="0.51914530284814808"/>
        </c:manualLayout>
      </c:layout>
      <c:barChart>
        <c:barDir val="col"/>
        <c:grouping val="clustered"/>
        <c:varyColors val="0"/>
        <c:ser>
          <c:idx val="0"/>
          <c:order val="0"/>
          <c:tx>
            <c:strRef>
              <c:f>'IS '!$B$74:$C$74</c:f>
              <c:strCache>
                <c:ptCount val="2"/>
                <c:pt idx="0">
                  <c:v>International company-operated stores</c:v>
                </c:pt>
              </c:strCache>
            </c:strRef>
          </c:tx>
          <c:spPr>
            <a:solidFill>
              <a:schemeClr val="accent1"/>
            </a:solidFill>
            <a:ln>
              <a:noFill/>
            </a:ln>
            <a:effectLst/>
          </c:spPr>
          <c:invertIfNegative val="0"/>
          <c:cat>
            <c:strRef>
              <c:f>('IS '!$N$4,'IS '!$O$4,'IS '!$P$4,'IS '!$Q$4,'IS '!$S$4,'IS '!$T$4,'IS '!$U$4,'IS '!$V$4,'IS '!$X$4,'IS '!$Y$4,'IS '!$Z$4,'IS '!$AA$4)</c:f>
              <c:strCache>
                <c:ptCount val="12"/>
                <c:pt idx="0">
                  <c:v> F1Q21 </c:v>
                </c:pt>
                <c:pt idx="1">
                  <c:v> F2Q21 </c:v>
                </c:pt>
                <c:pt idx="2">
                  <c:v> F3Q21 </c:v>
                </c:pt>
                <c:pt idx="3">
                  <c:v> F4Q21 </c:v>
                </c:pt>
                <c:pt idx="4">
                  <c:v> F1Q22 </c:v>
                </c:pt>
                <c:pt idx="5">
                  <c:v> F2Q22 </c:v>
                </c:pt>
                <c:pt idx="6">
                  <c:v> F3Q22 </c:v>
                </c:pt>
                <c:pt idx="7">
                  <c:v> F4Q22 </c:v>
                </c:pt>
                <c:pt idx="8">
                  <c:v> F1Q23E </c:v>
                </c:pt>
                <c:pt idx="9">
                  <c:v> F2Q23E </c:v>
                </c:pt>
                <c:pt idx="10">
                  <c:v> F3Q23E </c:v>
                </c:pt>
                <c:pt idx="11">
                  <c:v> F4Q23E </c:v>
                </c:pt>
              </c:strCache>
            </c:strRef>
          </c:cat>
          <c:val>
            <c:numRef>
              <c:f>('IS '!$N$74,'IS '!$O$74,'IS '!$P$74,'IS '!$Q$74,'IS '!$S$74,'IS '!$T$74,'IS '!$U$74,'IS '!$V$74,'IS '!$X$74,'IS '!$Y$74,'IS '!$Z$74,'IS '!$AA$74)</c:f>
              <c:numCache>
                <c:formatCode>_(* #,##0_);_(* \(#,##0\);_(* "-"??_);_(@_)</c:formatCode>
                <c:ptCount val="12"/>
                <c:pt idx="0">
                  <c:v>6713</c:v>
                </c:pt>
                <c:pt idx="1">
                  <c:v>6836</c:v>
                </c:pt>
                <c:pt idx="2">
                  <c:v>7013</c:v>
                </c:pt>
                <c:pt idx="3">
                  <c:v>7272</c:v>
                </c:pt>
                <c:pt idx="4">
                  <c:v>7485</c:v>
                </c:pt>
                <c:pt idx="5">
                  <c:v>7587</c:v>
                </c:pt>
                <c:pt idx="6">
                  <c:v>7717</c:v>
                </c:pt>
                <c:pt idx="7">
                  <c:v>8037</c:v>
                </c:pt>
                <c:pt idx="8">
                  <c:v>8292</c:v>
                </c:pt>
                <c:pt idx="9">
                  <c:v>8547</c:v>
                </c:pt>
                <c:pt idx="10">
                  <c:v>8802</c:v>
                </c:pt>
                <c:pt idx="11">
                  <c:v>9059</c:v>
                </c:pt>
              </c:numCache>
            </c:numRef>
          </c:val>
          <c:extLst>
            <c:ext xmlns:c16="http://schemas.microsoft.com/office/drawing/2014/chart" uri="{C3380CC4-5D6E-409C-BE32-E72D297353CC}">
              <c16:uniqueId val="{00000000-5BDA-4287-AADE-A4A3DF0702F6}"/>
            </c:ext>
          </c:extLst>
        </c:ser>
        <c:dLbls>
          <c:showLegendKey val="0"/>
          <c:showVal val="0"/>
          <c:showCatName val="0"/>
          <c:showSerName val="0"/>
          <c:showPercent val="0"/>
          <c:showBubbleSize val="0"/>
        </c:dLbls>
        <c:gapWidth val="150"/>
        <c:axId val="659595343"/>
        <c:axId val="659595759"/>
      </c:barChart>
      <c:lineChart>
        <c:grouping val="standard"/>
        <c:varyColors val="0"/>
        <c:ser>
          <c:idx val="1"/>
          <c:order val="1"/>
          <c:tx>
            <c:strRef>
              <c:f>'IS '!$B$77</c:f>
              <c:strCache>
                <c:ptCount val="1"/>
                <c:pt idx="0">
                  <c:v>Average revenue per average company operated store </c:v>
                </c:pt>
              </c:strCache>
            </c:strRef>
          </c:tx>
          <c:spPr>
            <a:ln w="28575" cap="rnd">
              <a:solidFill>
                <a:schemeClr val="accent3"/>
              </a:solidFill>
              <a:round/>
            </a:ln>
            <a:effectLst/>
          </c:spPr>
          <c:marker>
            <c:symbol val="none"/>
          </c:marker>
          <c:val>
            <c:numRef>
              <c:f>('IS '!$N$77,'IS '!$O$77,'IS '!$P$77,'IS '!$Q$77,'IS '!$S$77,'IS '!$T$77,'IS '!$U$77,'IS '!$V$77,'IS '!$X$77,'IS '!$Y$77,'IS '!$Z$77,'IS '!$AA$77)</c:f>
              <c:numCache>
                <c:formatCode>_(* #,##0.000_);_(* \(#,##0.000\);_(* "-"??_);_(@_)</c:formatCode>
                <c:ptCount val="12"/>
                <c:pt idx="0">
                  <c:v>0.21776300883619062</c:v>
                </c:pt>
                <c:pt idx="1">
                  <c:v>0.20439884862351465</c:v>
                </c:pt>
                <c:pt idx="2">
                  <c:v>0.20698967434471802</c:v>
                </c:pt>
                <c:pt idx="3">
                  <c:v>0.22541127056352817</c:v>
                </c:pt>
                <c:pt idx="4">
                  <c:v>0.20441824219014704</c:v>
                </c:pt>
                <c:pt idx="5">
                  <c:v>0.17786624203821658</c:v>
                </c:pt>
                <c:pt idx="6">
                  <c:v>0.15189492943021432</c:v>
                </c:pt>
                <c:pt idx="7">
                  <c:v>0.17149930176463121</c:v>
                </c:pt>
                <c:pt idx="8">
                  <c:v>0.17375550586162497</c:v>
                </c:pt>
                <c:pt idx="9">
                  <c:v>0.16897292993630575</c:v>
                </c:pt>
                <c:pt idx="10">
                  <c:v>0.18227391531625717</c:v>
                </c:pt>
                <c:pt idx="11">
                  <c:v>0.20579916211755744</c:v>
                </c:pt>
              </c:numCache>
            </c:numRef>
          </c:val>
          <c:smooth val="0"/>
          <c:extLst>
            <c:ext xmlns:c16="http://schemas.microsoft.com/office/drawing/2014/chart" uri="{C3380CC4-5D6E-409C-BE32-E72D297353CC}">
              <c16:uniqueId val="{00000001-5BDA-4287-AADE-A4A3DF0702F6}"/>
            </c:ext>
          </c:extLst>
        </c:ser>
        <c:dLbls>
          <c:showLegendKey val="0"/>
          <c:showVal val="0"/>
          <c:showCatName val="0"/>
          <c:showSerName val="0"/>
          <c:showPercent val="0"/>
          <c:showBubbleSize val="0"/>
        </c:dLbls>
        <c:marker val="1"/>
        <c:smooth val="0"/>
        <c:axId val="656526847"/>
        <c:axId val="656529343"/>
      </c:lineChart>
      <c:catAx>
        <c:axId val="65959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759"/>
        <c:crosses val="autoZero"/>
        <c:auto val="1"/>
        <c:lblAlgn val="ctr"/>
        <c:lblOffset val="100"/>
        <c:noMultiLvlLbl val="0"/>
      </c:catAx>
      <c:valAx>
        <c:axId val="6595957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595343"/>
        <c:crosses val="autoZero"/>
        <c:crossBetween val="between"/>
      </c:valAx>
      <c:valAx>
        <c:axId val="656529343"/>
        <c:scaling>
          <c:orientation val="minMax"/>
        </c:scaling>
        <c:delete val="0"/>
        <c:axPos val="r"/>
        <c:numFmt formatCode="&quot;$&quot;#,##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26847"/>
        <c:crosses val="max"/>
        <c:crossBetween val="between"/>
      </c:valAx>
      <c:catAx>
        <c:axId val="656526847"/>
        <c:scaling>
          <c:orientation val="minMax"/>
        </c:scaling>
        <c:delete val="1"/>
        <c:axPos val="b"/>
        <c:majorTickMark val="out"/>
        <c:minorTickMark val="none"/>
        <c:tickLblPos val="nextTo"/>
        <c:crossAx val="656529343"/>
        <c:crosses val="autoZero"/>
        <c:auto val="1"/>
        <c:lblAlgn val="ctr"/>
        <c:lblOffset val="100"/>
        <c:noMultiLvlLbl val="0"/>
      </c:catAx>
      <c:spPr>
        <a:noFill/>
        <a:ln>
          <a:noFill/>
        </a:ln>
        <a:effectLst/>
      </c:spPr>
    </c:plotArea>
    <c:legend>
      <c:legendPos val="r"/>
      <c:layout>
        <c:manualLayout>
          <c:xMode val="edge"/>
          <c:yMode val="edge"/>
          <c:x val="1.1701335840482614E-3"/>
          <c:y val="0.87216800788484661"/>
          <c:w val="0.98353703921338187"/>
          <c:h val="0.127236296288273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BB-4429-9FD2-69B521A07A5E}"/>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F3B-4325-A8B7-E0FDFCF2B78B}"/>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9DC-457D-B993-3110C70E5BB3}"/>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EA-43D0-B324-F110FD43FFEC}"/>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35B-425E-B42B-AAAF64DD1054}"/>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5D06-4A3B-9977-1FC751AFC20E}"/>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7E74-476F-B62F-9328F4CE52A7}"/>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170-4ABE-9C5E-04C105330CE6}"/>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EC3-4422-94C8-945EC159D6AD}"/>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00B-49AE-9153-5A4D33B2F42E}"/>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953-4288-9F00-BC0BE6C18B4D}"/>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9F6-4864-AE7B-71BD9CB893D4}"/>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445-4DDA-BE38-358165723A2C}"/>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A8B-4942-9496-79C4BE8B5D51}"/>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246-4C68-9DB1-9ADA97B1FEA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FD1F-4C54-AE59-E06FAE0B88D1}"/>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ED4F-4622-BF49-FED69CFD2FDB}"/>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C43-47F8-A23B-06D7F1EC4F13}"/>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B00-46FD-9BD4-46957E66D958}"/>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647-4520-928D-5DB2CA264C9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CF3-4B11-9046-9C460B60B4CD}"/>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6E92-46C1-9E99-1432ED019981}"/>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938-4B16-A52F-7D3B41A171B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0CA-4505-98B2-8A20B7726B33}"/>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66B4-45D4-89FF-66149375EBC6}"/>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2A5-49DE-824B-D3BC1DF7750B}"/>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2" name="Chart 1">
          <a:extLst>
            <a:ext uri="{FF2B5EF4-FFF2-40B4-BE49-F238E27FC236}">
              <a16:creationId xmlns:a16="http://schemas.microsoft.com/office/drawing/2014/main" id="{BCE7FFC1-1F98-4275-B9BE-82FB3A0F0F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436BFE5E-61D7-40E0-AE75-EF391083B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424B5A63-5619-421B-A20C-C14058870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D42E5C83-3497-4FCE-BA51-0BF783358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79BF9F93-0DDE-4FE7-9CCD-F44CA577F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2" name="Chart 1">
          <a:extLst>
            <a:ext uri="{FF2B5EF4-FFF2-40B4-BE49-F238E27FC236}">
              <a16:creationId xmlns:a16="http://schemas.microsoft.com/office/drawing/2014/main" id="{276BDD3A-109D-41FF-9673-405026193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1A01284-8CD4-4CC2-8066-64E703078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20339BF5-6E29-41B3-B145-A47EC2D80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A27CD76A-5C62-4E30-9E17-8EA3857AC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59993696-8FC8-460D-8379-629513F64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6358E71C-0168-4EC2-AAA0-B6227D524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DB215226-186B-4A18-9045-A0FEF2D2C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AFAF1AE4-526C-4A3D-9701-CCF5B3FF34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5C5771AD-1F03-470F-972B-B52A3470D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CAD379BD-F382-470F-B42E-0F43E3E40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334B0A61-AA73-4D7D-9A7C-30E4875E4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72268BEF-0EFD-4D02-AD51-DBD7E126B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C77EBA5-E7FD-4563-9087-1427953AE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BBE2E3B8-F443-4E8C-A187-AB141CDED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D598B68B-E3BD-4EE9-8AF3-95FDEF835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0E89D53E-B114-495B-865F-6D8DEA404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1233E0CD-2757-4418-A488-71774F8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236220</xdr:colOff>
      <xdr:row>1</xdr:row>
      <xdr:rowOff>140970</xdr:rowOff>
    </xdr:from>
    <xdr:to>
      <xdr:col>9</xdr:col>
      <xdr:colOff>464820</xdr:colOff>
      <xdr:row>16</xdr:row>
      <xdr:rowOff>167640</xdr:rowOff>
    </xdr:to>
    <xdr:graphicFrame macro="">
      <xdr:nvGraphicFramePr>
        <xdr:cNvPr id="2" name="Chart 1">
          <a:extLst>
            <a:ext uri="{FF2B5EF4-FFF2-40B4-BE49-F238E27FC236}">
              <a16:creationId xmlns:a16="http://schemas.microsoft.com/office/drawing/2014/main" id="{E284B3D2-4148-4E27-8BA9-BD10E46A7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19</xdr:row>
      <xdr:rowOff>106680</xdr:rowOff>
    </xdr:from>
    <xdr:to>
      <xdr:col>9</xdr:col>
      <xdr:colOff>419100</xdr:colOff>
      <xdr:row>34</xdr:row>
      <xdr:rowOff>133350</xdr:rowOff>
    </xdr:to>
    <xdr:graphicFrame macro="">
      <xdr:nvGraphicFramePr>
        <xdr:cNvPr id="3" name="Chart 2">
          <a:extLst>
            <a:ext uri="{FF2B5EF4-FFF2-40B4-BE49-F238E27FC236}">
              <a16:creationId xmlns:a16="http://schemas.microsoft.com/office/drawing/2014/main" id="{A24BD9AD-5F38-412F-8CB0-137C7C1D3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236220</xdr:colOff>
      <xdr:row>36</xdr:row>
      <xdr:rowOff>7620</xdr:rowOff>
    </xdr:from>
    <xdr:to>
      <xdr:col>9</xdr:col>
      <xdr:colOff>464820</xdr:colOff>
      <xdr:row>51</xdr:row>
      <xdr:rowOff>34290</xdr:rowOff>
    </xdr:to>
    <xdr:graphicFrame macro="">
      <xdr:nvGraphicFramePr>
        <xdr:cNvPr id="4" name="Chart 3">
          <a:extLst>
            <a:ext uri="{FF2B5EF4-FFF2-40B4-BE49-F238E27FC236}">
              <a16:creationId xmlns:a16="http://schemas.microsoft.com/office/drawing/2014/main" id="{63AD0E9E-A628-4077-BFD5-C2461D17C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2" name="Chart 1">
          <a:extLst>
            <a:ext uri="{FF2B5EF4-FFF2-40B4-BE49-F238E27FC236}">
              <a16:creationId xmlns:a16="http://schemas.microsoft.com/office/drawing/2014/main" id="{08A3E776-CB3E-4532-9D76-3706234A7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EC6796-BBAA-4812-A080-4661A054E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B38B3808-D750-42E6-9282-B2A910CEC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FEBF422-4279-4658-AFCD-882F71F66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035945FF-B285-4629-83FE-22A35CFD4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7608-D79B-47B4-978A-4E64D98FE3C9}">
  <sheetPr>
    <tabColor theme="4" tint="0.39997558519241921"/>
    <pageSetUpPr fitToPage="1"/>
  </sheetPr>
  <dimension ref="A1:AV316"/>
  <sheetViews>
    <sheetView showGridLines="0" tabSelected="1" zoomScaleNormal="100" workbookViewId="0">
      <pane xSplit="3" ySplit="4" topLeftCell="R5" activePane="bottomRight" state="frozen"/>
      <selection activeCell="Q59" sqref="Q59"/>
      <selection pane="topRight" activeCell="Q59" sqref="Q59"/>
      <selection pane="bottomLeft" activeCell="Q59" sqref="Q59"/>
      <selection pane="bottomRight" activeCell="X2" sqref="X2"/>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91"/>
      <c r="AA1" s="391"/>
      <c r="AB1" s="391"/>
      <c r="AC1" s="391"/>
      <c r="AD1" s="369"/>
      <c r="AE1" s="369"/>
      <c r="AF1" s="369"/>
      <c r="AG1" s="369"/>
      <c r="AH1" s="369"/>
      <c r="AI1" s="369"/>
      <c r="AJ1" s="369"/>
      <c r="AK1" s="369"/>
      <c r="AL1" s="430"/>
      <c r="AM1" s="369"/>
      <c r="AN1" s="369"/>
      <c r="AO1" s="369"/>
      <c r="AP1" s="369"/>
      <c r="AQ1" s="369"/>
      <c r="AR1" s="369"/>
      <c r="AS1" s="369"/>
      <c r="AT1" s="369"/>
      <c r="AU1" s="369"/>
      <c r="AV1" s="369"/>
    </row>
    <row r="2" spans="1:48" ht="9.3000000000000007" customHeight="1" x14ac:dyDescent="0.55000000000000004">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6">
      <c r="A3" s="473"/>
      <c r="B3" s="445" t="s">
        <v>18</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85">
      <c r="A4" s="473"/>
      <c r="B4" s="463" t="s">
        <v>3</v>
      </c>
      <c r="C4" s="464"/>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55000000000000004">
      <c r="B5" s="437" t="s">
        <v>101</v>
      </c>
      <c r="C5" s="438"/>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v>6901.4</v>
      </c>
      <c r="W5" s="49">
        <f>SUM(S5:V5)</f>
        <v>26576</v>
      </c>
      <c r="X5" s="48">
        <f>+X45+X78</f>
        <v>7204.236885170114</v>
      </c>
      <c r="Y5" s="48">
        <f>+Y45+Y78</f>
        <v>6906.5614817300857</v>
      </c>
      <c r="Z5" s="48">
        <f>+Z45+Z78</f>
        <v>7581.390910744406</v>
      </c>
      <c r="AA5" s="48">
        <f>+AA45+AA78</f>
        <v>7835.44075388909</v>
      </c>
      <c r="AB5" s="49">
        <f>SUM(X5:AA5)</f>
        <v>29527.630031533692</v>
      </c>
      <c r="AC5" s="48">
        <f>+AC45+AC78</f>
        <v>8138.1630751959001</v>
      </c>
      <c r="AD5" s="48">
        <f>+AD45+AD78</f>
        <v>7580.445212518769</v>
      </c>
      <c r="AE5" s="48">
        <f>+AE45+AE78</f>
        <v>8325.2058167317136</v>
      </c>
      <c r="AF5" s="48">
        <f>+AF45+AF78</f>
        <v>8626.4384055351184</v>
      </c>
      <c r="AG5" s="49">
        <f>SUM(AC5:AF5)</f>
        <v>32670.252509981503</v>
      </c>
      <c r="AH5" s="48">
        <f>+AH45+AH78</f>
        <v>9091.0835655753417</v>
      </c>
      <c r="AI5" s="48">
        <f>+AI45+AI78</f>
        <v>8463.6997125969319</v>
      </c>
      <c r="AJ5" s="48">
        <f>+AJ45+AJ78</f>
        <v>9299.8122324812502</v>
      </c>
      <c r="AK5" s="48">
        <f>+AK45+AK78</f>
        <v>9653.4448894361358</v>
      </c>
      <c r="AL5" s="49">
        <f>SUM(AH5:AK5)</f>
        <v>36508.04040008966</v>
      </c>
      <c r="AM5" s="48">
        <f>+AM45+AM78</f>
        <v>10013.96584915275</v>
      </c>
      <c r="AN5" s="48">
        <f>+AN45+AN78</f>
        <v>9284.7429771720308</v>
      </c>
      <c r="AO5" s="48">
        <f>+AO45+AO78</f>
        <v>10172.463148394339</v>
      </c>
      <c r="AP5" s="48">
        <f>+AP45+AP78</f>
        <v>10534.541483940771</v>
      </c>
      <c r="AQ5" s="49">
        <f>SUM(AM5:AP5)</f>
        <v>40005.713458659884</v>
      </c>
      <c r="AR5" s="48">
        <f>+AR45+AR78</f>
        <v>10700.967979134808</v>
      </c>
      <c r="AS5" s="48">
        <f>+AS45+AS78</f>
        <v>9916.3075998363602</v>
      </c>
      <c r="AT5" s="48">
        <f>+AT45+AT78</f>
        <v>10860.696783420613</v>
      </c>
      <c r="AU5" s="48">
        <f>+AU45+AU78</f>
        <v>11246.535916505294</v>
      </c>
      <c r="AV5" s="49">
        <f>SUM(AR5:AU5)</f>
        <v>42724.508278897076</v>
      </c>
    </row>
    <row r="6" spans="1:48" outlineLevel="1" x14ac:dyDescent="0.55000000000000004">
      <c r="B6" s="437" t="s">
        <v>102</v>
      </c>
      <c r="C6" s="438"/>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v>998.4</v>
      </c>
      <c r="W6" s="49">
        <f t="shared" ref="W6:W7" si="2">SUM(S6:V6)</f>
        <v>3655.5</v>
      </c>
      <c r="X6" s="48">
        <f>+X54+X87</f>
        <v>1007.3279572260561</v>
      </c>
      <c r="Y6" s="48">
        <f>+Y54+Y87</f>
        <v>1013.5447982914288</v>
      </c>
      <c r="Z6" s="48">
        <f>+Z54+Z87</f>
        <v>1128.0454970508563</v>
      </c>
      <c r="AA6" s="48">
        <f>+AA54+AA87</f>
        <v>1179.6200269712072</v>
      </c>
      <c r="AB6" s="49">
        <f t="shared" ref="AB6:AB7" si="3">SUM(X6:AA6)</f>
        <v>4328.538279539549</v>
      </c>
      <c r="AC6" s="48">
        <f>+AC54+AC87</f>
        <v>1122.3506506583644</v>
      </c>
      <c r="AD6" s="48">
        <f>+AD54+AD87</f>
        <v>1130.1038585778633</v>
      </c>
      <c r="AE6" s="48">
        <f>+AE54+AE87</f>
        <v>1260.3825469343951</v>
      </c>
      <c r="AF6" s="48">
        <f>+AF54+AF87</f>
        <v>1317.5653892157457</v>
      </c>
      <c r="AG6" s="49">
        <f t="shared" ref="AG6:AG7" si="4">SUM(AC6:AF6)</f>
        <v>4830.4024453863685</v>
      </c>
      <c r="AH6" s="48">
        <f>+AH54+AH87</f>
        <v>1266.0912988731188</v>
      </c>
      <c r="AI6" s="48">
        <f>+AI54+AI87</f>
        <v>1275.4955039870742</v>
      </c>
      <c r="AJ6" s="48">
        <f>+AJ54+AJ87</f>
        <v>1423.8740912931548</v>
      </c>
      <c r="AK6" s="48">
        <f>+AK54+AK87</f>
        <v>1488.542568025257</v>
      </c>
      <c r="AL6" s="49">
        <f t="shared" ref="AL6:AL7" si="5">SUM(AH6:AK6)</f>
        <v>5454.0034621786053</v>
      </c>
      <c r="AM6" s="48">
        <f>+AM54+AM87</f>
        <v>1406.7452168365685</v>
      </c>
      <c r="AN6" s="48">
        <f>+AN54+AN87</f>
        <v>1400.688919119146</v>
      </c>
      <c r="AO6" s="48">
        <f>+AO54+AO87</f>
        <v>1546.3860169361456</v>
      </c>
      <c r="AP6" s="48">
        <f>+AP54+AP87</f>
        <v>1597.692425773073</v>
      </c>
      <c r="AQ6" s="49">
        <f t="shared" ref="AQ6:AQ7" si="6">SUM(AM6:AP6)</f>
        <v>5951.5125786649332</v>
      </c>
      <c r="AR6" s="48">
        <f>+AR54+AR87</f>
        <v>1472.4845205117902</v>
      </c>
      <c r="AS6" s="48">
        <f>+AS54+AS87</f>
        <v>1466.0902454926754</v>
      </c>
      <c r="AT6" s="48">
        <f>+AT54+AT87</f>
        <v>1618.7999559528362</v>
      </c>
      <c r="AU6" s="48">
        <f>+AU54+AU87</f>
        <v>1672.2524174619641</v>
      </c>
      <c r="AV6" s="49">
        <f t="shared" ref="AV6:AV7" si="7">SUM(AR6:AU6)</f>
        <v>6229.6271394192654</v>
      </c>
    </row>
    <row r="7" spans="1:48" ht="16.2" outlineLevel="1" x14ac:dyDescent="0.85">
      <c r="B7" s="437" t="s">
        <v>103</v>
      </c>
      <c r="C7" s="438"/>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v>514.4</v>
      </c>
      <c r="W7" s="173">
        <f t="shared" si="2"/>
        <v>2018.7999999999997</v>
      </c>
      <c r="X7" s="52">
        <f>+X55+X88+X108+X123</f>
        <v>514.53500000000008</v>
      </c>
      <c r="Y7" s="52">
        <f>+Y55+Y88+Y108+Y123</f>
        <v>527.98200000000008</v>
      </c>
      <c r="Z7" s="52">
        <f>+Z55+Z88+Z108+Z123</f>
        <v>541.15800000000002</v>
      </c>
      <c r="AA7" s="52">
        <f>+AA55+AA88+AA108+AA123</f>
        <v>536.21299999999997</v>
      </c>
      <c r="AB7" s="53">
        <f t="shared" si="3"/>
        <v>2119.8879999999999</v>
      </c>
      <c r="AC7" s="52">
        <f>+AC55+AC88+AC108+AC123</f>
        <v>538.26440000000014</v>
      </c>
      <c r="AD7" s="52">
        <f>+AD55+AD88+AD108+AD123</f>
        <v>552.56346000000008</v>
      </c>
      <c r="AE7" s="52">
        <f>+AE55+AE88+AE108+AE123</f>
        <v>566.17452000000003</v>
      </c>
      <c r="AF7" s="52">
        <f>+AF55+AF88+AF108+AF123</f>
        <v>560.76692000000003</v>
      </c>
      <c r="AG7" s="53">
        <f t="shared" si="4"/>
        <v>2217.7693000000004</v>
      </c>
      <c r="AH7" s="52">
        <f>+AH55+AH88+AH108+AH123</f>
        <v>567.58199600000012</v>
      </c>
      <c r="AI7" s="52">
        <f>+AI55+AI88+AI108+AI123</f>
        <v>580.59704340000019</v>
      </c>
      <c r="AJ7" s="52">
        <f>+AJ55+AJ88+AJ108+AJ123</f>
        <v>593.31856080000011</v>
      </c>
      <c r="AK7" s="52">
        <f>+AK55+AK88+AK108+AK123</f>
        <v>587.50131680000004</v>
      </c>
      <c r="AL7" s="53">
        <f t="shared" si="5"/>
        <v>2328.9989170000008</v>
      </c>
      <c r="AM7" s="52">
        <f>+AM55+AM88+AM108+AM123</f>
        <v>594.36976184000025</v>
      </c>
      <c r="AN7" s="52">
        <f>+AN55+AN88+AN108+AN123</f>
        <v>607.20447663600021</v>
      </c>
      <c r="AO7" s="52">
        <f>+AO55+AO88+AO108+AO123</f>
        <v>620.07958123200001</v>
      </c>
      <c r="AP7" s="52">
        <f>+AP55+AP88+AP108+AP123</f>
        <v>613.55564547200015</v>
      </c>
      <c r="AQ7" s="53">
        <f t="shared" si="6"/>
        <v>2435.2094651800007</v>
      </c>
      <c r="AR7" s="52">
        <f>+AR55+AR88+AR108+AR123</f>
        <v>620.6669569136003</v>
      </c>
      <c r="AS7" s="52">
        <f>+AS55+AS88+AS108+AS123</f>
        <v>633.83488747644026</v>
      </c>
      <c r="AT7" s="52">
        <f>+AT55+AT88+AT108+AT123</f>
        <v>647.37274528128012</v>
      </c>
      <c r="AU7" s="52">
        <f>+AU55+AU88+AU108+AU123</f>
        <v>639.94803739088024</v>
      </c>
      <c r="AV7" s="53">
        <f t="shared" si="7"/>
        <v>2541.8226270622008</v>
      </c>
    </row>
    <row r="8" spans="1:48" s="8" customFormat="1" x14ac:dyDescent="0.55000000000000004">
      <c r="B8" s="453" t="s">
        <v>104</v>
      </c>
      <c r="C8" s="454"/>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8414.1999999999989</v>
      </c>
      <c r="W8" s="171">
        <f t="shared" si="8"/>
        <v>32250.3</v>
      </c>
      <c r="X8" s="50">
        <f t="shared" si="8"/>
        <v>8726.0998423961701</v>
      </c>
      <c r="Y8" s="50">
        <f t="shared" si="8"/>
        <v>8448.0882800215149</v>
      </c>
      <c r="Z8" s="50">
        <f t="shared" si="8"/>
        <v>9250.5944077952627</v>
      </c>
      <c r="AA8" s="50">
        <f t="shared" si="8"/>
        <v>9551.2737808602978</v>
      </c>
      <c r="AB8" s="171">
        <f t="shared" si="8"/>
        <v>35976.05631107324</v>
      </c>
      <c r="AC8" s="50">
        <f t="shared" ref="AC8:AV8" si="9">SUM(AC5:AC7)</f>
        <v>9798.7781258542636</v>
      </c>
      <c r="AD8" s="50">
        <f t="shared" si="9"/>
        <v>9263.1125310966327</v>
      </c>
      <c r="AE8" s="50">
        <f t="shared" si="9"/>
        <v>10151.76288366611</v>
      </c>
      <c r="AF8" s="50">
        <f t="shared" si="9"/>
        <v>10504.770714750864</v>
      </c>
      <c r="AG8" s="51">
        <f t="shared" si="9"/>
        <v>39718.424255367871</v>
      </c>
      <c r="AH8" s="50">
        <f t="shared" si="9"/>
        <v>10924.756860448462</v>
      </c>
      <c r="AI8" s="50">
        <f t="shared" si="9"/>
        <v>10319.792259984008</v>
      </c>
      <c r="AJ8" s="50">
        <f t="shared" si="9"/>
        <v>11317.004884574406</v>
      </c>
      <c r="AK8" s="50">
        <f t="shared" si="9"/>
        <v>11729.488774261394</v>
      </c>
      <c r="AL8" s="51">
        <f t="shared" si="9"/>
        <v>44291.04277926826</v>
      </c>
      <c r="AM8" s="50">
        <f t="shared" si="9"/>
        <v>12015.080827829319</v>
      </c>
      <c r="AN8" s="50">
        <f t="shared" si="9"/>
        <v>11292.636372927176</v>
      </c>
      <c r="AO8" s="50">
        <f t="shared" si="9"/>
        <v>12338.928746562484</v>
      </c>
      <c r="AP8" s="50">
        <f t="shared" si="9"/>
        <v>12745.789555185846</v>
      </c>
      <c r="AQ8" s="51">
        <f t="shared" si="9"/>
        <v>48392.435502504813</v>
      </c>
      <c r="AR8" s="50">
        <f t="shared" si="9"/>
        <v>12794.1194565602</v>
      </c>
      <c r="AS8" s="50">
        <f t="shared" si="9"/>
        <v>12016.232732805476</v>
      </c>
      <c r="AT8" s="50">
        <f t="shared" si="9"/>
        <v>13126.86948465473</v>
      </c>
      <c r="AU8" s="50">
        <f t="shared" si="9"/>
        <v>13558.73637135814</v>
      </c>
      <c r="AV8" s="51">
        <f t="shared" si="9"/>
        <v>51495.958045378546</v>
      </c>
    </row>
    <row r="9" spans="1:48" outlineLevel="1" x14ac:dyDescent="0.55000000000000004">
      <c r="B9" s="465" t="s">
        <v>100</v>
      </c>
      <c r="C9" s="466"/>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v>2711</v>
      </c>
      <c r="W9" s="170">
        <f>SUM(S9:V9)</f>
        <v>10317.300000000001</v>
      </c>
      <c r="X9" s="105">
        <f>+X60+X93+X110+X125</f>
        <v>2809.7561209281325</v>
      </c>
      <c r="Y9" s="105">
        <f>+Y60+Y93+Y110+Y125</f>
        <v>2699.3982766901318</v>
      </c>
      <c r="Z9" s="105">
        <f>+Z60+Z93+Z110+Z125</f>
        <v>2953.4425681740177</v>
      </c>
      <c r="AA9" s="105">
        <f>+AA60+AA93+AA110+AA125</f>
        <v>2973.3067245893253</v>
      </c>
      <c r="AB9" s="49">
        <f>SUM(X9:AA9)</f>
        <v>11435.903690381607</v>
      </c>
      <c r="AC9" s="105">
        <f>+AC60+AC93+AC110+AC125</f>
        <v>3041.5113220718995</v>
      </c>
      <c r="AD9" s="105">
        <f>+AD60+AD93+AD110+AD125</f>
        <v>2903.1668094643019</v>
      </c>
      <c r="AE9" s="105">
        <f>+AE60+AE93+AE110+AE125</f>
        <v>3218.9928666783635</v>
      </c>
      <c r="AF9" s="105">
        <f>+AF60+AF93+AF110+AF125</f>
        <v>3339.3922116260846</v>
      </c>
      <c r="AG9" s="49">
        <f>SUM(AC9:AF9)</f>
        <v>12503.06320984065</v>
      </c>
      <c r="AH9" s="105">
        <f>+AH60+AH93+AH110+AH125</f>
        <v>3368.5058911581773</v>
      </c>
      <c r="AI9" s="105">
        <f>+AI60+AI93+AI110+AI125</f>
        <v>3208.5858525268595</v>
      </c>
      <c r="AJ9" s="105">
        <f>+AJ60+AJ93+AJ110+AJ125</f>
        <v>3536.1565173238541</v>
      </c>
      <c r="AK9" s="105">
        <f>+AK60+AK93+AK110+AK125</f>
        <v>3704.9473191236725</v>
      </c>
      <c r="AL9" s="49">
        <f>SUM(AH9:AK9)</f>
        <v>13818.195580132564</v>
      </c>
      <c r="AM9" s="105">
        <f>+AM60+AM93+AM110+AM125</f>
        <v>3698.3676453184553</v>
      </c>
      <c r="AN9" s="105">
        <f>+AN60+AN93+AN110+AN125</f>
        <v>3500.6945901858285</v>
      </c>
      <c r="AO9" s="105">
        <f>+AO60+AO93+AO110+AO125</f>
        <v>3846.9622965880703</v>
      </c>
      <c r="AP9" s="105">
        <f>+AP60+AP93+AP110+AP125</f>
        <v>4017.7817355813277</v>
      </c>
      <c r="AQ9" s="49">
        <f>SUM(AM9:AP9)</f>
        <v>15063.806267673681</v>
      </c>
      <c r="AR9" s="105">
        <f>+AR60+AR93+AR110+AR125</f>
        <v>3932.73775623961</v>
      </c>
      <c r="AS9" s="105">
        <f>+AS60+AS93+AS110+AS125</f>
        <v>3718.7962706389526</v>
      </c>
      <c r="AT9" s="105">
        <f>+AT60+AT93+AT110+AT125</f>
        <v>4086.8002227888828</v>
      </c>
      <c r="AU9" s="105">
        <f>+AU60+AU93+AU110+AU125</f>
        <v>4269.0127607265395</v>
      </c>
      <c r="AV9" s="49">
        <f>SUM(AR9:AU9)</f>
        <v>16007.347010393984</v>
      </c>
    </row>
    <row r="10" spans="1:48" outlineLevel="1" x14ac:dyDescent="0.55000000000000004">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0">SUM(I10:L10)</f>
        <v>10764.1</v>
      </c>
      <c r="N10" s="48">
        <v>2867.3</v>
      </c>
      <c r="O10" s="105">
        <v>2823.3</v>
      </c>
      <c r="P10" s="105">
        <v>2966.9</v>
      </c>
      <c r="Q10" s="105">
        <v>3273.4</v>
      </c>
      <c r="R10" s="170">
        <f t="shared" ref="R10:R13" si="11">SUM(N10:Q10)</f>
        <v>11930.9</v>
      </c>
      <c r="S10" s="48">
        <v>3400</v>
      </c>
      <c r="T10" s="48">
        <v>3314.7</v>
      </c>
      <c r="U10" s="48">
        <v>3302.5</v>
      </c>
      <c r="V10" s="48">
        <v>3544.7</v>
      </c>
      <c r="W10" s="170">
        <f t="shared" ref="W10:W13" si="12">SUM(S10:V10)</f>
        <v>13561.900000000001</v>
      </c>
      <c r="X10" s="48">
        <f>+X62+X95</f>
        <v>3712.0322819241269</v>
      </c>
      <c r="Y10" s="48">
        <f>+Y62+Y95</f>
        <v>3647.7301353684679</v>
      </c>
      <c r="Z10" s="48">
        <f>+Z62+Z95</f>
        <v>3818.3957687435072</v>
      </c>
      <c r="AA10" s="48">
        <f>+AA62+AA95</f>
        <v>4012.0755758568134</v>
      </c>
      <c r="AB10" s="49">
        <f t="shared" ref="AB10:AB13" si="13">SUM(X10:AA10)</f>
        <v>15190.233761892916</v>
      </c>
      <c r="AC10" s="48">
        <f>+AC62+AC95</f>
        <v>4118.2275886473926</v>
      </c>
      <c r="AD10" s="48">
        <f>+AD62+AD95</f>
        <v>3960.6977901032215</v>
      </c>
      <c r="AE10" s="48">
        <f>+AE62+AE95</f>
        <v>4192.114437193788</v>
      </c>
      <c r="AF10" s="48">
        <f>+AF62+AF95</f>
        <v>4479.7142835984268</v>
      </c>
      <c r="AG10" s="49">
        <f t="shared" ref="AG10:AG14" si="14">SUM(AC10:AF10)</f>
        <v>16750.754099542828</v>
      </c>
      <c r="AH10" s="48">
        <f>+AH62+AH95</f>
        <v>4585.8869027870696</v>
      </c>
      <c r="AI10" s="48">
        <f>+AI62+AI95</f>
        <v>4407.4082627055004</v>
      </c>
      <c r="AJ10" s="48">
        <f>+AJ62+AJ95</f>
        <v>4636.6017246107494</v>
      </c>
      <c r="AK10" s="48">
        <f>+AK62+AK95</f>
        <v>4998.3471039219748</v>
      </c>
      <c r="AL10" s="49">
        <f t="shared" ref="AL10:AL14" si="15">SUM(AH10:AK10)</f>
        <v>18628.243994025295</v>
      </c>
      <c r="AM10" s="48">
        <f>+AM62+AM95</f>
        <v>5047.6042613459767</v>
      </c>
      <c r="AN10" s="48">
        <f>+AN62+AN95</f>
        <v>4830.9362232935364</v>
      </c>
      <c r="AO10" s="48">
        <f>+AO62+AO95</f>
        <v>5073.3067650341582</v>
      </c>
      <c r="AP10" s="48">
        <f>+AP62+AP95</f>
        <v>5453.567633906624</v>
      </c>
      <c r="AQ10" s="49">
        <f t="shared" ref="AQ10:AQ14" si="16">SUM(AM10:AP10)</f>
        <v>20405.414883580295</v>
      </c>
      <c r="AR10" s="48">
        <f>+AR62+AR95</f>
        <v>5393.1611105473003</v>
      </c>
      <c r="AS10" s="48">
        <f>+AS62+AS95</f>
        <v>5158.5483052034506</v>
      </c>
      <c r="AT10" s="48">
        <f>+AT62+AT95</f>
        <v>5417.1219650673938</v>
      </c>
      <c r="AU10" s="48">
        <f>+AU62+AU95</f>
        <v>5821.5455809762943</v>
      </c>
      <c r="AV10" s="49">
        <f t="shared" ref="AV10:AV14" si="17">SUM(AR10:AU10)</f>
        <v>21790.376961794438</v>
      </c>
    </row>
    <row r="11" spans="1:48" outlineLevel="1" x14ac:dyDescent="0.55000000000000004">
      <c r="B11" s="38" t="s">
        <v>33</v>
      </c>
      <c r="C11" s="18"/>
      <c r="D11" s="105">
        <v>97.6</v>
      </c>
      <c r="E11" s="105">
        <v>87.1</v>
      </c>
      <c r="F11" s="105">
        <v>94.4</v>
      </c>
      <c r="G11" s="105">
        <f t="shared" si="0"/>
        <v>91.900000000000034</v>
      </c>
      <c r="H11" s="170">
        <v>371</v>
      </c>
      <c r="I11" s="105">
        <v>101.8</v>
      </c>
      <c r="J11" s="105">
        <v>95</v>
      </c>
      <c r="K11" s="105">
        <v>133.6</v>
      </c>
      <c r="L11" s="48">
        <v>99.9</v>
      </c>
      <c r="M11" s="49">
        <f t="shared" si="10"/>
        <v>430.29999999999995</v>
      </c>
      <c r="N11" s="48">
        <v>91.8</v>
      </c>
      <c r="O11" s="105">
        <v>87.7</v>
      </c>
      <c r="P11" s="105">
        <v>71.400000000000006</v>
      </c>
      <c r="Q11" s="105">
        <v>108.6</v>
      </c>
      <c r="R11" s="170">
        <f t="shared" si="11"/>
        <v>359.5</v>
      </c>
      <c r="S11" s="48">
        <v>101.7</v>
      </c>
      <c r="T11" s="48">
        <v>101.7</v>
      </c>
      <c r="U11" s="48">
        <v>135.1</v>
      </c>
      <c r="V11" s="48">
        <v>123.1</v>
      </c>
      <c r="W11" s="170">
        <f t="shared" si="12"/>
        <v>461.6</v>
      </c>
      <c r="X11" s="48">
        <f>+X64+X97+X112+X126</f>
        <v>120.29628972658007</v>
      </c>
      <c r="Y11" s="48">
        <f>+Y64+Y97+Y112+Y126</f>
        <v>113.05865459489708</v>
      </c>
      <c r="Z11" s="48">
        <f>+Z64+Z97+Z112+Z126</f>
        <v>148.00872565099138</v>
      </c>
      <c r="AA11" s="48">
        <f>+AA64+AA97+AA112+AA126</f>
        <v>133.58845381256481</v>
      </c>
      <c r="AB11" s="49">
        <f t="shared" si="13"/>
        <v>514.95212378503334</v>
      </c>
      <c r="AC11" s="48">
        <f>+AC64+AC97+AC112+AC126</f>
        <v>127.4889897818028</v>
      </c>
      <c r="AD11" s="48">
        <f>+AD64+AD97+AD112+AD126</f>
        <v>125.0302973164742</v>
      </c>
      <c r="AE11" s="48">
        <f>+AE64+AE97+AE112+AE126</f>
        <v>152.60475095415632</v>
      </c>
      <c r="AF11" s="48">
        <f>+AF64+AF97+AF112+AF126</f>
        <v>139.40788842965267</v>
      </c>
      <c r="AG11" s="49">
        <f t="shared" si="14"/>
        <v>544.53192648208596</v>
      </c>
      <c r="AH11" s="48">
        <f>+AH64+AH97+AH112+AH126</f>
        <v>135.17883227231368</v>
      </c>
      <c r="AI11" s="48">
        <f>+AI64+AI97+AI112+AI126</f>
        <v>134.54056257697874</v>
      </c>
      <c r="AJ11" s="48">
        <f>+AJ64+AJ97+AJ112+AJ126</f>
        <v>153.74034732260091</v>
      </c>
      <c r="AK11" s="48">
        <f>+AK64+AK97+AK112+AK126</f>
        <v>149.85549562809024</v>
      </c>
      <c r="AL11" s="49">
        <f t="shared" si="15"/>
        <v>573.31523779998361</v>
      </c>
      <c r="AM11" s="48">
        <f>+AM64+AM97+AM112+AM126</f>
        <v>149.0726819521814</v>
      </c>
      <c r="AN11" s="48">
        <f>+AN64+AN97+AN112+AN126</f>
        <v>147.45061249203374</v>
      </c>
      <c r="AO11" s="48">
        <f>+AO64+AO97+AO112+AO126</f>
        <v>167.61162568826262</v>
      </c>
      <c r="AP11" s="48">
        <f>+AP64+AP97+AP112+AP126</f>
        <v>163.89600926458689</v>
      </c>
      <c r="AQ11" s="49">
        <f t="shared" si="16"/>
        <v>628.03092939706471</v>
      </c>
      <c r="AR11" s="48">
        <f>+AR64+AR97+AR112+AR126</f>
        <v>158.37847839263083</v>
      </c>
      <c r="AS11" s="48">
        <f>+AS64+AS97+AS112+AS126</f>
        <v>156.56128999027925</v>
      </c>
      <c r="AT11" s="48">
        <f>+AT64+AT97+AT112+AT126</f>
        <v>177.984538491623</v>
      </c>
      <c r="AU11" s="48">
        <f>+AU64+AU97+AU112+AU126</f>
        <v>174.78967008026356</v>
      </c>
      <c r="AV11" s="49">
        <f t="shared" si="17"/>
        <v>667.71397695479664</v>
      </c>
    </row>
    <row r="12" spans="1:48" outlineLevel="1" x14ac:dyDescent="0.55000000000000004">
      <c r="B12" s="38" t="s">
        <v>34</v>
      </c>
      <c r="C12" s="18"/>
      <c r="D12" s="105">
        <v>333.4</v>
      </c>
      <c r="E12" s="105">
        <v>356.2</v>
      </c>
      <c r="F12" s="105">
        <v>343.1</v>
      </c>
      <c r="G12" s="105">
        <f t="shared" si="0"/>
        <v>344.5999999999998</v>
      </c>
      <c r="H12" s="170">
        <v>1377.3</v>
      </c>
      <c r="I12" s="105">
        <v>351</v>
      </c>
      <c r="J12" s="105">
        <v>356.3</v>
      </c>
      <c r="K12" s="105">
        <v>361</v>
      </c>
      <c r="L12" s="48">
        <v>362.9</v>
      </c>
      <c r="M12" s="49">
        <f t="shared" ref="M12" si="18">SUM(I12:L12)</f>
        <v>1431.1999999999998</v>
      </c>
      <c r="N12" s="48">
        <v>366.1</v>
      </c>
      <c r="O12" s="105">
        <v>366.7</v>
      </c>
      <c r="P12" s="105">
        <v>354.3</v>
      </c>
      <c r="Q12" s="105">
        <v>354.7</v>
      </c>
      <c r="R12" s="170">
        <f t="shared" ref="R12" si="19">SUM(N12:Q12)</f>
        <v>1441.8</v>
      </c>
      <c r="S12" s="48">
        <v>366</v>
      </c>
      <c r="T12" s="48">
        <v>367.7</v>
      </c>
      <c r="U12" s="48">
        <v>356.8</v>
      </c>
      <c r="V12" s="48">
        <v>357.4</v>
      </c>
      <c r="W12" s="170">
        <f t="shared" ref="W12" si="20">SUM(S12:V12)</f>
        <v>1447.9</v>
      </c>
      <c r="X12" s="48">
        <f t="shared" ref="X12:AA13" si="21">+X66+X99+X114+X127</f>
        <v>370.4933872246732</v>
      </c>
      <c r="Y12" s="48">
        <f t="shared" si="21"/>
        <v>380.97042698433893</v>
      </c>
      <c r="Z12" s="48">
        <f t="shared" si="21"/>
        <v>388.64054015083883</v>
      </c>
      <c r="AA12" s="48">
        <f t="shared" si="21"/>
        <v>398.16649631848816</v>
      </c>
      <c r="AB12" s="49">
        <f t="shared" ref="AB12" si="22">SUM(X12:AA12)</f>
        <v>1538.2708506783392</v>
      </c>
      <c r="AC12" s="48">
        <f t="shared" ref="AC12:AF13" si="23">+AC66+AC99+AC114+AC127</f>
        <v>416.39777914675113</v>
      </c>
      <c r="AD12" s="48">
        <f t="shared" si="23"/>
        <v>428.84504346236196</v>
      </c>
      <c r="AE12" s="48">
        <f t="shared" si="23"/>
        <v>438.68740920228663</v>
      </c>
      <c r="AF12" s="48">
        <f t="shared" si="23"/>
        <v>451.9556816933171</v>
      </c>
      <c r="AG12" s="49">
        <f t="shared" si="14"/>
        <v>1735.8859135047167</v>
      </c>
      <c r="AH12" s="48">
        <f t="shared" ref="AH12:AK13" si="24">+AH66+AH99+AH114+AH127</f>
        <v>466.77643803429117</v>
      </c>
      <c r="AI12" s="48">
        <f t="shared" si="24"/>
        <v>476.88945545241887</v>
      </c>
      <c r="AJ12" s="48">
        <f t="shared" si="24"/>
        <v>484.50006486915396</v>
      </c>
      <c r="AK12" s="48">
        <f t="shared" si="24"/>
        <v>495.29344978362923</v>
      </c>
      <c r="AL12" s="49">
        <f t="shared" si="15"/>
        <v>1923.4594081394932</v>
      </c>
      <c r="AM12" s="48">
        <f t="shared" ref="AM12:AP13" si="25">+AM66+AM99+AM114+AM127</f>
        <v>506.94418219058548</v>
      </c>
      <c r="AN12" s="48">
        <f t="shared" si="25"/>
        <v>518.71023429914203</v>
      </c>
      <c r="AO12" s="48">
        <f t="shared" si="25"/>
        <v>527.34973217315132</v>
      </c>
      <c r="AP12" s="48">
        <f t="shared" si="25"/>
        <v>539.13681149282968</v>
      </c>
      <c r="AQ12" s="49">
        <f t="shared" si="16"/>
        <v>2092.1409601557084</v>
      </c>
      <c r="AR12" s="48">
        <f t="shared" ref="AR12:AU13" si="26">+AR66+AR99+AR114+AR127</f>
        <v>551.63255817809215</v>
      </c>
      <c r="AS12" s="48">
        <f t="shared" si="26"/>
        <v>563.5342399503329</v>
      </c>
      <c r="AT12" s="48">
        <f t="shared" si="26"/>
        <v>572.06099918554582</v>
      </c>
      <c r="AU12" s="48">
        <f t="shared" si="26"/>
        <v>583.93635876692451</v>
      </c>
      <c r="AV12" s="49">
        <f t="shared" si="17"/>
        <v>2271.1641560808953</v>
      </c>
    </row>
    <row r="13" spans="1:48" ht="17.25" customHeight="1" outlineLevel="1" x14ac:dyDescent="0.55000000000000004">
      <c r="B13" s="38" t="s">
        <v>83</v>
      </c>
      <c r="C13" s="18"/>
      <c r="D13" s="105">
        <v>448</v>
      </c>
      <c r="E13" s="105">
        <v>458.1</v>
      </c>
      <c r="F13" s="105">
        <v>459.7</v>
      </c>
      <c r="G13" s="105">
        <f t="shared" si="0"/>
        <v>458.29999999999984</v>
      </c>
      <c r="H13" s="170">
        <v>1824.1</v>
      </c>
      <c r="I13" s="105">
        <v>434.2</v>
      </c>
      <c r="J13" s="105">
        <v>406.5</v>
      </c>
      <c r="K13" s="105">
        <v>399.9</v>
      </c>
      <c r="L13" s="48">
        <v>439</v>
      </c>
      <c r="M13" s="170">
        <f t="shared" si="10"/>
        <v>1679.6</v>
      </c>
      <c r="N13" s="48">
        <v>472.1</v>
      </c>
      <c r="O13" s="105">
        <v>464.4</v>
      </c>
      <c r="P13" s="105">
        <v>494.9</v>
      </c>
      <c r="Q13" s="105">
        <v>501.2</v>
      </c>
      <c r="R13" s="170">
        <f t="shared" si="11"/>
        <v>1932.6000000000001</v>
      </c>
      <c r="S13" s="48">
        <v>525.79999999999995</v>
      </c>
      <c r="T13" s="48">
        <v>481.5</v>
      </c>
      <c r="U13" s="48">
        <v>486.7</v>
      </c>
      <c r="V13" s="48">
        <v>538</v>
      </c>
      <c r="W13" s="170">
        <f t="shared" si="12"/>
        <v>2032</v>
      </c>
      <c r="X13" s="48">
        <f t="shared" si="21"/>
        <v>544.25125533612845</v>
      </c>
      <c r="Y13" s="48">
        <f t="shared" si="21"/>
        <v>517.41632376289635</v>
      </c>
      <c r="Z13" s="48">
        <f t="shared" si="21"/>
        <v>533.71886617741893</v>
      </c>
      <c r="AA13" s="48">
        <f t="shared" si="21"/>
        <v>468.275797139112</v>
      </c>
      <c r="AB13" s="49">
        <f t="shared" si="13"/>
        <v>2063.6622424155557</v>
      </c>
      <c r="AC13" s="48">
        <f t="shared" si="23"/>
        <v>552.89031031583443</v>
      </c>
      <c r="AD13" s="48">
        <f t="shared" si="23"/>
        <v>552.94491947301162</v>
      </c>
      <c r="AE13" s="48">
        <f t="shared" si="23"/>
        <v>551.23382692573193</v>
      </c>
      <c r="AF13" s="48">
        <f t="shared" si="23"/>
        <v>481.58084894351344</v>
      </c>
      <c r="AG13" s="49">
        <f t="shared" si="14"/>
        <v>2138.6499056580915</v>
      </c>
      <c r="AH13" s="48">
        <f t="shared" si="24"/>
        <v>569.04902489984295</v>
      </c>
      <c r="AI13" s="48">
        <f t="shared" si="24"/>
        <v>569.38629855263707</v>
      </c>
      <c r="AJ13" s="48">
        <f t="shared" si="24"/>
        <v>566.77978956576874</v>
      </c>
      <c r="AK13" s="48">
        <f t="shared" si="24"/>
        <v>489.69874794571558</v>
      </c>
      <c r="AL13" s="49">
        <f t="shared" si="15"/>
        <v>2194.9138609639645</v>
      </c>
      <c r="AM13" s="48">
        <f t="shared" si="25"/>
        <v>596.94522947343592</v>
      </c>
      <c r="AN13" s="48">
        <f t="shared" si="25"/>
        <v>594.71549817314758</v>
      </c>
      <c r="AO13" s="48">
        <f t="shared" si="25"/>
        <v>590.3950413972633</v>
      </c>
      <c r="AP13" s="48">
        <f t="shared" si="25"/>
        <v>505.04680378107707</v>
      </c>
      <c r="AQ13" s="49">
        <f t="shared" si="16"/>
        <v>2287.1025728249238</v>
      </c>
      <c r="AR13" s="48">
        <f t="shared" si="26"/>
        <v>614.82442887912077</v>
      </c>
      <c r="AS13" s="48">
        <f t="shared" si="26"/>
        <v>612.18593213587098</v>
      </c>
      <c r="AT13" s="48">
        <f t="shared" si="26"/>
        <v>607.57342902990888</v>
      </c>
      <c r="AU13" s="48">
        <f t="shared" si="26"/>
        <v>516.95083478370577</v>
      </c>
      <c r="AV13" s="49">
        <f t="shared" si="17"/>
        <v>2351.5346248286064</v>
      </c>
    </row>
    <row r="14" spans="1:48" ht="17.25" customHeight="1" outlineLevel="1" x14ac:dyDescent="0.8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7">SUM(I14:L14)</f>
        <v>278.7</v>
      </c>
      <c r="N14" s="52">
        <v>72.2</v>
      </c>
      <c r="O14" s="104">
        <v>23</v>
      </c>
      <c r="P14" s="104">
        <v>19.8</v>
      </c>
      <c r="Q14" s="104">
        <v>55.5</v>
      </c>
      <c r="R14" s="173">
        <f t="shared" ref="R14" si="28">SUM(N14:Q14)</f>
        <v>170.5</v>
      </c>
      <c r="S14" s="52">
        <v>-7.5</v>
      </c>
      <c r="T14" s="52">
        <v>4.4000000000000004</v>
      </c>
      <c r="U14" s="52">
        <v>14</v>
      </c>
      <c r="V14" s="52">
        <v>35.1</v>
      </c>
      <c r="W14" s="173">
        <f t="shared" ref="W14" si="29">SUM(S14:V14)</f>
        <v>46</v>
      </c>
      <c r="X14" s="52">
        <f>+X69+X102+X117+X129</f>
        <v>50</v>
      </c>
      <c r="Y14" s="52">
        <f>+Y69+Y102+Y117+Y129</f>
        <v>0</v>
      </c>
      <c r="Z14" s="52">
        <f>+Z69+Z102+Z117+Z129</f>
        <v>0</v>
      </c>
      <c r="AA14" s="52">
        <f>+AA69+AA102+AA117+AA129</f>
        <v>0</v>
      </c>
      <c r="AB14" s="53">
        <f t="shared" ref="AB14" si="30">SUM(X14:AA14)</f>
        <v>50</v>
      </c>
      <c r="AC14" s="52">
        <f>+AC69+AC102+AC117+AC129</f>
        <v>0</v>
      </c>
      <c r="AD14" s="52">
        <f>+AD69+AD102+AD117+AD129</f>
        <v>0</v>
      </c>
      <c r="AE14" s="52">
        <f>+AE69+AE102+AE117+AE129</f>
        <v>0</v>
      </c>
      <c r="AF14" s="52">
        <f>+AF69+AF102+AF117+AF129</f>
        <v>0</v>
      </c>
      <c r="AG14" s="53">
        <f t="shared" si="14"/>
        <v>0</v>
      </c>
      <c r="AH14" s="52">
        <f>+AH69+AH102+AH117+AH129</f>
        <v>0</v>
      </c>
      <c r="AI14" s="52">
        <f>+AI69+AI102+AI117+AI129</f>
        <v>0</v>
      </c>
      <c r="AJ14" s="52">
        <f>+AJ69+AJ102+AJ117+AJ129</f>
        <v>0</v>
      </c>
      <c r="AK14" s="52">
        <f>+AK69+AK102+AK117+AK129</f>
        <v>0</v>
      </c>
      <c r="AL14" s="53">
        <f t="shared" si="15"/>
        <v>0</v>
      </c>
      <c r="AM14" s="52">
        <f>+AM69+AM102+AM117+AM129</f>
        <v>0</v>
      </c>
      <c r="AN14" s="52">
        <f>+AN69+AN102+AN117+AN129</f>
        <v>0</v>
      </c>
      <c r="AO14" s="52">
        <f>+AO69+AO102+AO117+AO129</f>
        <v>0</v>
      </c>
      <c r="AP14" s="52">
        <f>+AP69+AP102+AP117+AP129</f>
        <v>0</v>
      </c>
      <c r="AQ14" s="53">
        <f t="shared" si="16"/>
        <v>0</v>
      </c>
      <c r="AR14" s="52">
        <f>+AR69+AR102+AR117+AR129</f>
        <v>0</v>
      </c>
      <c r="AS14" s="52">
        <f>+AS69+AS102+AS117+AS129</f>
        <v>0</v>
      </c>
      <c r="AT14" s="52">
        <f>+AT69+AT102+AT117+AT129</f>
        <v>0</v>
      </c>
      <c r="AU14" s="52">
        <f>+AU69+AU102+AU117+AU129</f>
        <v>0</v>
      </c>
      <c r="AV14" s="53">
        <f t="shared" si="17"/>
        <v>0</v>
      </c>
    </row>
    <row r="15" spans="1:48" s="20" customFormat="1" ht="17.25" customHeight="1" x14ac:dyDescent="0.85">
      <c r="B15" s="46" t="s">
        <v>8</v>
      </c>
      <c r="C15" s="19"/>
      <c r="D15" s="106">
        <f t="shared" ref="D15:AL15" si="31">SUM(D10:D14)+D9</f>
        <v>5684.8</v>
      </c>
      <c r="E15" s="106">
        <f t="shared" si="31"/>
        <v>5510.5</v>
      </c>
      <c r="F15" s="106">
        <f t="shared" si="31"/>
        <v>5777.6999999999989</v>
      </c>
      <c r="G15" s="106">
        <f t="shared" si="31"/>
        <v>5755.7</v>
      </c>
      <c r="H15" s="175">
        <f t="shared" si="31"/>
        <v>22728.699999999997</v>
      </c>
      <c r="I15" s="106">
        <f t="shared" si="31"/>
        <v>5951.2000000000007</v>
      </c>
      <c r="J15" s="106">
        <f t="shared" si="31"/>
        <v>5576.2000000000007</v>
      </c>
      <c r="K15" s="106">
        <f t="shared" si="31"/>
        <v>4994.3999999999996</v>
      </c>
      <c r="L15" s="54">
        <f t="shared" si="31"/>
        <v>5757</v>
      </c>
      <c r="M15" s="55">
        <f t="shared" si="31"/>
        <v>22278.799999999999</v>
      </c>
      <c r="N15" s="54">
        <f t="shared" si="31"/>
        <v>5918.6</v>
      </c>
      <c r="O15" s="106">
        <f t="shared" si="31"/>
        <v>5757.5</v>
      </c>
      <c r="P15" s="106">
        <f>SUM(P10:P14)+P9</f>
        <v>6113.3000000000011</v>
      </c>
      <c r="Q15" s="106">
        <f>SUM(Q10:Q14)+Q9</f>
        <v>6784.5</v>
      </c>
      <c r="R15" s="175">
        <f t="shared" si="31"/>
        <v>24573.9</v>
      </c>
      <c r="S15" s="54">
        <f t="shared" si="31"/>
        <v>6912.9</v>
      </c>
      <c r="T15" s="54">
        <f t="shared" si="31"/>
        <v>6735.7999999999993</v>
      </c>
      <c r="U15" s="54">
        <f t="shared" si="31"/>
        <v>6908.7000000000007</v>
      </c>
      <c r="V15" s="54">
        <f t="shared" si="31"/>
        <v>7309.3</v>
      </c>
      <c r="W15" s="175">
        <f t="shared" si="31"/>
        <v>27866.700000000004</v>
      </c>
      <c r="X15" s="54">
        <f t="shared" si="31"/>
        <v>7606.8293351396405</v>
      </c>
      <c r="Y15" s="54">
        <f t="shared" si="31"/>
        <v>7358.573817400732</v>
      </c>
      <c r="Z15" s="54">
        <f t="shared" si="31"/>
        <v>7842.2064688967739</v>
      </c>
      <c r="AA15" s="54">
        <f>SUM(AA10:AA14)+AA9</f>
        <v>7985.4130477163044</v>
      </c>
      <c r="AB15" s="55">
        <f>SUM(AB10:AB14)+AB9</f>
        <v>30793.022669153455</v>
      </c>
      <c r="AC15" s="54">
        <f t="shared" si="31"/>
        <v>8256.5159899636819</v>
      </c>
      <c r="AD15" s="54">
        <f t="shared" si="31"/>
        <v>7970.684859819371</v>
      </c>
      <c r="AE15" s="54">
        <f t="shared" si="31"/>
        <v>8553.6332909543271</v>
      </c>
      <c r="AF15" s="54">
        <f t="shared" si="31"/>
        <v>8892.0509142909941</v>
      </c>
      <c r="AG15" s="55">
        <f t="shared" si="31"/>
        <v>33672.885055028368</v>
      </c>
      <c r="AH15" s="54">
        <f t="shared" si="31"/>
        <v>9125.3970891516947</v>
      </c>
      <c r="AI15" s="54">
        <f t="shared" si="31"/>
        <v>8796.8104318143942</v>
      </c>
      <c r="AJ15" s="54">
        <f t="shared" si="31"/>
        <v>9377.7784436921283</v>
      </c>
      <c r="AK15" s="54">
        <f t="shared" si="31"/>
        <v>9838.1421164030835</v>
      </c>
      <c r="AL15" s="55">
        <f t="shared" si="31"/>
        <v>37138.128081061295</v>
      </c>
      <c r="AM15" s="54">
        <f t="shared" ref="AM15:AQ15" si="32">SUM(AM10:AM14)+AM9</f>
        <v>9998.9340002806348</v>
      </c>
      <c r="AN15" s="54">
        <f t="shared" si="32"/>
        <v>9592.5071584436882</v>
      </c>
      <c r="AO15" s="54">
        <f t="shared" si="32"/>
        <v>10205.625460880905</v>
      </c>
      <c r="AP15" s="54">
        <f t="shared" si="32"/>
        <v>10679.428994026446</v>
      </c>
      <c r="AQ15" s="55">
        <f t="shared" si="32"/>
        <v>40476.495613631676</v>
      </c>
      <c r="AR15" s="54">
        <f t="shared" ref="AR15:AV15" si="33">SUM(AR10:AR14)+AR9</f>
        <v>10650.734332236754</v>
      </c>
      <c r="AS15" s="54">
        <f t="shared" si="33"/>
        <v>10209.626037918886</v>
      </c>
      <c r="AT15" s="54">
        <f t="shared" si="33"/>
        <v>10861.541154563354</v>
      </c>
      <c r="AU15" s="54">
        <f t="shared" si="33"/>
        <v>11366.235205333727</v>
      </c>
      <c r="AV15" s="55">
        <f t="shared" si="33"/>
        <v>43088.13673005272</v>
      </c>
    </row>
    <row r="16" spans="1:48" s="23" customFormat="1" ht="17.25" customHeight="1" x14ac:dyDescent="0.85">
      <c r="B16" s="467" t="s">
        <v>36</v>
      </c>
      <c r="C16" s="468"/>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4">SUM(I16:L16)</f>
        <v>322.40000000000003</v>
      </c>
      <c r="N16" s="52">
        <v>82.7</v>
      </c>
      <c r="O16" s="104">
        <v>77.099999999999994</v>
      </c>
      <c r="P16" s="104">
        <v>105.5</v>
      </c>
      <c r="Q16" s="104">
        <v>120</v>
      </c>
      <c r="R16" s="173">
        <f t="shared" ref="R16" si="35">SUM(N16:Q16)</f>
        <v>385.3</v>
      </c>
      <c r="S16" s="52">
        <v>40.299999999999997</v>
      </c>
      <c r="T16" s="52">
        <v>49.1</v>
      </c>
      <c r="U16" s="52">
        <v>54.1</v>
      </c>
      <c r="V16" s="52">
        <v>90.6</v>
      </c>
      <c r="W16" s="173">
        <f t="shared" ref="W16" si="36">SUM(S16:V16)</f>
        <v>234.1</v>
      </c>
      <c r="X16" s="52">
        <f>+X104+X119</f>
        <v>90.4</v>
      </c>
      <c r="Y16" s="52">
        <f>+Y104+Y119</f>
        <v>90.5</v>
      </c>
      <c r="Z16" s="52">
        <f>+Z104+Z119</f>
        <v>90.6</v>
      </c>
      <c r="AA16" s="52">
        <f>+AA104+AA119</f>
        <v>90.7</v>
      </c>
      <c r="AB16" s="53">
        <f t="shared" ref="AB16" si="37">SUM(X16:AA16)</f>
        <v>362.2</v>
      </c>
      <c r="AC16" s="52">
        <f>+AC104+AC119</f>
        <v>91</v>
      </c>
      <c r="AD16" s="52">
        <f>+AD104+AD119</f>
        <v>91</v>
      </c>
      <c r="AE16" s="52">
        <f>+AE104+AE119</f>
        <v>91</v>
      </c>
      <c r="AF16" s="52">
        <f>+AF104+AF119</f>
        <v>91</v>
      </c>
      <c r="AG16" s="53">
        <f t="shared" ref="AG16" si="38">SUM(AC16:AF16)</f>
        <v>364</v>
      </c>
      <c r="AH16" s="52">
        <f>+AH104+AH119</f>
        <v>91</v>
      </c>
      <c r="AI16" s="52">
        <f>+AI104+AI119</f>
        <v>91</v>
      </c>
      <c r="AJ16" s="52">
        <f>+AJ104+AJ119</f>
        <v>91</v>
      </c>
      <c r="AK16" s="52">
        <f>+AK104+AK119</f>
        <v>91</v>
      </c>
      <c r="AL16" s="53">
        <f t="shared" ref="AL16" si="39">SUM(AH16:AK16)</f>
        <v>364</v>
      </c>
      <c r="AM16" s="52">
        <f>+AM104+AM119</f>
        <v>91</v>
      </c>
      <c r="AN16" s="52">
        <f>+AN104+AN119</f>
        <v>91</v>
      </c>
      <c r="AO16" s="52">
        <f>+AO104+AO119</f>
        <v>91</v>
      </c>
      <c r="AP16" s="52">
        <f>+AP104+AP119</f>
        <v>91</v>
      </c>
      <c r="AQ16" s="53">
        <f t="shared" ref="AQ16" si="40">SUM(AM16:AP16)</f>
        <v>364</v>
      </c>
      <c r="AR16" s="52">
        <f>+AR104+AR119</f>
        <v>91</v>
      </c>
      <c r="AS16" s="52">
        <f>+AS104+AS119</f>
        <v>91</v>
      </c>
      <c r="AT16" s="52">
        <f>+AT104+AT119</f>
        <v>91</v>
      </c>
      <c r="AU16" s="52">
        <f>+AU104+AU119</f>
        <v>91</v>
      </c>
      <c r="AV16" s="53">
        <f t="shared" ref="AV16" si="41">SUM(AR16:AU16)</f>
        <v>364</v>
      </c>
    </row>
    <row r="17" spans="1:48" x14ac:dyDescent="0.55000000000000004">
      <c r="B17" s="135" t="s">
        <v>10</v>
      </c>
      <c r="C17" s="136"/>
      <c r="D17" s="103">
        <f t="shared" ref="D17:AV17" si="42">D8-D15+D16</f>
        <v>1015.7000000000005</v>
      </c>
      <c r="E17" s="103">
        <f t="shared" si="42"/>
        <v>857.69999999999959</v>
      </c>
      <c r="F17" s="103">
        <f t="shared" si="42"/>
        <v>1121.3000000000011</v>
      </c>
      <c r="G17" s="103">
        <f t="shared" si="42"/>
        <v>1083.2000000000012</v>
      </c>
      <c r="H17" s="171">
        <f t="shared" si="42"/>
        <v>4077.9000000000051</v>
      </c>
      <c r="I17" s="103">
        <f t="shared" si="42"/>
        <v>1219.7999999999988</v>
      </c>
      <c r="J17" s="103">
        <f t="shared" si="42"/>
        <v>487.39999999999907</v>
      </c>
      <c r="K17" s="103">
        <f t="shared" si="42"/>
        <v>-703.8999999999993</v>
      </c>
      <c r="L17" s="50">
        <f t="shared" si="42"/>
        <v>558.30000000000041</v>
      </c>
      <c r="M17" s="51">
        <f t="shared" si="42"/>
        <v>1561.6000000000045</v>
      </c>
      <c r="N17" s="50">
        <f t="shared" si="42"/>
        <v>913.50000000000023</v>
      </c>
      <c r="O17" s="103">
        <f t="shared" si="42"/>
        <v>987.6</v>
      </c>
      <c r="P17" s="103">
        <f>P8-P15+P16</f>
        <v>1488.6999999999989</v>
      </c>
      <c r="Q17" s="103">
        <f>Q8-Q15+Q16</f>
        <v>1482.1999999999998</v>
      </c>
      <c r="R17" s="171">
        <f t="shared" si="42"/>
        <v>4871.9999999999973</v>
      </c>
      <c r="S17" s="50">
        <f t="shared" si="42"/>
        <v>1177.8</v>
      </c>
      <c r="T17" s="50">
        <f t="shared" si="42"/>
        <v>948.9000000000002</v>
      </c>
      <c r="U17" s="50">
        <f t="shared" si="42"/>
        <v>1295.4999999999995</v>
      </c>
      <c r="V17" s="50">
        <f t="shared" si="42"/>
        <v>1195.4999999999986</v>
      </c>
      <c r="W17" s="171">
        <f t="shared" si="42"/>
        <v>4617.6999999999953</v>
      </c>
      <c r="X17" s="50">
        <f t="shared" si="42"/>
        <v>1209.6705072565296</v>
      </c>
      <c r="Y17" s="50">
        <f t="shared" si="42"/>
        <v>1180.014462620783</v>
      </c>
      <c r="Z17" s="50">
        <f t="shared" si="42"/>
        <v>1498.9879388984887</v>
      </c>
      <c r="AA17" s="50">
        <f t="shared" si="42"/>
        <v>1656.5607331439935</v>
      </c>
      <c r="AB17" s="51">
        <f>AB8-AB15+AB16</f>
        <v>5545.2336419197845</v>
      </c>
      <c r="AC17" s="50">
        <f t="shared" si="42"/>
        <v>1633.2621358905817</v>
      </c>
      <c r="AD17" s="50">
        <f t="shared" si="42"/>
        <v>1383.4276712772617</v>
      </c>
      <c r="AE17" s="50">
        <f t="shared" si="42"/>
        <v>1689.1295927117826</v>
      </c>
      <c r="AF17" s="50">
        <f t="shared" si="42"/>
        <v>1703.7198004598704</v>
      </c>
      <c r="AG17" s="51">
        <f t="shared" si="42"/>
        <v>6409.5392003395027</v>
      </c>
      <c r="AH17" s="50">
        <f t="shared" si="42"/>
        <v>1890.3597712967676</v>
      </c>
      <c r="AI17" s="50">
        <f t="shared" si="42"/>
        <v>1613.9818281696134</v>
      </c>
      <c r="AJ17" s="50">
        <f t="shared" si="42"/>
        <v>2030.2264408822775</v>
      </c>
      <c r="AK17" s="50">
        <f t="shared" si="42"/>
        <v>1982.3466578583102</v>
      </c>
      <c r="AL17" s="51">
        <f t="shared" si="42"/>
        <v>7516.9146982069651</v>
      </c>
      <c r="AM17" s="50">
        <f t="shared" si="42"/>
        <v>2107.1468275486841</v>
      </c>
      <c r="AN17" s="50">
        <f t="shared" si="42"/>
        <v>1791.1292144834879</v>
      </c>
      <c r="AO17" s="50">
        <f t="shared" si="42"/>
        <v>2224.3032856815789</v>
      </c>
      <c r="AP17" s="50">
        <f t="shared" si="42"/>
        <v>2157.3605611593994</v>
      </c>
      <c r="AQ17" s="51">
        <f t="shared" si="42"/>
        <v>8279.9398888731375</v>
      </c>
      <c r="AR17" s="50">
        <f t="shared" si="42"/>
        <v>2234.3851243234458</v>
      </c>
      <c r="AS17" s="50">
        <f t="shared" si="42"/>
        <v>1897.60669488659</v>
      </c>
      <c r="AT17" s="50">
        <f t="shared" si="42"/>
        <v>2356.3283300913754</v>
      </c>
      <c r="AU17" s="50">
        <f t="shared" si="42"/>
        <v>2283.5011660244127</v>
      </c>
      <c r="AV17" s="51">
        <f t="shared" si="42"/>
        <v>8771.8213153258257</v>
      </c>
    </row>
    <row r="18" spans="1:48" ht="16.2" x14ac:dyDescent="0.8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77.099999999999994</v>
      </c>
      <c r="W18" s="176">
        <f>SUM(S18:V18)</f>
        <v>237.29999999999998</v>
      </c>
      <c r="X18" s="89">
        <f>+X170</f>
        <v>60.201091631188127</v>
      </c>
      <c r="Y18" s="89">
        <f>+Y170</f>
        <v>10.201091631188127</v>
      </c>
      <c r="Z18" s="89">
        <f>+Z170</f>
        <v>10.201091631188127</v>
      </c>
      <c r="AA18" s="89">
        <f>+AA170</f>
        <v>10.201091631188127</v>
      </c>
      <c r="AB18" s="90">
        <f>SUM(X18:AA18)</f>
        <v>90.80436652475251</v>
      </c>
      <c r="AC18" s="89">
        <f t="shared" ref="AC18:AF18" si="43">+AC170</f>
        <v>10.201091631188127</v>
      </c>
      <c r="AD18" s="89">
        <f t="shared" si="43"/>
        <v>42</v>
      </c>
      <c r="AE18" s="89">
        <f t="shared" si="43"/>
        <v>42</v>
      </c>
      <c r="AF18" s="89">
        <f t="shared" si="43"/>
        <v>42</v>
      </c>
      <c r="AG18" s="90">
        <f>SUM(AC18:AF18)</f>
        <v>136.20109163118812</v>
      </c>
      <c r="AH18" s="89">
        <f t="shared" ref="AH18:AK18" si="44">+AH170</f>
        <v>42</v>
      </c>
      <c r="AI18" s="89">
        <f t="shared" si="44"/>
        <v>42</v>
      </c>
      <c r="AJ18" s="89">
        <f t="shared" si="44"/>
        <v>42</v>
      </c>
      <c r="AK18" s="89">
        <f t="shared" si="44"/>
        <v>42</v>
      </c>
      <c r="AL18" s="90">
        <f>SUM(AH18:AK18)</f>
        <v>168</v>
      </c>
      <c r="AM18" s="89">
        <f t="shared" ref="AM18:AP18" si="45">+AM170</f>
        <v>42</v>
      </c>
      <c r="AN18" s="89">
        <f t="shared" si="45"/>
        <v>42</v>
      </c>
      <c r="AO18" s="89">
        <f t="shared" si="45"/>
        <v>42</v>
      </c>
      <c r="AP18" s="89">
        <f t="shared" si="45"/>
        <v>42</v>
      </c>
      <c r="AQ18" s="90">
        <f>SUM(AM18:AP18)</f>
        <v>168</v>
      </c>
      <c r="AR18" s="89">
        <f t="shared" ref="AR18:AU18" si="46">+AR170</f>
        <v>42</v>
      </c>
      <c r="AS18" s="89">
        <f t="shared" si="46"/>
        <v>42</v>
      </c>
      <c r="AT18" s="89">
        <f t="shared" si="46"/>
        <v>42</v>
      </c>
      <c r="AU18" s="89">
        <f t="shared" si="46"/>
        <v>42</v>
      </c>
      <c r="AV18" s="90">
        <f>SUM(AR18:AU18)</f>
        <v>168</v>
      </c>
    </row>
    <row r="19" spans="1:48" x14ac:dyDescent="0.55000000000000004">
      <c r="B19" s="124" t="s">
        <v>71</v>
      </c>
      <c r="C19" s="79"/>
      <c r="D19" s="108">
        <f t="shared" ref="D19:AV19" si="47">+D17+D18</f>
        <v>1153.7000000000005</v>
      </c>
      <c r="E19" s="108">
        <f t="shared" si="47"/>
        <v>999.09999999999957</v>
      </c>
      <c r="F19" s="108">
        <f t="shared" si="47"/>
        <v>1246.600000000001</v>
      </c>
      <c r="G19" s="108">
        <f t="shared" si="47"/>
        <v>1160.6000000000013</v>
      </c>
      <c r="H19" s="177">
        <f t="shared" si="47"/>
        <v>4560.0000000000055</v>
      </c>
      <c r="I19" s="108">
        <f t="shared" si="47"/>
        <v>1291.3999999999987</v>
      </c>
      <c r="J19" s="108">
        <f t="shared" si="47"/>
        <v>554.19999999999902</v>
      </c>
      <c r="K19" s="108">
        <f t="shared" si="47"/>
        <v>-530.21999999999935</v>
      </c>
      <c r="L19" s="80">
        <f t="shared" si="47"/>
        <v>817.80000000000041</v>
      </c>
      <c r="M19" s="81">
        <f t="shared" si="47"/>
        <v>2133.1800000000044</v>
      </c>
      <c r="N19" s="108">
        <f t="shared" si="47"/>
        <v>1048.4000000000003</v>
      </c>
      <c r="O19" s="108">
        <f t="shared" si="47"/>
        <v>1075.8</v>
      </c>
      <c r="P19" s="108">
        <f t="shared" si="47"/>
        <v>1540.399999999999</v>
      </c>
      <c r="Q19" s="108">
        <f t="shared" si="47"/>
        <v>1597.3999999999999</v>
      </c>
      <c r="R19" s="177">
        <f t="shared" si="47"/>
        <v>5261.9999999999973</v>
      </c>
      <c r="S19" s="80">
        <f t="shared" si="47"/>
        <v>1213</v>
      </c>
      <c r="T19" s="80">
        <f t="shared" si="47"/>
        <v>996.4000000000002</v>
      </c>
      <c r="U19" s="80">
        <f t="shared" si="47"/>
        <v>1372.9999999999995</v>
      </c>
      <c r="V19" s="80">
        <f t="shared" si="47"/>
        <v>1272.5999999999985</v>
      </c>
      <c r="W19" s="177">
        <f t="shared" si="47"/>
        <v>4854.9999999999955</v>
      </c>
      <c r="X19" s="80">
        <f t="shared" si="47"/>
        <v>1269.8715988877177</v>
      </c>
      <c r="Y19" s="80">
        <f t="shared" si="47"/>
        <v>1190.2155542519711</v>
      </c>
      <c r="Z19" s="80">
        <f t="shared" si="47"/>
        <v>1509.1890305296768</v>
      </c>
      <c r="AA19" s="80">
        <f t="shared" si="47"/>
        <v>1666.7618247751816</v>
      </c>
      <c r="AB19" s="81">
        <f>+AB17+AB18</f>
        <v>5636.0380084445369</v>
      </c>
      <c r="AC19" s="80">
        <f t="shared" si="47"/>
        <v>1643.4632275217698</v>
      </c>
      <c r="AD19" s="80">
        <f t="shared" si="47"/>
        <v>1425.4276712772617</v>
      </c>
      <c r="AE19" s="80">
        <f t="shared" si="47"/>
        <v>1731.1295927117826</v>
      </c>
      <c r="AF19" s="80">
        <f t="shared" si="47"/>
        <v>1745.7198004598704</v>
      </c>
      <c r="AG19" s="81">
        <f t="shared" si="47"/>
        <v>6545.740291970691</v>
      </c>
      <c r="AH19" s="80">
        <f t="shared" si="47"/>
        <v>1932.3597712967676</v>
      </c>
      <c r="AI19" s="80">
        <f t="shared" si="47"/>
        <v>1655.9818281696134</v>
      </c>
      <c r="AJ19" s="80">
        <f t="shared" si="47"/>
        <v>2072.2264408822775</v>
      </c>
      <c r="AK19" s="80">
        <f t="shared" si="47"/>
        <v>2024.3466578583102</v>
      </c>
      <c r="AL19" s="81">
        <f t="shared" si="47"/>
        <v>7684.9146982069651</v>
      </c>
      <c r="AM19" s="80">
        <f t="shared" si="47"/>
        <v>2149.1468275486841</v>
      </c>
      <c r="AN19" s="80">
        <f t="shared" si="47"/>
        <v>1833.1292144834879</v>
      </c>
      <c r="AO19" s="80">
        <f t="shared" si="47"/>
        <v>2266.3032856815789</v>
      </c>
      <c r="AP19" s="80">
        <f t="shared" si="47"/>
        <v>2199.3605611593994</v>
      </c>
      <c r="AQ19" s="81">
        <f t="shared" si="47"/>
        <v>8447.9398888731375</v>
      </c>
      <c r="AR19" s="80">
        <f t="shared" si="47"/>
        <v>2276.3851243234458</v>
      </c>
      <c r="AS19" s="80">
        <f t="shared" si="47"/>
        <v>1939.60669488659</v>
      </c>
      <c r="AT19" s="80">
        <f t="shared" si="47"/>
        <v>2398.3283300913754</v>
      </c>
      <c r="AU19" s="80">
        <f t="shared" si="47"/>
        <v>2325.5011660244127</v>
      </c>
      <c r="AV19" s="81">
        <f t="shared" si="47"/>
        <v>8939.8213153258257</v>
      </c>
    </row>
    <row r="20" spans="1:48" x14ac:dyDescent="0.55000000000000004">
      <c r="B20" s="38" t="s">
        <v>63</v>
      </c>
      <c r="C20" s="18"/>
      <c r="D20" s="105">
        <v>0</v>
      </c>
      <c r="E20" s="105">
        <v>21</v>
      </c>
      <c r="F20" s="105">
        <v>601.79999999999995</v>
      </c>
      <c r="G20" s="105">
        <f t="shared" ref="G20:G22" si="48">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55000000000000004">
      <c r="B21" s="38" t="s">
        <v>37</v>
      </c>
      <c r="C21" s="18"/>
      <c r="D21" s="105">
        <v>24.8</v>
      </c>
      <c r="E21" s="105">
        <v>15.2</v>
      </c>
      <c r="F21" s="102">
        <v>40.200000000000003</v>
      </c>
      <c r="G21" s="105">
        <f t="shared" si="48"/>
        <v>16.299999999999994</v>
      </c>
      <c r="H21" s="170">
        <v>96.5</v>
      </c>
      <c r="I21" s="105">
        <v>15.9</v>
      </c>
      <c r="J21" s="105">
        <v>2</v>
      </c>
      <c r="K21" s="105">
        <v>12.7</v>
      </c>
      <c r="L21" s="105">
        <v>9.1</v>
      </c>
      <c r="M21" s="170">
        <f t="shared" ref="M21:M22" si="49">SUM(I21:L21)</f>
        <v>39.699999999999996</v>
      </c>
      <c r="N21" s="105">
        <v>15.5</v>
      </c>
      <c r="O21" s="105">
        <v>17.3</v>
      </c>
      <c r="P21" s="105">
        <v>36</v>
      </c>
      <c r="Q21" s="105">
        <v>21.5</v>
      </c>
      <c r="R21" s="170">
        <f t="shared" ref="R21" si="50">SUM(N21:Q21)</f>
        <v>90.3</v>
      </c>
      <c r="S21" s="105">
        <v>-0.1</v>
      </c>
      <c r="T21" s="105">
        <v>46.3</v>
      </c>
      <c r="U21" s="105">
        <v>19.8</v>
      </c>
      <c r="V21" s="105">
        <v>31</v>
      </c>
      <c r="W21" s="170">
        <f t="shared" ref="W21:W22" si="51">SUM(S21:V21)</f>
        <v>97</v>
      </c>
      <c r="X21" s="105">
        <f>('BS '!V6+'BS '!V7+'BS '!V12)*'IS '!X144</f>
        <v>29.1536469218868</v>
      </c>
      <c r="Y21" s="105">
        <f>('BS '!X6+'BS '!X7+'BS '!X12)*'IS '!Y144</f>
        <v>57.260330499207051</v>
      </c>
      <c r="Z21" s="105">
        <f>('BS '!Y6+'BS '!Y7+'BS '!Y12)*'IS '!Z144</f>
        <v>51.523422498694345</v>
      </c>
      <c r="AA21" s="105">
        <f>('BS '!Z6+'BS '!Z7+'BS '!Z12)*'IS '!AA144</f>
        <v>31.034990809734069</v>
      </c>
      <c r="AB21" s="170">
        <f t="shared" ref="AB21:AB22" si="52">SUM(X21:AA21)</f>
        <v>168.97239072952226</v>
      </c>
      <c r="AC21" s="105">
        <f>('BS '!AA6+'BS '!AA7+'BS '!AA12)*'IS '!AC144</f>
        <v>35.930287086412527</v>
      </c>
      <c r="AD21" s="105">
        <f>('BS '!AC6+'BS '!AC7+'BS '!AC12)*'IS '!AD144</f>
        <v>43.648603070311871</v>
      </c>
      <c r="AE21" s="105">
        <f>('BS '!AD6+'BS '!AD7+'BS '!AD12)*'IS '!AE144</f>
        <v>41.834380982580193</v>
      </c>
      <c r="AF21" s="105">
        <f>('BS '!AE6+'BS '!AE7+'BS '!AE12)*'IS '!AF144</f>
        <v>42.322843271748539</v>
      </c>
      <c r="AG21" s="170">
        <f t="shared" ref="AG21:AG22" si="53">SUM(AC21:AF21)</f>
        <v>163.73611441105311</v>
      </c>
      <c r="AH21" s="105">
        <f>('BS '!AF6+'BS '!AF7+'BS '!AF12)*'IS '!AH144</f>
        <v>45.906236895337244</v>
      </c>
      <c r="AI21" s="105">
        <f>('BS '!AH6+'BS '!AH7+'BS '!AH12)*'IS '!AI144</f>
        <v>54.584864774155541</v>
      </c>
      <c r="AJ21" s="105">
        <f>('BS '!AI6+'BS '!AI7+'BS '!AI12)*'IS '!AJ144</f>
        <v>52.821207249852698</v>
      </c>
      <c r="AK21" s="105">
        <f>('BS '!AJ6+'BS '!AJ7+'BS '!AJ12)*'IS '!AK144</f>
        <v>56.109972933715568</v>
      </c>
      <c r="AL21" s="170">
        <f t="shared" ref="AL21:AL22" si="54">SUM(AH21:AK21)</f>
        <v>209.42228185306107</v>
      </c>
      <c r="AM21" s="105">
        <f>('BS '!AK6+'BS '!AK7+'BS '!AK12)*'IS '!AM144</f>
        <v>16.221883376779306</v>
      </c>
      <c r="AN21" s="105">
        <f>('BS '!AM6+'BS '!AM7+'BS '!AM12)*'IS '!AN144</f>
        <v>25.644789285182732</v>
      </c>
      <c r="AO21" s="105">
        <f>('BS '!AN6+'BS '!AN7+'BS '!AN12)*'IS '!AO144</f>
        <v>22.642081192224271</v>
      </c>
      <c r="AP21" s="105">
        <f>('BS '!AO6+'BS '!AO7+'BS '!AO12)*'IS '!AP144</f>
        <v>23.307571739536687</v>
      </c>
      <c r="AQ21" s="170">
        <f t="shared" ref="AQ21:AQ22" si="55">SUM(AM21:AP21)</f>
        <v>87.816325593722993</v>
      </c>
      <c r="AR21" s="105">
        <f>('BS '!AP6+'BS '!AP7+'BS '!AP12)*'IS '!AR144</f>
        <v>28.04615244463827</v>
      </c>
      <c r="AS21" s="105">
        <f>('BS '!AR6+'BS '!AR7+'BS '!AR12)*'IS '!AS144</f>
        <v>38.866557627250046</v>
      </c>
      <c r="AT21" s="105">
        <f>('BS '!AS6+'BS '!AS7+'BS '!AS12)*'IS '!AT144</f>
        <v>36.625560309226124</v>
      </c>
      <c r="AU21" s="105">
        <f>('BS '!AT6+'BS '!AT7+'BS '!AT12)*'IS '!AU144</f>
        <v>38.374247511986368</v>
      </c>
      <c r="AV21" s="170">
        <f t="shared" ref="AV21:AV22" si="56">SUM(AR21:AU21)</f>
        <v>141.91251789310081</v>
      </c>
    </row>
    <row r="22" spans="1:48" ht="16.2" x14ac:dyDescent="0.85">
      <c r="B22" s="38" t="s">
        <v>38</v>
      </c>
      <c r="C22" s="356"/>
      <c r="D22" s="104">
        <v>-75</v>
      </c>
      <c r="E22" s="104">
        <v>-73.900000000000006</v>
      </c>
      <c r="F22" s="104">
        <v>-86.4</v>
      </c>
      <c r="G22" s="104">
        <f t="shared" si="48"/>
        <v>-95.699999999999989</v>
      </c>
      <c r="H22" s="173">
        <v>-331</v>
      </c>
      <c r="I22" s="104">
        <v>-91.9</v>
      </c>
      <c r="J22" s="104">
        <v>-99.2</v>
      </c>
      <c r="K22" s="104">
        <v>-120.8</v>
      </c>
      <c r="L22" s="104">
        <v>-125</v>
      </c>
      <c r="M22" s="173">
        <f t="shared" si="49"/>
        <v>-436.90000000000003</v>
      </c>
      <c r="N22" s="104">
        <v>-120.7</v>
      </c>
      <c r="O22" s="104">
        <v>-115</v>
      </c>
      <c r="P22" s="104">
        <v>-113.4</v>
      </c>
      <c r="Q22" s="104">
        <v>-120.6</v>
      </c>
      <c r="R22" s="173">
        <f t="shared" ref="R22" si="57">SUM(N22:Q22)</f>
        <v>-469.70000000000005</v>
      </c>
      <c r="S22" s="104">
        <v>-115.3</v>
      </c>
      <c r="T22" s="104">
        <v>-119.1</v>
      </c>
      <c r="U22" s="104">
        <v>-123.1</v>
      </c>
      <c r="V22" s="104">
        <v>-125.3</v>
      </c>
      <c r="W22" s="173">
        <f t="shared" si="51"/>
        <v>-482.8</v>
      </c>
      <c r="X22" s="104">
        <f>-('BS '!V28+'BS '!V31)*X145</f>
        <v>-137.49999999999989</v>
      </c>
      <c r="Y22" s="104">
        <f>-('BS '!X28+'BS '!X31)*Y145</f>
        <v>-137.49999999999989</v>
      </c>
      <c r="Z22" s="104">
        <f>-('BS '!Y28+'BS '!Y31)*Z145</f>
        <v>-137.49999999999989</v>
      </c>
      <c r="AA22" s="104">
        <f>-('BS '!Z28+'BS '!Z31)*AA145</f>
        <v>-137.49999999999991</v>
      </c>
      <c r="AB22" s="431">
        <f t="shared" si="52"/>
        <v>-549.99999999999955</v>
      </c>
      <c r="AC22" s="104">
        <f>-('BS '!AA28+'BS '!AA31)*AC145</f>
        <v>-139.00438999999989</v>
      </c>
      <c r="AD22" s="104">
        <f>-('BS '!AC28+'BS '!AC31)*AD145</f>
        <v>-140.50877999999989</v>
      </c>
      <c r="AE22" s="104">
        <f>-('BS '!AD28+'BS '!AD31)*AE145</f>
        <v>-142.01033802484716</v>
      </c>
      <c r="AF22" s="104">
        <f>-('BS '!AE28+'BS '!AE31)*AF145</f>
        <v>-143.51469802484715</v>
      </c>
      <c r="AG22" s="173">
        <f t="shared" si="53"/>
        <v>-565.03820604969405</v>
      </c>
      <c r="AH22" s="104">
        <f>-('BS '!AF28+'BS '!AF31)*AH145</f>
        <v>-145.98304974242038</v>
      </c>
      <c r="AI22" s="104">
        <f>-('BS '!AH28+'BS '!AH31)*AI145</f>
        <v>-147.49740974242036</v>
      </c>
      <c r="AJ22" s="104">
        <f>-('BS '!AI28+'BS '!AI31)*AJ145</f>
        <v>-149.01176974242034</v>
      </c>
      <c r="AK22" s="104">
        <f>-('BS '!AJ28+'BS '!AJ31)*AK145</f>
        <v>-205.61296383319919</v>
      </c>
      <c r="AL22" s="173">
        <f t="shared" si="54"/>
        <v>-648.10519306046024</v>
      </c>
      <c r="AM22" s="104">
        <f>-('BS '!AK28+'BS '!AK31)*AM145</f>
        <v>-205.61296383319919</v>
      </c>
      <c r="AN22" s="104">
        <f>-('BS '!AM28+'BS '!AM31)*AN145</f>
        <v>-205.61296383319919</v>
      </c>
      <c r="AO22" s="104">
        <f>-('BS '!AN28+'BS '!AN31)*AO145</f>
        <v>-205.61296383319919</v>
      </c>
      <c r="AP22" s="104">
        <f>-('BS '!AO28+'BS '!AO31)*AP145</f>
        <v>-205.61296383319919</v>
      </c>
      <c r="AQ22" s="173">
        <f t="shared" si="55"/>
        <v>-822.45185533279675</v>
      </c>
      <c r="AR22" s="104">
        <f>-('BS '!AP28+'BS '!AP31)*AR145</f>
        <v>-205.61296383319919</v>
      </c>
      <c r="AS22" s="104">
        <f>-('BS '!AR28+'BS '!AR31)*AS145</f>
        <v>-205.61296383319919</v>
      </c>
      <c r="AT22" s="104">
        <f>-('BS '!AS28+'BS '!AS31)*AT145</f>
        <v>-205.61296383319919</v>
      </c>
      <c r="AU22" s="104">
        <f>-('BS '!AT28+'BS '!AT31)*AU145</f>
        <v>-205.61296383319919</v>
      </c>
      <c r="AV22" s="173">
        <f t="shared" si="56"/>
        <v>-822.45185533279675</v>
      </c>
    </row>
    <row r="23" spans="1:48" x14ac:dyDescent="0.55000000000000004">
      <c r="B23" s="469" t="s">
        <v>11</v>
      </c>
      <c r="C23" s="470"/>
      <c r="D23" s="103">
        <f t="shared" ref="D23:AV23" si="58">D17+D21+D22+D20</f>
        <v>965.50000000000045</v>
      </c>
      <c r="E23" s="103">
        <f t="shared" si="58"/>
        <v>819.99999999999966</v>
      </c>
      <c r="F23" s="103">
        <f t="shared" si="58"/>
        <v>1676.900000000001</v>
      </c>
      <c r="G23" s="103">
        <f t="shared" si="58"/>
        <v>1003.8000000000011</v>
      </c>
      <c r="H23" s="171">
        <f t="shared" si="58"/>
        <v>4466.2000000000053</v>
      </c>
      <c r="I23" s="103">
        <f t="shared" si="58"/>
        <v>1143.7999999999988</v>
      </c>
      <c r="J23" s="103">
        <f t="shared" si="58"/>
        <v>390.19999999999908</v>
      </c>
      <c r="K23" s="103">
        <f t="shared" si="58"/>
        <v>-811.9999999999992</v>
      </c>
      <c r="L23" s="50">
        <f t="shared" si="58"/>
        <v>442.40000000000043</v>
      </c>
      <c r="M23" s="51">
        <f t="shared" si="58"/>
        <v>1164.4000000000044</v>
      </c>
      <c r="N23" s="50">
        <f t="shared" si="58"/>
        <v>808.30000000000018</v>
      </c>
      <c r="O23" s="103">
        <f t="shared" si="58"/>
        <v>889.9</v>
      </c>
      <c r="P23" s="103">
        <f t="shared" si="58"/>
        <v>1411.2999999999988</v>
      </c>
      <c r="Q23" s="103">
        <f>Q17+Q21+Q22+Q20</f>
        <v>2247.6</v>
      </c>
      <c r="R23" s="171">
        <f t="shared" si="58"/>
        <v>5357.0999999999976</v>
      </c>
      <c r="S23" s="50">
        <f t="shared" si="58"/>
        <v>1062.4000000000001</v>
      </c>
      <c r="T23" s="50">
        <f t="shared" si="58"/>
        <v>876.10000000000014</v>
      </c>
      <c r="U23" s="50">
        <f t="shared" si="58"/>
        <v>1192.1999999999996</v>
      </c>
      <c r="V23" s="50">
        <f t="shared" si="58"/>
        <v>1101.1999999999987</v>
      </c>
      <c r="W23" s="171">
        <f t="shared" si="58"/>
        <v>4231.8999999999951</v>
      </c>
      <c r="X23" s="50">
        <f t="shared" si="58"/>
        <v>1101.3241541784164</v>
      </c>
      <c r="Y23" s="50">
        <f t="shared" si="58"/>
        <v>1099.7747931199901</v>
      </c>
      <c r="Z23" s="50">
        <f t="shared" si="58"/>
        <v>1413.011361397183</v>
      </c>
      <c r="AA23" s="50">
        <f>AA17+AA21+AA22+AA20</f>
        <v>1550.0957239537277</v>
      </c>
      <c r="AB23" s="51">
        <f>AB17+AB21+AB22+AB20</f>
        <v>5164.2060326493065</v>
      </c>
      <c r="AC23" s="50">
        <f t="shared" si="58"/>
        <v>1530.1880329769945</v>
      </c>
      <c r="AD23" s="50">
        <f t="shared" si="58"/>
        <v>1286.5674943475735</v>
      </c>
      <c r="AE23" s="50">
        <f t="shared" si="58"/>
        <v>1588.9536356695155</v>
      </c>
      <c r="AF23" s="50">
        <f t="shared" si="58"/>
        <v>1602.5279457067718</v>
      </c>
      <c r="AG23" s="51">
        <f t="shared" si="58"/>
        <v>6008.2371087008614</v>
      </c>
      <c r="AH23" s="50">
        <f t="shared" si="58"/>
        <v>1790.2829584496844</v>
      </c>
      <c r="AI23" s="50">
        <f t="shared" si="58"/>
        <v>1521.0692832013485</v>
      </c>
      <c r="AJ23" s="50">
        <f t="shared" si="58"/>
        <v>1934.03587838971</v>
      </c>
      <c r="AK23" s="50">
        <f t="shared" si="58"/>
        <v>1832.8436669588266</v>
      </c>
      <c r="AL23" s="51">
        <f t="shared" si="58"/>
        <v>7078.2317869995659</v>
      </c>
      <c r="AM23" s="50">
        <f t="shared" si="58"/>
        <v>1917.7557470922641</v>
      </c>
      <c r="AN23" s="50">
        <f t="shared" si="58"/>
        <v>1611.1610399354713</v>
      </c>
      <c r="AO23" s="50">
        <f t="shared" si="58"/>
        <v>2041.332403040604</v>
      </c>
      <c r="AP23" s="50">
        <f t="shared" si="58"/>
        <v>1975.0551690657369</v>
      </c>
      <c r="AQ23" s="51">
        <f t="shared" si="58"/>
        <v>7545.3043591340638</v>
      </c>
      <c r="AR23" s="50">
        <f t="shared" si="58"/>
        <v>2056.8183129348849</v>
      </c>
      <c r="AS23" s="50">
        <f t="shared" si="58"/>
        <v>1730.8602886806409</v>
      </c>
      <c r="AT23" s="50">
        <f t="shared" si="58"/>
        <v>2187.3409265674027</v>
      </c>
      <c r="AU23" s="50">
        <f t="shared" si="58"/>
        <v>2116.2624497031998</v>
      </c>
      <c r="AV23" s="51">
        <f t="shared" si="58"/>
        <v>8091.2819778861294</v>
      </c>
    </row>
    <row r="24" spans="1:48" ht="16.2" x14ac:dyDescent="0.85">
      <c r="B24" s="471" t="s">
        <v>5</v>
      </c>
      <c r="C24" s="472"/>
      <c r="D24" s="104">
        <v>205.1</v>
      </c>
      <c r="E24" s="104">
        <v>161.19999999999999</v>
      </c>
      <c r="F24" s="104">
        <v>303.7</v>
      </c>
      <c r="G24" s="104">
        <f t="shared" ref="G24" si="59">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v>222.7</v>
      </c>
      <c r="W24" s="173">
        <f>SUM(S24:V24)</f>
        <v>948.59999999999991</v>
      </c>
      <c r="X24" s="52">
        <f>+X23*X143</f>
        <v>269.82441777371201</v>
      </c>
      <c r="Y24" s="52">
        <f>+Y23*Y143</f>
        <v>269.44482431439758</v>
      </c>
      <c r="Z24" s="52">
        <f>+Z23*Z143</f>
        <v>346.18778354230983</v>
      </c>
      <c r="AA24" s="52">
        <f>+AA23*AA143</f>
        <v>379.77345236866324</v>
      </c>
      <c r="AB24" s="53">
        <f>SUM(X24:AA24)</f>
        <v>1265.2304779990827</v>
      </c>
      <c r="AC24" s="52">
        <f>+AC23*AC143</f>
        <v>374.89606807936366</v>
      </c>
      <c r="AD24" s="52">
        <f>+AD23*AD143</f>
        <v>315.20903611515553</v>
      </c>
      <c r="AE24" s="52">
        <f>+AE23*AE143</f>
        <v>389.29364073903128</v>
      </c>
      <c r="AF24" s="52">
        <f>+AF23*AF143</f>
        <v>392.61934669815906</v>
      </c>
      <c r="AG24" s="53">
        <f>SUM(AC24:AF24)</f>
        <v>1472.0180916317095</v>
      </c>
      <c r="AH24" s="52">
        <f>+AH23*AH143</f>
        <v>438.61932482017266</v>
      </c>
      <c r="AI24" s="52">
        <f>+AI23*AI143</f>
        <v>372.66197438433039</v>
      </c>
      <c r="AJ24" s="52">
        <f>+AJ23*AJ143</f>
        <v>473.83879020547892</v>
      </c>
      <c r="AK24" s="52">
        <f>+AK23*AK143</f>
        <v>449.04669840491249</v>
      </c>
      <c r="AL24" s="53">
        <f>SUM(AH24:AK24)</f>
        <v>1734.1667878148946</v>
      </c>
      <c r="AM24" s="52">
        <f>+AM23*AM143</f>
        <v>469.85015803760467</v>
      </c>
      <c r="AN24" s="52">
        <f>+AN23*AN143</f>
        <v>394.73445478419046</v>
      </c>
      <c r="AO24" s="52">
        <f>+AO23*AO143</f>
        <v>500.12643874494796</v>
      </c>
      <c r="AP24" s="52">
        <f>+AP23*AP143</f>
        <v>483.88851642110552</v>
      </c>
      <c r="AQ24" s="53">
        <f>SUM(AM24:AP24)</f>
        <v>1848.5995679878488</v>
      </c>
      <c r="AR24" s="52">
        <f>+AR23*AR143</f>
        <v>503.9204866690468</v>
      </c>
      <c r="AS24" s="52">
        <f>+AS23*AS143</f>
        <v>424.06077072675703</v>
      </c>
      <c r="AT24" s="52">
        <f>+AT23*AT143</f>
        <v>535.89852700901361</v>
      </c>
      <c r="AU24" s="52">
        <f>+AU23*AU143</f>
        <v>518.4843001772839</v>
      </c>
      <c r="AV24" s="53">
        <f>SUM(AR24:AU24)</f>
        <v>1982.3640845821014</v>
      </c>
    </row>
    <row r="25" spans="1:48" x14ac:dyDescent="0.55000000000000004">
      <c r="A25" s="23"/>
      <c r="B25" s="469" t="s">
        <v>39</v>
      </c>
      <c r="C25" s="470"/>
      <c r="D25" s="103">
        <f t="shared" ref="D25:AV25" si="60">+D23-D24</f>
        <v>760.40000000000043</v>
      </c>
      <c r="E25" s="103">
        <f t="shared" si="60"/>
        <v>658.79999999999973</v>
      </c>
      <c r="F25" s="103">
        <f t="shared" si="60"/>
        <v>1373.200000000001</v>
      </c>
      <c r="G25" s="103">
        <f t="shared" si="60"/>
        <v>802.20000000000095</v>
      </c>
      <c r="H25" s="171">
        <f t="shared" si="60"/>
        <v>3594.6000000000054</v>
      </c>
      <c r="I25" s="103">
        <f t="shared" si="60"/>
        <v>885.29999999999882</v>
      </c>
      <c r="J25" s="103">
        <f t="shared" si="60"/>
        <v>324.79999999999905</v>
      </c>
      <c r="K25" s="103">
        <f t="shared" si="60"/>
        <v>-678.09999999999923</v>
      </c>
      <c r="L25" s="50">
        <f t="shared" si="60"/>
        <v>392.70000000000044</v>
      </c>
      <c r="M25" s="51">
        <f t="shared" si="60"/>
        <v>924.70000000000437</v>
      </c>
      <c r="N25" s="50">
        <f t="shared" si="60"/>
        <v>622.20000000000016</v>
      </c>
      <c r="O25" s="103">
        <f t="shared" si="60"/>
        <v>659.4</v>
      </c>
      <c r="P25" s="103">
        <f t="shared" si="60"/>
        <v>1154.1999999999989</v>
      </c>
      <c r="Q25" s="103">
        <f>+Q23-Q24</f>
        <v>1764.6</v>
      </c>
      <c r="R25" s="171">
        <f t="shared" si="60"/>
        <v>4200.3999999999978</v>
      </c>
      <c r="S25" s="50">
        <f t="shared" si="60"/>
        <v>816.10000000000014</v>
      </c>
      <c r="T25" s="50">
        <f t="shared" si="60"/>
        <v>675.00000000000011</v>
      </c>
      <c r="U25" s="50">
        <f t="shared" si="60"/>
        <v>913.69999999999959</v>
      </c>
      <c r="V25" s="50">
        <f t="shared" si="60"/>
        <v>878.49999999999864</v>
      </c>
      <c r="W25" s="171">
        <f t="shared" si="60"/>
        <v>3283.2999999999952</v>
      </c>
      <c r="X25" s="50">
        <f t="shared" si="60"/>
        <v>831.49973640470444</v>
      </c>
      <c r="Y25" s="50">
        <f t="shared" si="60"/>
        <v>830.32996880559256</v>
      </c>
      <c r="Z25" s="50">
        <f t="shared" si="60"/>
        <v>1066.8235778548733</v>
      </c>
      <c r="AA25" s="50">
        <f>+AA23-AA24</f>
        <v>1170.3222715850643</v>
      </c>
      <c r="AB25" s="51">
        <f>+AB23-AB24</f>
        <v>3898.9755546502238</v>
      </c>
      <c r="AC25" s="50">
        <f t="shared" si="60"/>
        <v>1155.2919648976308</v>
      </c>
      <c r="AD25" s="50">
        <f t="shared" si="60"/>
        <v>971.358458232418</v>
      </c>
      <c r="AE25" s="50">
        <f t="shared" si="60"/>
        <v>1199.6599949304841</v>
      </c>
      <c r="AF25" s="103">
        <f t="shared" si="60"/>
        <v>1209.9085990086128</v>
      </c>
      <c r="AG25" s="171">
        <f t="shared" si="60"/>
        <v>4536.219017069152</v>
      </c>
      <c r="AH25" s="103">
        <f t="shared" si="60"/>
        <v>1351.6636336295119</v>
      </c>
      <c r="AI25" s="103">
        <f t="shared" si="60"/>
        <v>1148.407308817018</v>
      </c>
      <c r="AJ25" s="103">
        <f t="shared" si="60"/>
        <v>1460.197088184231</v>
      </c>
      <c r="AK25" s="103">
        <f t="shared" si="60"/>
        <v>1383.7969685539142</v>
      </c>
      <c r="AL25" s="51">
        <f t="shared" si="60"/>
        <v>5344.0649991846713</v>
      </c>
      <c r="AM25" s="103">
        <f t="shared" si="60"/>
        <v>1447.9055890546595</v>
      </c>
      <c r="AN25" s="103">
        <f t="shared" si="60"/>
        <v>1216.426585151281</v>
      </c>
      <c r="AO25" s="103">
        <f t="shared" si="60"/>
        <v>1541.205964295656</v>
      </c>
      <c r="AP25" s="103">
        <f t="shared" si="60"/>
        <v>1491.1666526446313</v>
      </c>
      <c r="AQ25" s="51">
        <f t="shared" si="60"/>
        <v>5696.704791146215</v>
      </c>
      <c r="AR25" s="103">
        <f t="shared" si="60"/>
        <v>1552.8978262658381</v>
      </c>
      <c r="AS25" s="103">
        <f t="shared" si="60"/>
        <v>1306.7995179538839</v>
      </c>
      <c r="AT25" s="103">
        <f t="shared" si="60"/>
        <v>1651.4423995583891</v>
      </c>
      <c r="AU25" s="103">
        <f t="shared" si="60"/>
        <v>1597.778149525916</v>
      </c>
      <c r="AV25" s="51">
        <f t="shared" si="60"/>
        <v>6108.9178933040275</v>
      </c>
    </row>
    <row r="26" spans="1:48" ht="16.2" x14ac:dyDescent="0.85">
      <c r="A26" s="23"/>
      <c r="B26" s="210" t="s">
        <v>40</v>
      </c>
      <c r="C26" s="201"/>
      <c r="D26" s="104">
        <v>-0.2</v>
      </c>
      <c r="E26" s="104">
        <v>-4.4000000000000004</v>
      </c>
      <c r="F26" s="104">
        <v>0.4</v>
      </c>
      <c r="G26" s="104">
        <f t="shared" ref="G26" si="61">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v>0.49999999999999983</v>
      </c>
      <c r="W26" s="173">
        <f>SUM(S26:V26)</f>
        <v>1.7999999999999998</v>
      </c>
      <c r="X26" s="104">
        <f>AVERAGE(V26,U26,T26,S26)</f>
        <v>0.44999999999999996</v>
      </c>
      <c r="Y26" s="104">
        <f>AVERAGE(X26,V26,U26,T26)</f>
        <v>0.51249999999999996</v>
      </c>
      <c r="Z26" s="104">
        <f>AVERAGE(Y26,X26,V26,U26)</f>
        <v>0.56562499999999993</v>
      </c>
      <c r="AA26" s="104">
        <f>AVERAGE(Z26,Y26,X26,V26)</f>
        <v>0.50703124999999993</v>
      </c>
      <c r="AB26" s="173">
        <f>SUM(X26:AA26)</f>
        <v>2.0351562499999996</v>
      </c>
      <c r="AC26" s="104">
        <f>AVERAGE(AA26,Z26,Y26,X26)</f>
        <v>0.5087890625</v>
      </c>
      <c r="AD26" s="104">
        <f>AVERAGE(AC26,AA26,Z26,Y26)</f>
        <v>0.52348632812499996</v>
      </c>
      <c r="AE26" s="104">
        <f>AVERAGE(AD26,AC26,AA26,Z26)</f>
        <v>0.52623291015624996</v>
      </c>
      <c r="AF26" s="104">
        <f>AVERAGE(AE26,AD26,AC26,AA26)</f>
        <v>0.51638488769531243</v>
      </c>
      <c r="AG26" s="173">
        <f>SUM(AC26:AF26)</f>
        <v>2.0748931884765622</v>
      </c>
      <c r="AH26" s="104">
        <f>AVERAGE(AF26,AE26,AD26,AC26)</f>
        <v>0.51872329711914067</v>
      </c>
      <c r="AI26" s="104">
        <f>AVERAGE(AH26,AF26,AE26,AD26)</f>
        <v>0.52120685577392578</v>
      </c>
      <c r="AJ26" s="104">
        <f>AVERAGE(AI26,AH26,AF26,AE26)</f>
        <v>0.52063698768615718</v>
      </c>
      <c r="AK26" s="104">
        <f>AVERAGE(AJ26,AI26,AH26,AF26)</f>
        <v>0.51923800706863399</v>
      </c>
      <c r="AL26" s="53">
        <f>SUM(AH26:AK26)</f>
        <v>2.0798051476478578</v>
      </c>
      <c r="AM26" s="104">
        <f>AVERAGE(AK26,AJ26,AI26,AH26)</f>
        <v>0.51995128691196446</v>
      </c>
      <c r="AN26" s="104">
        <f>AVERAGE(AM26,AK26,AJ26,AI26)</f>
        <v>0.52025828436017041</v>
      </c>
      <c r="AO26" s="104">
        <f>AVERAGE(AN26,AM26,AK26,AJ26)</f>
        <v>0.52002114150673151</v>
      </c>
      <c r="AP26" s="104">
        <f>AVERAGE(AO26,AN26,AM26,AK26)</f>
        <v>0.51986717996187504</v>
      </c>
      <c r="AQ26" s="53">
        <f>SUM(AM26:AP26)</f>
        <v>2.0800978927407412</v>
      </c>
      <c r="AR26" s="104">
        <f>AVERAGE(AP26,AO26,AN26,AM26)</f>
        <v>0.5200244731851853</v>
      </c>
      <c r="AS26" s="104">
        <f>AVERAGE(AR26,AP26,AO26,AN26)</f>
        <v>0.52004276975349062</v>
      </c>
      <c r="AT26" s="104">
        <f>AVERAGE(AS26,AR26,AP26,AO26)</f>
        <v>0.51998889110182067</v>
      </c>
      <c r="AU26" s="104">
        <f>AVERAGE(AT26,AS26,AR26,AP26)</f>
        <v>0.51998082850059291</v>
      </c>
      <c r="AV26" s="53">
        <f>SUM(AR26:AU26)</f>
        <v>2.0800369625410893</v>
      </c>
    </row>
    <row r="27" spans="1:48" s="8" customFormat="1" x14ac:dyDescent="0.55000000000000004">
      <c r="A27" s="20"/>
      <c r="B27" s="209" t="s">
        <v>16</v>
      </c>
      <c r="C27" s="202"/>
      <c r="D27" s="103">
        <f t="shared" ref="D27:AV27" si="62">+D25-D26</f>
        <v>760.60000000000048</v>
      </c>
      <c r="E27" s="103">
        <f t="shared" si="62"/>
        <v>663.1999999999997</v>
      </c>
      <c r="F27" s="103">
        <f t="shared" si="62"/>
        <v>1372.8000000000009</v>
      </c>
      <c r="G27" s="103">
        <f t="shared" si="62"/>
        <v>802.60000000000093</v>
      </c>
      <c r="H27" s="171">
        <f t="shared" si="62"/>
        <v>3599.2000000000053</v>
      </c>
      <c r="I27" s="103">
        <f t="shared" si="62"/>
        <v>885.69999999999879</v>
      </c>
      <c r="J27" s="103">
        <f t="shared" si="62"/>
        <v>328.39999999999907</v>
      </c>
      <c r="K27" s="103">
        <f t="shared" si="62"/>
        <v>-678.39999999999918</v>
      </c>
      <c r="L27" s="50">
        <f t="shared" si="62"/>
        <v>392.60000000000042</v>
      </c>
      <c r="M27" s="51">
        <f t="shared" si="62"/>
        <v>928.30000000000439</v>
      </c>
      <c r="N27" s="50">
        <f t="shared" si="62"/>
        <v>622.20000000000016</v>
      </c>
      <c r="O27" s="103">
        <f t="shared" si="62"/>
        <v>659.4</v>
      </c>
      <c r="P27" s="103">
        <f t="shared" si="62"/>
        <v>1153.399999999999</v>
      </c>
      <c r="Q27" s="103">
        <f t="shared" si="62"/>
        <v>1764.3999999999999</v>
      </c>
      <c r="R27" s="171">
        <f t="shared" si="62"/>
        <v>4199.3999999999978</v>
      </c>
      <c r="S27" s="50">
        <f t="shared" si="62"/>
        <v>815.90000000000009</v>
      </c>
      <c r="T27" s="50">
        <f t="shared" si="62"/>
        <v>674.70000000000016</v>
      </c>
      <c r="U27" s="50">
        <f t="shared" si="62"/>
        <v>912.89999999999964</v>
      </c>
      <c r="V27" s="103">
        <f t="shared" si="62"/>
        <v>877.99999999999864</v>
      </c>
      <c r="W27" s="171">
        <f t="shared" si="62"/>
        <v>3281.499999999995</v>
      </c>
      <c r="X27" s="50">
        <f t="shared" si="62"/>
        <v>831.04973640470439</v>
      </c>
      <c r="Y27" s="50">
        <f t="shared" si="62"/>
        <v>829.81746880559251</v>
      </c>
      <c r="Z27" s="50">
        <f t="shared" si="62"/>
        <v>1066.2579528548733</v>
      </c>
      <c r="AA27" s="50">
        <f>+AA25-AA26</f>
        <v>1169.8152403350643</v>
      </c>
      <c r="AB27" s="51">
        <f>+AB25-AB26</f>
        <v>3896.9403984002238</v>
      </c>
      <c r="AC27" s="50">
        <f t="shared" si="62"/>
        <v>1154.7831758351308</v>
      </c>
      <c r="AD27" s="50">
        <f t="shared" si="62"/>
        <v>970.83497190429296</v>
      </c>
      <c r="AE27" s="50">
        <f t="shared" si="62"/>
        <v>1199.1337620203278</v>
      </c>
      <c r="AF27" s="50">
        <f t="shared" si="62"/>
        <v>1209.3922141209175</v>
      </c>
      <c r="AG27" s="51">
        <f t="shared" si="62"/>
        <v>4534.1441238806756</v>
      </c>
      <c r="AH27" s="50">
        <f t="shared" si="62"/>
        <v>1351.1449103323928</v>
      </c>
      <c r="AI27" s="50">
        <f t="shared" si="62"/>
        <v>1147.8861019612441</v>
      </c>
      <c r="AJ27" s="50">
        <f t="shared" si="62"/>
        <v>1459.6764511965448</v>
      </c>
      <c r="AK27" s="50">
        <f t="shared" si="62"/>
        <v>1383.2777305468455</v>
      </c>
      <c r="AL27" s="51">
        <f t="shared" si="62"/>
        <v>5341.9851940370236</v>
      </c>
      <c r="AM27" s="50">
        <f t="shared" si="62"/>
        <v>1447.3856377677475</v>
      </c>
      <c r="AN27" s="50">
        <f t="shared" si="62"/>
        <v>1215.9063268669208</v>
      </c>
      <c r="AO27" s="50">
        <f t="shared" si="62"/>
        <v>1540.6859431541493</v>
      </c>
      <c r="AP27" s="50">
        <f t="shared" si="62"/>
        <v>1490.6467854646694</v>
      </c>
      <c r="AQ27" s="51">
        <f t="shared" si="62"/>
        <v>5694.6246932534741</v>
      </c>
      <c r="AR27" s="50">
        <f t="shared" si="62"/>
        <v>1552.3778017926529</v>
      </c>
      <c r="AS27" s="50">
        <f t="shared" si="62"/>
        <v>1306.2794751841304</v>
      </c>
      <c r="AT27" s="50">
        <f t="shared" si="62"/>
        <v>1650.9224106672873</v>
      </c>
      <c r="AU27" s="50">
        <f t="shared" si="62"/>
        <v>1597.2581686974154</v>
      </c>
      <c r="AV27" s="51">
        <f t="shared" si="62"/>
        <v>6106.8378563414863</v>
      </c>
    </row>
    <row r="28" spans="1:48" s="8" customFormat="1" ht="16.2" x14ac:dyDescent="0.85">
      <c r="A28" s="20"/>
      <c r="B28" s="87" t="s">
        <v>72</v>
      </c>
      <c r="C28" s="84"/>
      <c r="D28" s="109">
        <f t="shared" ref="D28:AA28" si="63">-D171-D172</f>
        <v>41.449999999998646</v>
      </c>
      <c r="E28" s="109">
        <f t="shared" si="63"/>
        <v>-54.179999999999545</v>
      </c>
      <c r="F28" s="109">
        <f t="shared" si="63"/>
        <v>-544.16000000000076</v>
      </c>
      <c r="G28" s="109">
        <f t="shared" si="63"/>
        <v>-30</v>
      </c>
      <c r="H28" s="178">
        <f>SUM(D28:G28)</f>
        <v>-586.89000000000169</v>
      </c>
      <c r="I28" s="109">
        <f t="shared" si="63"/>
        <v>-11</v>
      </c>
      <c r="J28" s="109">
        <f t="shared" si="63"/>
        <v>-23</v>
      </c>
      <c r="K28" s="109">
        <f t="shared" si="63"/>
        <v>-35.055</v>
      </c>
      <c r="L28" s="91">
        <f>-L171-L172</f>
        <v>-50.810000000000372</v>
      </c>
      <c r="M28" s="92">
        <f>SUM(I28:L28)</f>
        <v>-119.86500000000038</v>
      </c>
      <c r="N28" s="109">
        <f t="shared" si="63"/>
        <v>-35.49</v>
      </c>
      <c r="O28" s="109">
        <f t="shared" si="63"/>
        <v>-11.847999999999999</v>
      </c>
      <c r="P28" s="109">
        <f t="shared" si="63"/>
        <v>-11.862</v>
      </c>
      <c r="Q28" s="109">
        <f t="shared" si="63"/>
        <v>-696.10940000000005</v>
      </c>
      <c r="R28" s="178">
        <f>SUM(N28:Q28)</f>
        <v>-755.3094000000001</v>
      </c>
      <c r="S28" s="91">
        <f t="shared" si="63"/>
        <v>-3.9480000000003299</v>
      </c>
      <c r="T28" s="91">
        <f t="shared" si="63"/>
        <v>-46.156000000000006</v>
      </c>
      <c r="U28" s="91">
        <f t="shared" si="63"/>
        <v>-23.02</v>
      </c>
      <c r="V28" s="109">
        <f t="shared" si="63"/>
        <v>-23.05</v>
      </c>
      <c r="W28" s="178">
        <f>SUM(S28:V28)</f>
        <v>-96.174000000000333</v>
      </c>
      <c r="X28" s="91">
        <f t="shared" si="63"/>
        <v>-17.99786202462888</v>
      </c>
      <c r="Y28" s="91">
        <f t="shared" si="63"/>
        <v>-3.0497426990776444</v>
      </c>
      <c r="Z28" s="91">
        <f t="shared" si="63"/>
        <v>-3.0497426990776444</v>
      </c>
      <c r="AA28" s="91">
        <f t="shared" si="63"/>
        <v>-3.0497426990776444</v>
      </c>
      <c r="AB28" s="92">
        <f>SUM(X28:AA28)</f>
        <v>-27.147090121861812</v>
      </c>
      <c r="AC28" s="91">
        <f t="shared" ref="AC28:AF28" si="64">-AC171-AC172</f>
        <v>-3.0497426990776444</v>
      </c>
      <c r="AD28" s="91">
        <f t="shared" si="64"/>
        <v>-12.556420233463037</v>
      </c>
      <c r="AE28" s="91">
        <f t="shared" si="64"/>
        <v>-12.556420233463037</v>
      </c>
      <c r="AF28" s="91">
        <f t="shared" si="64"/>
        <v>-12.556420233463037</v>
      </c>
      <c r="AG28" s="92">
        <f>SUM(AC28:AF28)</f>
        <v>-40.719003399466757</v>
      </c>
      <c r="AH28" s="91">
        <f t="shared" ref="AH28:AK28" si="65">-AH171-AH172</f>
        <v>-12.556420233463037</v>
      </c>
      <c r="AI28" s="91">
        <f t="shared" si="65"/>
        <v>-12.556420233463037</v>
      </c>
      <c r="AJ28" s="91">
        <f t="shared" si="65"/>
        <v>-12.556420233463037</v>
      </c>
      <c r="AK28" s="91">
        <f t="shared" si="65"/>
        <v>-12.556420233463037</v>
      </c>
      <c r="AL28" s="92">
        <f>SUM(AH28:AK28)</f>
        <v>-50.225680933852146</v>
      </c>
      <c r="AM28" s="91">
        <f t="shared" ref="AM28:AP28" si="66">-AM171-AM172</f>
        <v>-12.556420233463037</v>
      </c>
      <c r="AN28" s="91">
        <f t="shared" si="66"/>
        <v>-12.556420233463037</v>
      </c>
      <c r="AO28" s="91">
        <f t="shared" si="66"/>
        <v>-12.556420233463037</v>
      </c>
      <c r="AP28" s="91">
        <f t="shared" si="66"/>
        <v>-12.556420233463037</v>
      </c>
      <c r="AQ28" s="92">
        <f>SUM(AM28:AP28)</f>
        <v>-50.225680933852146</v>
      </c>
      <c r="AR28" s="91">
        <f t="shared" ref="AR28:AU28" si="67">-AR171-AR172</f>
        <v>-12.556420233463037</v>
      </c>
      <c r="AS28" s="91">
        <f t="shared" si="67"/>
        <v>-12.556420233463037</v>
      </c>
      <c r="AT28" s="91">
        <f t="shared" si="67"/>
        <v>-12.556420233463037</v>
      </c>
      <c r="AU28" s="91">
        <f t="shared" si="67"/>
        <v>-12.556420233463037</v>
      </c>
      <c r="AV28" s="92">
        <f>SUM(AR28:AU28)</f>
        <v>-50.225680933852146</v>
      </c>
    </row>
    <row r="29" spans="1:48" s="8" customFormat="1" x14ac:dyDescent="0.55000000000000004">
      <c r="A29" s="20"/>
      <c r="B29" s="85" t="s">
        <v>73</v>
      </c>
      <c r="C29" s="86"/>
      <c r="D29" s="108">
        <f t="shared" ref="D29:AV29" si="68">+D19+D20+D21+D22-D24-D26+D28</f>
        <v>940.04999999999916</v>
      </c>
      <c r="E29" s="108">
        <f t="shared" si="68"/>
        <v>750.42000000000007</v>
      </c>
      <c r="F29" s="108">
        <f t="shared" si="68"/>
        <v>953.94</v>
      </c>
      <c r="G29" s="108">
        <f t="shared" si="68"/>
        <v>850.00000000000102</v>
      </c>
      <c r="H29" s="177">
        <f t="shared" si="68"/>
        <v>3494.4100000000039</v>
      </c>
      <c r="I29" s="108">
        <f t="shared" si="68"/>
        <v>946.2999999999987</v>
      </c>
      <c r="J29" s="108">
        <f t="shared" si="68"/>
        <v>372.19999999999902</v>
      </c>
      <c r="K29" s="108">
        <f t="shared" si="68"/>
        <v>-539.7749999999993</v>
      </c>
      <c r="L29" s="80">
        <f>+L19+L20+L21+L22-L24-L26+L28</f>
        <v>601.29</v>
      </c>
      <c r="M29" s="81">
        <f t="shared" si="68"/>
        <v>1380.0150000000035</v>
      </c>
      <c r="N29" s="108">
        <f t="shared" si="68"/>
        <v>721.61000000000024</v>
      </c>
      <c r="O29" s="108">
        <f t="shared" si="68"/>
        <v>735.75199999999995</v>
      </c>
      <c r="P29" s="108">
        <f t="shared" si="68"/>
        <v>1193.2379999999987</v>
      </c>
      <c r="Q29" s="108">
        <f t="shared" si="68"/>
        <v>1183.4905999999996</v>
      </c>
      <c r="R29" s="177">
        <f t="shared" si="68"/>
        <v>3834.0905999999977</v>
      </c>
      <c r="S29" s="80">
        <f t="shared" si="68"/>
        <v>847.15199999999982</v>
      </c>
      <c r="T29" s="80">
        <f t="shared" si="68"/>
        <v>676.04400000000032</v>
      </c>
      <c r="U29" s="80">
        <f t="shared" si="68"/>
        <v>967.37999999999965</v>
      </c>
      <c r="V29" s="108">
        <f t="shared" si="68"/>
        <v>932.04999999999859</v>
      </c>
      <c r="W29" s="177">
        <f t="shared" si="68"/>
        <v>3422.6259999999947</v>
      </c>
      <c r="X29" s="80">
        <f t="shared" si="68"/>
        <v>873.25296601126388</v>
      </c>
      <c r="Y29" s="80">
        <f t="shared" si="68"/>
        <v>836.96881773770315</v>
      </c>
      <c r="Z29" s="80">
        <f t="shared" si="68"/>
        <v>1073.4093017869841</v>
      </c>
      <c r="AA29" s="80">
        <f t="shared" si="68"/>
        <v>1176.9665892671751</v>
      </c>
      <c r="AB29" s="81">
        <f t="shared" si="68"/>
        <v>3960.5976748031153</v>
      </c>
      <c r="AC29" s="80">
        <f t="shared" si="68"/>
        <v>1161.9345247672413</v>
      </c>
      <c r="AD29" s="80">
        <f t="shared" si="68"/>
        <v>1000.2785516708299</v>
      </c>
      <c r="AE29" s="80">
        <f t="shared" si="68"/>
        <v>1228.5773417868647</v>
      </c>
      <c r="AF29" s="80">
        <f t="shared" si="68"/>
        <v>1238.8357938874544</v>
      </c>
      <c r="AG29" s="81">
        <f t="shared" si="68"/>
        <v>4629.6262121123973</v>
      </c>
      <c r="AH29" s="80">
        <f t="shared" si="68"/>
        <v>1380.5884900989297</v>
      </c>
      <c r="AI29" s="80">
        <f t="shared" si="68"/>
        <v>1177.329681727781</v>
      </c>
      <c r="AJ29" s="80">
        <f t="shared" si="68"/>
        <v>1489.1200309630817</v>
      </c>
      <c r="AK29" s="80">
        <f t="shared" si="68"/>
        <v>1412.7213103133824</v>
      </c>
      <c r="AL29" s="81">
        <f t="shared" si="68"/>
        <v>5459.7595131031712</v>
      </c>
      <c r="AM29" s="80">
        <f t="shared" si="68"/>
        <v>1476.8292175342845</v>
      </c>
      <c r="AN29" s="80">
        <f t="shared" si="68"/>
        <v>1245.3499066334577</v>
      </c>
      <c r="AO29" s="80">
        <f t="shared" si="68"/>
        <v>1570.1295229206864</v>
      </c>
      <c r="AP29" s="80">
        <f t="shared" si="68"/>
        <v>1520.0903652312063</v>
      </c>
      <c r="AQ29" s="81">
        <f t="shared" si="68"/>
        <v>5812.3990123196218</v>
      </c>
      <c r="AR29" s="80">
        <f t="shared" si="68"/>
        <v>1581.8213815591898</v>
      </c>
      <c r="AS29" s="80">
        <f t="shared" si="68"/>
        <v>1335.7230549506673</v>
      </c>
      <c r="AT29" s="80">
        <f t="shared" si="68"/>
        <v>1680.3659904338242</v>
      </c>
      <c r="AU29" s="80">
        <f t="shared" si="68"/>
        <v>1626.7017484639523</v>
      </c>
      <c r="AV29" s="81">
        <f t="shared" si="68"/>
        <v>6224.6121754076357</v>
      </c>
    </row>
    <row r="30" spans="1:48" x14ac:dyDescent="0.55000000000000004">
      <c r="B30" s="437" t="s">
        <v>0</v>
      </c>
      <c r="C30" s="438"/>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01">
        <v>1147.8558123647915</v>
      </c>
      <c r="W30" s="169">
        <f>+(S27/W27*S30)+(T27/W27*T30)+(U27/W27*U30)+(V27/W27*V30)</f>
        <v>1153.3004977163769</v>
      </c>
      <c r="X30" s="16">
        <f>V30*(1+X151)-X155-X158-X161</f>
        <v>1150.1515239895211</v>
      </c>
      <c r="Y30" s="16">
        <f>X30*(1+Y151)-Y155-Y158-Y161</f>
        <v>1152.4518270375002</v>
      </c>
      <c r="Z30" s="16">
        <f>Y30*(1+Z151)-Z155-Z158-Z161</f>
        <v>1154.7567306915751</v>
      </c>
      <c r="AA30" s="16">
        <f>Z30*(1+AA151)-AA155-AA158-AA161</f>
        <v>1157.0662441529582</v>
      </c>
      <c r="AB30" s="17">
        <f>+(X27/AB27*X30)+(Y27/AB27*Y30)+(Z27/AB27*Z30)+(AA27/AB27*AA30)</f>
        <v>1153.9771187970114</v>
      </c>
      <c r="AC30" s="16">
        <f>AA30*(1+AC151)-AC155-AC158-AC161</f>
        <v>1159.3803766412641</v>
      </c>
      <c r="AD30" s="16">
        <f>AC30*(1+AD151)-AD155-AD158-AD161</f>
        <v>1161.6991373945466</v>
      </c>
      <c r="AE30" s="16">
        <f>AD30*(1+AE151)-AE155-AE158-AE161</f>
        <v>1163.1351553270288</v>
      </c>
      <c r="AF30" s="16">
        <f>AE30*(1+AF151)-AF155-AF158-AF161</f>
        <v>1164.574045295376</v>
      </c>
      <c r="AG30" s="17">
        <f>+(AC27/AG27*AC30)+(AD27/AG27*AD30)+(AE27/AG27*AE30)+(AF27/AG27*AF30)</f>
        <v>1162.2551856457083</v>
      </c>
      <c r="AH30" s="16">
        <f>AF30*(1+AH151)-AH155-AH158-AH161</f>
        <v>1166.0580692504363</v>
      </c>
      <c r="AI30" s="16">
        <f>AH30*(1+AI151)-AI155-AI158-AI161</f>
        <v>1167.5450612534069</v>
      </c>
      <c r="AJ30" s="16">
        <f>AI30*(1+AJ151)-AJ155-AJ158-AJ161</f>
        <v>1123.8886548263745</v>
      </c>
      <c r="AK30" s="16">
        <f>AJ30*(1+AK151)-AK155-AK158-AK161</f>
        <v>1080.1449355864879</v>
      </c>
      <c r="AL30" s="17">
        <f>+(AH27/AL27*AH30)+(AI27/AL27*AI30)+(AJ27/AL27*AJ30)+(AK27/AL27*AK30)</f>
        <v>1132.6082333168017</v>
      </c>
      <c r="AM30" s="16">
        <f>AK30*(1+AM151)-AM155-AM158-AM161</f>
        <v>1080.2780087146509</v>
      </c>
      <c r="AN30" s="16">
        <f>AM30*(1+AN151)-AN155-AN158-AN161</f>
        <v>1080.4113479890702</v>
      </c>
      <c r="AO30" s="16">
        <f>AN30*(1+AO151)-AO155-AO158-AO161</f>
        <v>1080.5449539420383</v>
      </c>
      <c r="AP30" s="16">
        <f>AO30*(1+AP151)-AP155-AP158-AP161</f>
        <v>1080.6788271069124</v>
      </c>
      <c r="AQ30" s="17">
        <f>+(AM27/AQ27*AM30)+(AN27/AQ27*AN30)+(AO27/AQ27*AO30)+(AP27/AQ27*AP30)</f>
        <v>1080.4836211189584</v>
      </c>
      <c r="AR30" s="16">
        <f>AP30*(1+AR151)-AR155-AR158-AR161</f>
        <v>1080.8527173660182</v>
      </c>
      <c r="AS30" s="16">
        <f>AR30*(1+AS151)-AS155-AS158-AS161</f>
        <v>1081.0269554056422</v>
      </c>
      <c r="AT30" s="16">
        <f>AS30*(1+AT151)-AT155-AT158-AT161</f>
        <v>1081.2015419213453</v>
      </c>
      <c r="AU30" s="16">
        <f>AT30*(1+AU151)-AU155-AU158-AU161</f>
        <v>1081.37647761008</v>
      </c>
      <c r="AV30" s="17">
        <f>+(AR27/AV27*AR30)+(AS27/AV27*AS30)+(AT27/AV27*AT30)+(AU27/AV27*AU30)</f>
        <v>1081.1212796264851</v>
      </c>
    </row>
    <row r="31" spans="1:48" ht="15.75" customHeight="1" x14ac:dyDescent="0.55000000000000004">
      <c r="B31" s="437" t="s">
        <v>1</v>
      </c>
      <c r="C31" s="438"/>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v>1152.5</v>
      </c>
      <c r="W31" s="169">
        <f>+(S27/W27*S31)+(T27/W27*T31)+(U27/W27*U31)+(V27/W27*V31)</f>
        <v>1158.3626908426036</v>
      </c>
      <c r="X31" s="16">
        <f>V31*(1+X152)-X155-X158-X161</f>
        <v>1153.6524999999999</v>
      </c>
      <c r="Y31" s="16">
        <f>X31*(1+Y152)-Y155-Y158-Y161</f>
        <v>1154.8061524999998</v>
      </c>
      <c r="Z31" s="16">
        <f>Y31*(1+Z152)-Z155-Z158-Z161</f>
        <v>1155.9609586524996</v>
      </c>
      <c r="AA31" s="16">
        <f>Z31*(1+AA152)-AA155-AA158-AA161</f>
        <v>1157.1169196111521</v>
      </c>
      <c r="AB31" s="17">
        <f>+(X27/AB27*X31)+(Y27/AB27*Y31)+(Z27/AB27*Z31)+(AA27/AB27*AA31)</f>
        <v>1155.5697641843885</v>
      </c>
      <c r="AC31" s="16">
        <f>AA31*(1+AC152)-AC155-AC158-AC161</f>
        <v>1158.2740365307632</v>
      </c>
      <c r="AD31" s="16">
        <f>AC31*(1+AD152)-AD155-AD158-AD161</f>
        <v>1159.4323105672938</v>
      </c>
      <c r="AE31" s="16">
        <f>AD31*(1+AE152)-AE155-AE158-AE161</f>
        <v>1159.7043625355541</v>
      </c>
      <c r="AF31" s="16">
        <f>AE31*(1+AF152)-AF155-AF158-AF161</f>
        <v>1159.9766865557826</v>
      </c>
      <c r="AG31" s="17">
        <f>+(AC27/AG27*AC31)+(AD27/AG27*AD31)+(AE27/AG27*AE31)+(AF27/AG27*AF31)</f>
        <v>1159.3544646544692</v>
      </c>
      <c r="AH31" s="16">
        <f>AF31*(1+AH152)-AH155-AH158-AH161</f>
        <v>1160.2915391068079</v>
      </c>
      <c r="AI31" s="16">
        <f>AH31*(1+AI152)-AI155-AI158-AI161</f>
        <v>1160.6067065103844</v>
      </c>
      <c r="AJ31" s="16">
        <f>AI31*(1+AJ152)-AJ155-AJ158-AJ161</f>
        <v>1115.7758166673552</v>
      </c>
      <c r="AK31" s="16">
        <f>AJ31*(1+AK152)-AK155-AK158-AK161</f>
        <v>1070.9000959344833</v>
      </c>
      <c r="AL31" s="17">
        <f>+(AH27/AL27*AH31)+(AI27/AL27*AI31)+(AJ27/AL27*AJ31)+(AK27/AL27*AK31)</f>
        <v>1125.0480928459708</v>
      </c>
      <c r="AM31" s="16">
        <f>AK31*(1+AM152)-AM155-AM158-AM161</f>
        <v>1069.9437792874076</v>
      </c>
      <c r="AN31" s="16">
        <f>AM31*(1+AN152)-AN155-AN158-AN161</f>
        <v>1068.9865063236848</v>
      </c>
      <c r="AO31" s="16">
        <f>AN31*(1+AO152)-AO155-AO158-AO161</f>
        <v>1068.0282760869984</v>
      </c>
      <c r="AP31" s="16">
        <f>AO31*(1+AP152)-AP155-AP158-AP161</f>
        <v>1067.0690876200752</v>
      </c>
      <c r="AQ31" s="17">
        <f>+(AM27/AQ27*AM31)+(AN27/AQ27*AN31)+(AO27/AQ27*AO31)+(AP27/AQ27*AP31)</f>
        <v>1068.4686525751738</v>
      </c>
      <c r="AR31" s="16">
        <f>AP31*(1+AR152)-AR155-AR158-AR161</f>
        <v>1066.1486893125871</v>
      </c>
      <c r="AS31" s="16">
        <f>AR31*(1+AS152)-AS155-AS158-AS161</f>
        <v>1065.2273706067915</v>
      </c>
      <c r="AT31" s="16">
        <f>AS31*(1+AT152)-AT155-AT158-AT161</f>
        <v>1064.3051305822901</v>
      </c>
      <c r="AU31" s="16">
        <f>AT31*(1+AU152)-AU155-AU158-AU161</f>
        <v>1063.3819683177642</v>
      </c>
      <c r="AV31" s="17">
        <f>+(AR27/AV27*AR31)+(AS27/AV27*AS31)+(AT27/AV27*AT31)+(AU27/AV27*AU31)</f>
        <v>1064.7295850147382</v>
      </c>
    </row>
    <row r="32" spans="1:48" ht="15.75" customHeight="1" x14ac:dyDescent="0.55000000000000004">
      <c r="B32" s="453" t="s">
        <v>6</v>
      </c>
      <c r="C32" s="454"/>
      <c r="D32" s="110">
        <f t="shared" ref="D32:AV32" si="69">D27/D30</f>
        <v>0.61239935587761718</v>
      </c>
      <c r="E32" s="110">
        <f t="shared" si="69"/>
        <v>0.53518398967075509</v>
      </c>
      <c r="F32" s="110">
        <f t="shared" si="69"/>
        <v>1.1336085879438487</v>
      </c>
      <c r="G32" s="110">
        <f t="shared" si="69"/>
        <v>0.66287276975832043</v>
      </c>
      <c r="H32" s="174">
        <f t="shared" si="69"/>
        <v>2.947264985260404</v>
      </c>
      <c r="I32" s="110">
        <f t="shared" si="69"/>
        <v>0.75033886818027684</v>
      </c>
      <c r="J32" s="110">
        <f t="shared" si="69"/>
        <v>0.28025260283324721</v>
      </c>
      <c r="K32" s="110">
        <f t="shared" si="69"/>
        <v>-0.58057338468121455</v>
      </c>
      <c r="L32" s="110">
        <f t="shared" si="69"/>
        <v>0.3363065065700544</v>
      </c>
      <c r="M32" s="25">
        <f t="shared" si="69"/>
        <v>0.78632786555858059</v>
      </c>
      <c r="N32" s="110">
        <f t="shared" si="69"/>
        <v>0.52953191489361717</v>
      </c>
      <c r="O32" s="110">
        <f t="shared" si="69"/>
        <v>0.55999999999999994</v>
      </c>
      <c r="P32" s="110">
        <f t="shared" si="69"/>
        <v>0.97870173949936268</v>
      </c>
      <c r="Q32" s="110">
        <f t="shared" si="69"/>
        <v>1.495887011112873</v>
      </c>
      <c r="R32" s="174">
        <f t="shared" si="69"/>
        <v>3.5641146798260079</v>
      </c>
      <c r="S32" s="24">
        <f t="shared" si="69"/>
        <v>0.69758891928864586</v>
      </c>
      <c r="T32" s="24">
        <f t="shared" si="69"/>
        <v>0.58710407239819018</v>
      </c>
      <c r="U32" s="24">
        <f t="shared" si="69"/>
        <v>0.79590235396686981</v>
      </c>
      <c r="V32" s="24">
        <f t="shared" si="69"/>
        <v>0.76490443359010318</v>
      </c>
      <c r="W32" s="174">
        <f t="shared" si="69"/>
        <v>2.8453122204469832</v>
      </c>
      <c r="X32" s="24">
        <f t="shared" si="69"/>
        <v>0.72255674063018149</v>
      </c>
      <c r="Y32" s="24">
        <f t="shared" si="69"/>
        <v>0.72004525424609411</v>
      </c>
      <c r="Z32" s="24">
        <f t="shared" si="69"/>
        <v>0.92336153972127055</v>
      </c>
      <c r="AA32" s="24">
        <f t="shared" si="69"/>
        <v>1.0110183805348494</v>
      </c>
      <c r="AB32" s="25">
        <f t="shared" si="69"/>
        <v>3.3769650497599764</v>
      </c>
      <c r="AC32" s="24">
        <f t="shared" si="69"/>
        <v>0.9960347778013533</v>
      </c>
      <c r="AD32" s="24">
        <f t="shared" si="69"/>
        <v>0.83570258482043558</v>
      </c>
      <c r="AE32" s="24">
        <f t="shared" si="69"/>
        <v>1.0309496334354864</v>
      </c>
      <c r="AF32" s="24">
        <f t="shared" si="69"/>
        <v>1.0384846021655705</v>
      </c>
      <c r="AG32" s="25">
        <f t="shared" si="69"/>
        <v>3.9011605883794478</v>
      </c>
      <c r="AH32" s="24">
        <f t="shared" si="69"/>
        <v>1.1587286653750732</v>
      </c>
      <c r="AI32" s="24">
        <f t="shared" si="69"/>
        <v>0.98316214085042841</v>
      </c>
      <c r="AJ32" s="24">
        <f t="shared" si="69"/>
        <v>1.2987731880094875</v>
      </c>
      <c r="AK32" s="24">
        <f t="shared" si="69"/>
        <v>1.2806408519573025</v>
      </c>
      <c r="AL32" s="25">
        <f t="shared" si="69"/>
        <v>4.7165339584308121</v>
      </c>
      <c r="AM32" s="24">
        <f t="shared" si="69"/>
        <v>1.339826994617703</v>
      </c>
      <c r="AN32" s="24">
        <f t="shared" si="69"/>
        <v>1.1254105476863441</v>
      </c>
      <c r="AO32" s="24">
        <f t="shared" si="69"/>
        <v>1.4258415973656877</v>
      </c>
      <c r="AP32" s="24">
        <f t="shared" si="69"/>
        <v>1.3793615161826416</v>
      </c>
      <c r="AQ32" s="25">
        <f t="shared" si="69"/>
        <v>5.2704405526814657</v>
      </c>
      <c r="AR32" s="24">
        <f t="shared" si="69"/>
        <v>1.4362528555932366</v>
      </c>
      <c r="AS32" s="24">
        <f t="shared" si="69"/>
        <v>1.2083690130501556</v>
      </c>
      <c r="AT32" s="24">
        <f t="shared" si="69"/>
        <v>1.526933089397488</v>
      </c>
      <c r="AU32" s="24">
        <f t="shared" si="69"/>
        <v>1.477060211469988</v>
      </c>
      <c r="AV32" s="25">
        <f t="shared" si="69"/>
        <v>5.6486149809680262</v>
      </c>
    </row>
    <row r="33" spans="2:48" x14ac:dyDescent="0.55000000000000004">
      <c r="B33" s="453" t="s">
        <v>7</v>
      </c>
      <c r="C33" s="454"/>
      <c r="D33" s="110">
        <f t="shared" ref="D33:AV33" si="70">D27/D31</f>
        <v>0.60682942396681061</v>
      </c>
      <c r="E33" s="110">
        <f t="shared" si="70"/>
        <v>0.53026305269049312</v>
      </c>
      <c r="F33" s="110">
        <f t="shared" si="70"/>
        <v>1.1224856909239582</v>
      </c>
      <c r="G33" s="110">
        <f t="shared" si="70"/>
        <v>0.65635470614510849</v>
      </c>
      <c r="H33" s="174">
        <f t="shared" si="70"/>
        <v>2.9185857930587131</v>
      </c>
      <c r="I33" s="110">
        <f t="shared" si="70"/>
        <v>0.74366078925272783</v>
      </c>
      <c r="J33" s="110">
        <f t="shared" si="70"/>
        <v>0.27814008638942922</v>
      </c>
      <c r="K33" s="110">
        <f t="shared" si="70"/>
        <v>-0.58057338468121455</v>
      </c>
      <c r="L33" s="110">
        <f t="shared" si="70"/>
        <v>0.3329940627650555</v>
      </c>
      <c r="M33" s="174">
        <f t="shared" si="70"/>
        <v>0.7744067226924668</v>
      </c>
      <c r="N33" s="110">
        <f t="shared" si="70"/>
        <v>0.52595097210481845</v>
      </c>
      <c r="O33" s="110">
        <f t="shared" si="70"/>
        <v>0.55654962862930457</v>
      </c>
      <c r="P33" s="110">
        <f t="shared" si="70"/>
        <v>0.97234867644579237</v>
      </c>
      <c r="Q33" s="110">
        <f t="shared" si="70"/>
        <v>1.4853102112972469</v>
      </c>
      <c r="R33" s="174">
        <f t="shared" si="70"/>
        <v>3.5401518359379072</v>
      </c>
      <c r="S33" s="24">
        <f t="shared" si="70"/>
        <v>0.69343872174060861</v>
      </c>
      <c r="T33" s="24">
        <f t="shared" si="70"/>
        <v>0.58471271340670783</v>
      </c>
      <c r="U33" s="24">
        <f t="shared" si="70"/>
        <v>0.79313640312771472</v>
      </c>
      <c r="V33" s="24">
        <f t="shared" si="70"/>
        <v>0.76182212581344788</v>
      </c>
      <c r="W33" s="174">
        <f t="shared" si="70"/>
        <v>2.8328778420971088</v>
      </c>
      <c r="X33" s="24">
        <f>X27/X31</f>
        <v>0.72036400597641359</v>
      </c>
      <c r="Y33" s="24">
        <f t="shared" si="70"/>
        <v>0.71857728416942479</v>
      </c>
      <c r="Z33" s="24">
        <f t="shared" si="70"/>
        <v>0.92239962333832382</v>
      </c>
      <c r="AA33" s="24">
        <f>AA27/AA31</f>
        <v>1.01097410340191</v>
      </c>
      <c r="AB33" s="25">
        <f>AB27/AB31</f>
        <v>3.3723108021528403</v>
      </c>
      <c r="AC33" s="24">
        <f t="shared" si="70"/>
        <v>0.99698615302982352</v>
      </c>
      <c r="AD33" s="24">
        <f t="shared" si="70"/>
        <v>0.83733648187644272</v>
      </c>
      <c r="AE33" s="24">
        <f t="shared" si="70"/>
        <v>1.0339995267402169</v>
      </c>
      <c r="AF33" s="24">
        <f t="shared" si="70"/>
        <v>1.0426004489037277</v>
      </c>
      <c r="AG33" s="25">
        <f t="shared" si="70"/>
        <v>3.9109213464167056</v>
      </c>
      <c r="AH33" s="24">
        <f t="shared" si="70"/>
        <v>1.1644874281962823</v>
      </c>
      <c r="AI33" s="24">
        <f t="shared" si="70"/>
        <v>0.98903969408604619</v>
      </c>
      <c r="AJ33" s="24">
        <f t="shared" si="70"/>
        <v>1.3082166053359769</v>
      </c>
      <c r="AK33" s="24">
        <f t="shared" si="70"/>
        <v>1.2916963363793303</v>
      </c>
      <c r="AL33" s="25">
        <f t="shared" si="70"/>
        <v>4.7482283006442012</v>
      </c>
      <c r="AM33" s="24">
        <f t="shared" si="70"/>
        <v>1.3527679358365163</v>
      </c>
      <c r="AN33" s="24">
        <f t="shared" si="70"/>
        <v>1.137438423847372</v>
      </c>
      <c r="AO33" s="24">
        <f t="shared" si="70"/>
        <v>1.4425516417962791</v>
      </c>
      <c r="AP33" s="24">
        <f t="shared" si="70"/>
        <v>1.3969543329095173</v>
      </c>
      <c r="AQ33" s="25">
        <f t="shared" si="70"/>
        <v>5.3297068468303239</v>
      </c>
      <c r="AR33" s="24">
        <f t="shared" si="70"/>
        <v>1.4560612580160543</v>
      </c>
      <c r="AS33" s="24">
        <f t="shared" si="70"/>
        <v>1.2262916924862972</v>
      </c>
      <c r="AT33" s="24">
        <f t="shared" si="70"/>
        <v>1.5511739662140445</v>
      </c>
      <c r="AU33" s="24">
        <f t="shared" si="70"/>
        <v>1.5020549682859736</v>
      </c>
      <c r="AV33" s="25">
        <f t="shared" si="70"/>
        <v>5.7355763775991573</v>
      </c>
    </row>
    <row r="34" spans="2:48" x14ac:dyDescent="0.55000000000000004">
      <c r="B34" s="93" t="s">
        <v>74</v>
      </c>
      <c r="C34" s="100"/>
      <c r="D34" s="111">
        <f t="shared" ref="D34:AV34" si="71">+D29/D31</f>
        <v>0.74999999999999922</v>
      </c>
      <c r="E34" s="111">
        <f t="shared" si="71"/>
        <v>0.60000000000000009</v>
      </c>
      <c r="F34" s="111">
        <f t="shared" si="71"/>
        <v>0.78</v>
      </c>
      <c r="G34" s="111">
        <f t="shared" si="71"/>
        <v>0.69511774261567683</v>
      </c>
      <c r="H34" s="172">
        <f t="shared" si="71"/>
        <v>2.8336117418099285</v>
      </c>
      <c r="I34" s="111">
        <f t="shared" si="71"/>
        <v>0.79454240134340781</v>
      </c>
      <c r="J34" s="111">
        <f t="shared" si="71"/>
        <v>0.31523672397730074</v>
      </c>
      <c r="K34" s="111">
        <f t="shared" si="71"/>
        <v>-0.46193838254171954</v>
      </c>
      <c r="L34" s="111">
        <f t="shared" si="71"/>
        <v>0.51</v>
      </c>
      <c r="M34" s="172">
        <f t="shared" si="71"/>
        <v>1.1512365543643674</v>
      </c>
      <c r="N34" s="111">
        <f t="shared" si="71"/>
        <v>0.60998309382924787</v>
      </c>
      <c r="O34" s="111">
        <f t="shared" si="71"/>
        <v>0.62099257258609042</v>
      </c>
      <c r="P34" s="111">
        <f t="shared" si="71"/>
        <v>1.0059332321699532</v>
      </c>
      <c r="Q34" s="111">
        <f t="shared" si="71"/>
        <v>0.99628807138648001</v>
      </c>
      <c r="R34" s="172">
        <f>+R29/R31+0.01</f>
        <v>3.2421909979383412</v>
      </c>
      <c r="S34" s="111">
        <f t="shared" si="71"/>
        <v>0.71999999999999986</v>
      </c>
      <c r="T34" s="111">
        <f t="shared" si="71"/>
        <v>0.58587745905191113</v>
      </c>
      <c r="U34" s="111">
        <f t="shared" si="71"/>
        <v>0.84046915725456095</v>
      </c>
      <c r="V34" s="111">
        <f t="shared" si="71"/>
        <v>0.80872017353579051</v>
      </c>
      <c r="W34" s="172">
        <f t="shared" si="71"/>
        <v>2.95471014998795</v>
      </c>
      <c r="X34" s="82">
        <f t="shared" si="71"/>
        <v>0.75694627802675762</v>
      </c>
      <c r="Y34" s="82">
        <f t="shared" si="71"/>
        <v>0.72476996760519363</v>
      </c>
      <c r="Z34" s="82">
        <f t="shared" si="71"/>
        <v>0.92858612027715393</v>
      </c>
      <c r="AA34" s="82">
        <f t="shared" si="71"/>
        <v>1.0171544200241178</v>
      </c>
      <c r="AB34" s="83">
        <f t="shared" si="71"/>
        <v>3.4273981524590518</v>
      </c>
      <c r="AC34" s="82">
        <f t="shared" si="71"/>
        <v>1.0031602955095513</v>
      </c>
      <c r="AD34" s="82">
        <f t="shared" si="71"/>
        <v>0.86273130613498927</v>
      </c>
      <c r="AE34" s="82">
        <f t="shared" si="71"/>
        <v>1.0593883936943449</v>
      </c>
      <c r="AF34" s="82">
        <f t="shared" si="71"/>
        <v>1.0679833553946858</v>
      </c>
      <c r="AG34" s="83">
        <f t="shared" si="71"/>
        <v>3.9932793233277435</v>
      </c>
      <c r="AH34" s="82">
        <f t="shared" si="71"/>
        <v>1.1898634468727629</v>
      </c>
      <c r="AI34" s="82">
        <f t="shared" si="71"/>
        <v>1.0144088218029326</v>
      </c>
      <c r="AJ34" s="82">
        <f t="shared" si="71"/>
        <v>1.3346050422663276</v>
      </c>
      <c r="AK34" s="82">
        <f t="shared" si="71"/>
        <v>1.3191905721892956</v>
      </c>
      <c r="AL34" s="415">
        <f t="shared" si="71"/>
        <v>4.852912109109865</v>
      </c>
      <c r="AM34" s="82">
        <f t="shared" si="71"/>
        <v>1.3802867460175023</v>
      </c>
      <c r="AN34" s="82">
        <f t="shared" si="71"/>
        <v>1.1649818770082498</v>
      </c>
      <c r="AO34" s="82">
        <f t="shared" si="71"/>
        <v>1.4701198068212835</v>
      </c>
      <c r="AP34" s="82">
        <f t="shared" si="71"/>
        <v>1.4245472789597173</v>
      </c>
      <c r="AQ34" s="83">
        <f t="shared" si="71"/>
        <v>5.4399340573173074</v>
      </c>
      <c r="AR34" s="82">
        <f t="shared" si="71"/>
        <v>1.4836780248532588</v>
      </c>
      <c r="AS34" s="82">
        <f t="shared" si="71"/>
        <v>1.2539323451572522</v>
      </c>
      <c r="AT34" s="82">
        <f t="shared" si="71"/>
        <v>1.578838570020312</v>
      </c>
      <c r="AU34" s="82">
        <f t="shared" si="71"/>
        <v>1.529743588785262</v>
      </c>
      <c r="AV34" s="83">
        <f t="shared" si="71"/>
        <v>5.8461906788487275</v>
      </c>
    </row>
    <row r="35" spans="2:48" x14ac:dyDescent="0.55000000000000004">
      <c r="B35" s="38" t="s">
        <v>41</v>
      </c>
      <c r="C35" s="207"/>
      <c r="D35" s="239">
        <v>0.36</v>
      </c>
      <c r="E35" s="239">
        <v>0.36</v>
      </c>
      <c r="F35" s="239">
        <v>0.36</v>
      </c>
      <c r="G35" s="239">
        <v>0.41</v>
      </c>
      <c r="H35" s="174">
        <f>+SUM(D35:G35)</f>
        <v>1.49</v>
      </c>
      <c r="I35" s="239">
        <v>0.41</v>
      </c>
      <c r="J35" s="239">
        <v>0.41</v>
      </c>
      <c r="K35" s="239">
        <v>0.41</v>
      </c>
      <c r="L35" s="239">
        <f>K35*1.1</f>
        <v>0.45100000000000001</v>
      </c>
      <c r="M35" s="25">
        <f>+SUM(I35:L35)</f>
        <v>1.681</v>
      </c>
      <c r="N35" s="239">
        <f>+L35</f>
        <v>0.45100000000000001</v>
      </c>
      <c r="O35" s="239">
        <v>0.45</v>
      </c>
      <c r="P35" s="239">
        <v>0.45</v>
      </c>
      <c r="Q35" s="239">
        <v>0.49</v>
      </c>
      <c r="R35" s="25">
        <f>+SUM(N35:Q35)</f>
        <v>1.841</v>
      </c>
      <c r="S35" s="239">
        <v>0.49</v>
      </c>
      <c r="T35" s="239">
        <v>0.49</v>
      </c>
      <c r="U35" s="239">
        <v>0.49</v>
      </c>
      <c r="V35" s="239">
        <v>0.53</v>
      </c>
      <c r="W35" s="25">
        <f>+SUM(S35:V35)</f>
        <v>2</v>
      </c>
      <c r="X35" s="240">
        <f>+V35</f>
        <v>0.53</v>
      </c>
      <c r="Y35" s="240">
        <f>+X35</f>
        <v>0.53</v>
      </c>
      <c r="Z35" s="240">
        <f>+Y35</f>
        <v>0.53</v>
      </c>
      <c r="AA35" s="240">
        <f>1.05*Z35</f>
        <v>0.55650000000000011</v>
      </c>
      <c r="AB35" s="25">
        <f>+SUM(X35:AA35)</f>
        <v>2.1465000000000001</v>
      </c>
      <c r="AC35" s="240">
        <f>+AA35</f>
        <v>0.55650000000000011</v>
      </c>
      <c r="AD35" s="240">
        <f>+AC35</f>
        <v>0.55650000000000011</v>
      </c>
      <c r="AE35" s="240">
        <f>+AD35</f>
        <v>0.55650000000000011</v>
      </c>
      <c r="AF35" s="240">
        <f>1.05*AE35</f>
        <v>0.58432500000000009</v>
      </c>
      <c r="AG35" s="25">
        <f>+SUM(AC35:AF35)</f>
        <v>2.2538250000000004</v>
      </c>
      <c r="AH35" s="240">
        <f>+AF35</f>
        <v>0.58432500000000009</v>
      </c>
      <c r="AI35" s="240">
        <f>+AH35</f>
        <v>0.58432500000000009</v>
      </c>
      <c r="AJ35" s="240">
        <f>+AI35</f>
        <v>0.58432500000000009</v>
      </c>
      <c r="AK35" s="240">
        <f>1.05*AJ35</f>
        <v>0.61354125000000015</v>
      </c>
      <c r="AL35" s="25">
        <f>+SUM(AH35:AK35)</f>
        <v>2.3665162500000001</v>
      </c>
      <c r="AM35" s="240">
        <f>+AK35</f>
        <v>0.61354125000000015</v>
      </c>
      <c r="AN35" s="240">
        <f>+AM35</f>
        <v>0.61354125000000015</v>
      </c>
      <c r="AO35" s="240">
        <f>+AN35</f>
        <v>0.61354125000000015</v>
      </c>
      <c r="AP35" s="240">
        <f>1.02*AO35</f>
        <v>0.62581207500000013</v>
      </c>
      <c r="AQ35" s="25">
        <f>+SUM(AM35:AP35)</f>
        <v>2.4664358250000005</v>
      </c>
      <c r="AR35" s="240">
        <f>+AP35</f>
        <v>0.62581207500000013</v>
      </c>
      <c r="AS35" s="240">
        <f>+AR35</f>
        <v>0.62581207500000013</v>
      </c>
      <c r="AT35" s="240">
        <f>+AS35</f>
        <v>0.62581207500000013</v>
      </c>
      <c r="AU35" s="240">
        <f>1.02*AT35</f>
        <v>0.6383283165000001</v>
      </c>
      <c r="AV35" s="25">
        <f>+SUM(AR35:AU35)</f>
        <v>2.5157645415000003</v>
      </c>
    </row>
    <row r="36" spans="2:48" s="241" customFormat="1" x14ac:dyDescent="0.55000000000000004">
      <c r="B36" s="242" t="s">
        <v>170</v>
      </c>
      <c r="C36" s="243"/>
      <c r="D36" s="211"/>
      <c r="E36" s="211"/>
      <c r="F36" s="211"/>
      <c r="G36" s="211"/>
      <c r="H36" s="244">
        <f>H35/H33</f>
        <v>0.51052122693931912</v>
      </c>
      <c r="I36" s="211"/>
      <c r="J36" s="211"/>
      <c r="K36" s="211"/>
      <c r="L36" s="211"/>
      <c r="M36" s="244">
        <f>M35/M33</f>
        <v>2.1706939657696651</v>
      </c>
      <c r="N36" s="211"/>
      <c r="O36" s="211"/>
      <c r="P36" s="211"/>
      <c r="Q36" s="211"/>
      <c r="R36" s="244">
        <f>R35/R33</f>
        <v>0.52003419212449009</v>
      </c>
      <c r="S36" s="211"/>
      <c r="T36" s="211"/>
      <c r="U36" s="211"/>
      <c r="V36" s="211"/>
      <c r="W36" s="244">
        <f>W35/W33</f>
        <v>0.70599584997263765</v>
      </c>
      <c r="X36" s="211"/>
      <c r="Y36" s="211"/>
      <c r="Z36" s="211"/>
      <c r="AA36" s="211"/>
      <c r="AB36" s="244">
        <f>AB35/AB33</f>
        <v>0.63650716850585121</v>
      </c>
      <c r="AC36" s="211"/>
      <c r="AD36" s="211"/>
      <c r="AE36" s="211"/>
      <c r="AF36" s="211"/>
      <c r="AG36" s="244">
        <f>AG35/AG33</f>
        <v>0.57629003510004551</v>
      </c>
      <c r="AH36" s="211"/>
      <c r="AI36" s="211"/>
      <c r="AJ36" s="211"/>
      <c r="AK36" s="211"/>
      <c r="AL36" s="432">
        <f>AL35/AL33</f>
        <v>0.49839984519677166</v>
      </c>
      <c r="AM36" s="211"/>
      <c r="AN36" s="211"/>
      <c r="AO36" s="211"/>
      <c r="AP36" s="211"/>
      <c r="AQ36" s="244">
        <f>AQ35/AQ33</f>
        <v>0.4627713860973115</v>
      </c>
      <c r="AR36" s="211"/>
      <c r="AS36" s="211"/>
      <c r="AT36" s="211"/>
      <c r="AU36" s="211"/>
      <c r="AV36" s="244">
        <f>AV35/AV33</f>
        <v>0.43862453847281324</v>
      </c>
    </row>
    <row r="37" spans="2:48" s="63" customFormat="1" x14ac:dyDescent="0.55000000000000004">
      <c r="B37" s="198"/>
      <c r="C37" s="371"/>
      <c r="D37" s="372"/>
      <c r="E37" s="196"/>
      <c r="F37" s="196"/>
      <c r="G37" s="196">
        <f>G35/F35-1</f>
        <v>0.13888888888888884</v>
      </c>
      <c r="H37" s="196"/>
      <c r="I37" s="196"/>
      <c r="J37" s="196"/>
      <c r="K37" s="196"/>
      <c r="L37" s="196">
        <f>L35/K35-1</f>
        <v>0.10000000000000009</v>
      </c>
      <c r="M37" s="196"/>
      <c r="N37" s="196"/>
      <c r="O37" s="196"/>
      <c r="P37" s="196"/>
      <c r="Q37" s="196">
        <f>Q35/P35-1</f>
        <v>8.8888888888888795E-2</v>
      </c>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6">
      <c r="B38" s="445" t="s">
        <v>13</v>
      </c>
      <c r="C38" s="446"/>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3" t="s">
        <v>346</v>
      </c>
      <c r="W38" s="39" t="s">
        <v>346</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85">
      <c r="B39" s="463"/>
      <c r="C39" s="464"/>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4" t="s">
        <v>347</v>
      </c>
      <c r="W39" s="40" t="s">
        <v>348</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100000000000001" x14ac:dyDescent="0.85">
      <c r="B40" s="457" t="s">
        <v>174</v>
      </c>
      <c r="C40" s="458"/>
      <c r="D40" s="14"/>
      <c r="E40" s="14"/>
      <c r="F40" s="14"/>
      <c r="G40" s="14"/>
      <c r="H40" s="40"/>
      <c r="I40" s="14"/>
      <c r="J40" s="14"/>
      <c r="K40" s="14"/>
      <c r="L40" s="14"/>
      <c r="M40" s="40"/>
      <c r="N40" s="14"/>
      <c r="O40" s="14"/>
      <c r="P40" s="14"/>
      <c r="Q40" s="14"/>
      <c r="R40" s="40"/>
      <c r="S40" s="14"/>
      <c r="T40" s="14"/>
      <c r="U40" s="14"/>
      <c r="V40" s="14"/>
      <c r="W40" s="40"/>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459" t="s">
        <v>175</v>
      </c>
      <c r="C41" s="460"/>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10216</v>
      </c>
      <c r="W41" s="191">
        <f>V41</f>
        <v>10216</v>
      </c>
      <c r="X41" s="21">
        <f>+V41+X42</f>
        <v>10276.5</v>
      </c>
      <c r="Y41" s="21">
        <f>+X41+Y42</f>
        <v>10337</v>
      </c>
      <c r="Z41" s="21">
        <f>+Y41+Z42</f>
        <v>10397.5</v>
      </c>
      <c r="AA41" s="21">
        <f>+Z41+AA42</f>
        <v>10458</v>
      </c>
      <c r="AB41" s="191">
        <f>AA41</f>
        <v>10458</v>
      </c>
      <c r="AC41" s="21">
        <f>+AA41+AC42</f>
        <v>10530</v>
      </c>
      <c r="AD41" s="21">
        <f>+AC41+AD42</f>
        <v>10602</v>
      </c>
      <c r="AE41" s="21">
        <f>+AD41+AE42</f>
        <v>10675</v>
      </c>
      <c r="AF41" s="21">
        <f>+AE41+AF42</f>
        <v>10748</v>
      </c>
      <c r="AG41" s="191">
        <f>AF41</f>
        <v>10748</v>
      </c>
      <c r="AH41" s="21">
        <f>+AF41+AH42</f>
        <v>10834</v>
      </c>
      <c r="AI41" s="21">
        <f>+AH41+AI42</f>
        <v>10920</v>
      </c>
      <c r="AJ41" s="21">
        <f>+AI41+AJ42</f>
        <v>11006</v>
      </c>
      <c r="AK41" s="21">
        <f>+AJ41+AK42</f>
        <v>11092</v>
      </c>
      <c r="AL41" s="191">
        <f>AK41</f>
        <v>11092</v>
      </c>
      <c r="AM41" s="21">
        <f>+AK41+AM42</f>
        <v>11188</v>
      </c>
      <c r="AN41" s="21">
        <f>+AM41+AN42</f>
        <v>11284</v>
      </c>
      <c r="AO41" s="21">
        <f>+AN41+AO42</f>
        <v>11380</v>
      </c>
      <c r="AP41" s="21">
        <f>+AO41+AP42</f>
        <v>11476</v>
      </c>
      <c r="AQ41" s="191">
        <f>AP41</f>
        <v>11476</v>
      </c>
      <c r="AR41" s="21">
        <f>+AP41+AR42</f>
        <v>11572</v>
      </c>
      <c r="AS41" s="21">
        <f>+AR41+AS42</f>
        <v>11668</v>
      </c>
      <c r="AT41" s="21">
        <f>+AS41+AT42</f>
        <v>11764</v>
      </c>
      <c r="AU41" s="21">
        <f>+AT41+AU42</f>
        <v>11860</v>
      </c>
      <c r="AV41" s="191">
        <f>AU41</f>
        <v>11860</v>
      </c>
    </row>
    <row r="42" spans="2:48" outlineLevel="1" x14ac:dyDescent="0.55000000000000004">
      <c r="B42" s="180" t="s">
        <v>46</v>
      </c>
      <c r="C42" s="20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101">
        <v>166</v>
      </c>
      <c r="W42" s="122">
        <f>+SUM(S42:V42)</f>
        <v>355</v>
      </c>
      <c r="X42" s="33">
        <v>60.5</v>
      </c>
      <c r="Y42" s="33">
        <v>60.5</v>
      </c>
      <c r="Z42" s="33">
        <v>60.5</v>
      </c>
      <c r="AA42" s="33">
        <v>60.5</v>
      </c>
      <c r="AB42" s="26">
        <f>+SUM(X42:AA42)</f>
        <v>242</v>
      </c>
      <c r="AC42" s="33">
        <v>72</v>
      </c>
      <c r="AD42" s="33">
        <v>72</v>
      </c>
      <c r="AE42" s="33">
        <v>73</v>
      </c>
      <c r="AF42" s="33">
        <v>73</v>
      </c>
      <c r="AG42" s="26">
        <f>+SUM(AC42:AF42)</f>
        <v>290</v>
      </c>
      <c r="AH42" s="33">
        <v>86</v>
      </c>
      <c r="AI42" s="33">
        <v>86</v>
      </c>
      <c r="AJ42" s="33">
        <v>86</v>
      </c>
      <c r="AK42" s="33">
        <v>86</v>
      </c>
      <c r="AL42" s="26">
        <f>+SUM(AH42:AK42)</f>
        <v>344</v>
      </c>
      <c r="AM42" s="33">
        <v>96</v>
      </c>
      <c r="AN42" s="33">
        <v>96</v>
      </c>
      <c r="AO42" s="33">
        <v>96</v>
      </c>
      <c r="AP42" s="33">
        <v>96</v>
      </c>
      <c r="AQ42" s="26">
        <f>+SUM(AM42:AP42)</f>
        <v>384</v>
      </c>
      <c r="AR42" s="33">
        <v>96</v>
      </c>
      <c r="AS42" s="33">
        <v>96</v>
      </c>
      <c r="AT42" s="33">
        <v>96</v>
      </c>
      <c r="AU42" s="33">
        <v>96</v>
      </c>
      <c r="AV42" s="26">
        <f>+SUM(AR42:AU42)</f>
        <v>384</v>
      </c>
    </row>
    <row r="43" spans="2:48" outlineLevel="1" x14ac:dyDescent="0.55000000000000004">
      <c r="B43" s="180" t="s">
        <v>201</v>
      </c>
      <c r="C43" s="201"/>
      <c r="D43" s="101">
        <f>D41</f>
        <v>9777</v>
      </c>
      <c r="E43" s="101">
        <f>AVERAGE(D41,E41)</f>
        <v>9776.5</v>
      </c>
      <c r="F43" s="101">
        <f t="shared" ref="F43:G43" si="72">AVERAGE(E41,F41)</f>
        <v>9816.5</v>
      </c>
      <c r="G43" s="101">
        <f t="shared" si="72"/>
        <v>9915.5</v>
      </c>
      <c r="H43" s="122"/>
      <c r="I43" s="101">
        <f>AVERAGE(G41,I41)</f>
        <v>9997</v>
      </c>
      <c r="J43" s="101">
        <f>AVERAGE(I41,J41)</f>
        <v>10035.5</v>
      </c>
      <c r="K43" s="101">
        <f t="shared" ref="K43:L43" si="73">AVERAGE(J41,K41)</f>
        <v>10034</v>
      </c>
      <c r="L43" s="101">
        <f t="shared" si="73"/>
        <v>10063</v>
      </c>
      <c r="M43" s="122"/>
      <c r="N43" s="101">
        <f>AVERAGE(L41,N41)</f>
        <v>10069</v>
      </c>
      <c r="O43" s="101">
        <f>AVERAGE(N41,O41)</f>
        <v>9924.5</v>
      </c>
      <c r="P43" s="101">
        <f t="shared" ref="P43:Q43" si="74">AVERAGE(O41,P41)</f>
        <v>9840</v>
      </c>
      <c r="Q43" s="101">
        <f t="shared" si="74"/>
        <v>9860.5</v>
      </c>
      <c r="R43" s="122"/>
      <c r="S43" s="101">
        <f>AVERAGE(Q41,S41)</f>
        <v>9880.5</v>
      </c>
      <c r="T43" s="101">
        <f>AVERAGE(S41,T41)</f>
        <v>9927</v>
      </c>
      <c r="U43" s="101">
        <f t="shared" ref="U43" si="75">AVERAGE(T41,U41)</f>
        <v>10002</v>
      </c>
      <c r="V43" s="101">
        <f>AVERAGE(U41,V41)</f>
        <v>10133</v>
      </c>
      <c r="W43" s="122"/>
      <c r="X43" s="101">
        <f>AVERAGE(V41,X41)</f>
        <v>10246.25</v>
      </c>
      <c r="Y43" s="101">
        <f>AVERAGE(X41,Y41)</f>
        <v>10306.75</v>
      </c>
      <c r="Z43" s="101">
        <f t="shared" ref="Z43:AA43" si="76">AVERAGE(Y41,Z41)</f>
        <v>10367.25</v>
      </c>
      <c r="AA43" s="101">
        <f t="shared" si="76"/>
        <v>10427.75</v>
      </c>
      <c r="AB43" s="122"/>
      <c r="AC43" s="101">
        <f>AVERAGE(AA41,AC41)</f>
        <v>10494</v>
      </c>
      <c r="AD43" s="101">
        <f>AVERAGE(AC41,AD41)</f>
        <v>10566</v>
      </c>
      <c r="AE43" s="101">
        <f t="shared" ref="AE43:AF43" si="77">AVERAGE(AD41,AE41)</f>
        <v>10638.5</v>
      </c>
      <c r="AF43" s="101">
        <f t="shared" si="77"/>
        <v>10711.5</v>
      </c>
      <c r="AG43" s="122"/>
      <c r="AH43" s="101">
        <f>AVERAGE(AF41,AH41)</f>
        <v>10791</v>
      </c>
      <c r="AI43" s="101">
        <f>AVERAGE(AH41,AI41)</f>
        <v>10877</v>
      </c>
      <c r="AJ43" s="101">
        <f t="shared" ref="AJ43:AK43" si="78">AVERAGE(AI41,AJ41)</f>
        <v>10963</v>
      </c>
      <c r="AK43" s="101">
        <f t="shared" si="78"/>
        <v>11049</v>
      </c>
      <c r="AL43" s="122"/>
      <c r="AM43" s="101">
        <f>AVERAGE(AK41,AM41)</f>
        <v>11140</v>
      </c>
      <c r="AN43" s="101">
        <f>AVERAGE(AM41,AN41)</f>
        <v>11236</v>
      </c>
      <c r="AO43" s="101">
        <f t="shared" ref="AO43:AP43" si="79">AVERAGE(AN41,AO41)</f>
        <v>11332</v>
      </c>
      <c r="AP43" s="101">
        <f t="shared" si="79"/>
        <v>11428</v>
      </c>
      <c r="AQ43" s="122"/>
      <c r="AR43" s="101">
        <f>AVERAGE(AP41,AR41)</f>
        <v>11524</v>
      </c>
      <c r="AS43" s="101">
        <f>AVERAGE(AR41,AS41)</f>
        <v>11620</v>
      </c>
      <c r="AT43" s="101">
        <f t="shared" ref="AT43:AU43" si="80">AVERAGE(AS41,AT41)</f>
        <v>11716</v>
      </c>
      <c r="AU43" s="101">
        <f t="shared" si="80"/>
        <v>11812</v>
      </c>
      <c r="AV43" s="122"/>
    </row>
    <row r="44" spans="2:48" s="8" customFormat="1" outlineLevel="1" x14ac:dyDescent="0.55000000000000004">
      <c r="B44" s="180" t="s">
        <v>205</v>
      </c>
      <c r="C44" s="206"/>
      <c r="D44" s="435"/>
      <c r="E44" s="43">
        <f>+E45/E43</f>
        <v>0.39376054825346496</v>
      </c>
      <c r="F44" s="43">
        <f>+F45/F43</f>
        <v>0.42603779351092547</v>
      </c>
      <c r="G44" s="43">
        <f>+G45/G43</f>
        <v>0.4199687358176592</v>
      </c>
      <c r="H44" s="434"/>
      <c r="I44" s="43">
        <f>+I45/I43</f>
        <v>0.44723417025107531</v>
      </c>
      <c r="J44" s="43">
        <f>+J45/J43</f>
        <v>0.38499327387773402</v>
      </c>
      <c r="K44" s="43">
        <f>+K45/K43</f>
        <v>0.25601953358580826</v>
      </c>
      <c r="L44" s="43">
        <f>+L45/L43</f>
        <v>0.3851038457716387</v>
      </c>
      <c r="M44" s="434"/>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43">
        <f>+V45/V43</f>
        <v>0.54776472910293106</v>
      </c>
      <c r="W44" s="132"/>
      <c r="X44" s="219">
        <f>S44*1.07</f>
        <v>0.5646563433024645</v>
      </c>
      <c r="Y44" s="219">
        <f>T44*1.07</f>
        <v>0.53206819784426318</v>
      </c>
      <c r="Z44" s="219">
        <f>U44*1.05</f>
        <v>0.57877024595080984</v>
      </c>
      <c r="AA44" s="219">
        <f>V44*1.05</f>
        <v>0.5751529655580776</v>
      </c>
      <c r="AB44" s="97"/>
      <c r="AC44" s="219">
        <f>X44*1.05</f>
        <v>0.59288916046758777</v>
      </c>
      <c r="AD44" s="219">
        <f>Y44*1.05</f>
        <v>0.55867160773647639</v>
      </c>
      <c r="AE44" s="219">
        <f>Z44*1.05</f>
        <v>0.60770875824835036</v>
      </c>
      <c r="AF44" s="219">
        <f>AA44*1.05</f>
        <v>0.60391061383598155</v>
      </c>
      <c r="AG44" s="97"/>
      <c r="AH44" s="219">
        <f>AC44*1.07</f>
        <v>0.63439140170031894</v>
      </c>
      <c r="AI44" s="219">
        <f>AD44*1.07</f>
        <v>0.59777862027802975</v>
      </c>
      <c r="AJ44" s="219">
        <f>AE44*1.07</f>
        <v>0.65024837132573488</v>
      </c>
      <c r="AK44" s="219">
        <f>AF44*1.07</f>
        <v>0.64618435680450026</v>
      </c>
      <c r="AL44" s="97"/>
      <c r="AM44" s="219">
        <f>AH44*1.05</f>
        <v>0.66611097178533496</v>
      </c>
      <c r="AN44" s="219">
        <f>AI44*1.05</f>
        <v>0.6276675512919313</v>
      </c>
      <c r="AO44" s="219">
        <f>AJ44*1.05</f>
        <v>0.6827607898920216</v>
      </c>
      <c r="AP44" s="219">
        <f>AK44*1.05</f>
        <v>0.67849357464472526</v>
      </c>
      <c r="AQ44" s="97"/>
      <c r="AR44" s="219">
        <f>AM44*1.03</f>
        <v>0.68609430093889501</v>
      </c>
      <c r="AS44" s="219">
        <f>AN44*1.03</f>
        <v>0.64649757783068929</v>
      </c>
      <c r="AT44" s="219">
        <f>AO44*1.03</f>
        <v>0.70324361358878229</v>
      </c>
      <c r="AU44" s="219">
        <f>AP44*1.03</f>
        <v>0.69884838188406706</v>
      </c>
      <c r="AV44" s="97"/>
    </row>
    <row r="45" spans="2:48" s="8" customFormat="1" outlineLevel="1" x14ac:dyDescent="0.55000000000000004">
      <c r="B45" s="453" t="s">
        <v>176</v>
      </c>
      <c r="C45" s="454"/>
      <c r="D45" s="50">
        <v>4092.2</v>
      </c>
      <c r="E45" s="50">
        <v>3849.6</v>
      </c>
      <c r="F45" s="50">
        <v>4182.2</v>
      </c>
      <c r="G45" s="50">
        <v>4164.2</v>
      </c>
      <c r="H45" s="97">
        <f>SUM(D45:G45)</f>
        <v>16288.2</v>
      </c>
      <c r="I45" s="50">
        <v>4471</v>
      </c>
      <c r="J45" s="50">
        <v>3863.6</v>
      </c>
      <c r="K45" s="103">
        <v>2568.9</v>
      </c>
      <c r="L45" s="50">
        <v>3875.3</v>
      </c>
      <c r="M45" s="132">
        <f>SUM(I45:L45)</f>
        <v>14778.8</v>
      </c>
      <c r="N45" s="50">
        <v>4284.8</v>
      </c>
      <c r="O45" s="50">
        <v>4268.3999999999996</v>
      </c>
      <c r="P45" s="50">
        <v>4929.8</v>
      </c>
      <c r="Q45" s="103">
        <v>5254.3</v>
      </c>
      <c r="R45" s="132">
        <f>SUM(N45:Q45)</f>
        <v>18737.3</v>
      </c>
      <c r="S45" s="50">
        <v>5214.1000000000004</v>
      </c>
      <c r="T45" s="50">
        <v>4936.3</v>
      </c>
      <c r="U45" s="50">
        <v>5513.2</v>
      </c>
      <c r="V45" s="50">
        <v>5550.5</v>
      </c>
      <c r="W45" s="132">
        <f>SUM(S45:V45)</f>
        <v>21214.100000000002</v>
      </c>
      <c r="X45" s="50">
        <f>X44*X43</f>
        <v>5785.610057562877</v>
      </c>
      <c r="Y45" s="50">
        <f>Y44*Y43</f>
        <v>5483.8938981313595</v>
      </c>
      <c r="Z45" s="50">
        <f>Z44*Z43</f>
        <v>6000.2558323335334</v>
      </c>
      <c r="AA45" s="50">
        <f>AA44*AA43</f>
        <v>5997.5513365982433</v>
      </c>
      <c r="AB45" s="97">
        <f>SUM(X45:AA45)</f>
        <v>23267.311124626012</v>
      </c>
      <c r="AC45" s="50">
        <f>AC44*AC43</f>
        <v>6221.7788499468661</v>
      </c>
      <c r="AD45" s="50">
        <f>AD44*AD43</f>
        <v>5902.9242073436099</v>
      </c>
      <c r="AE45" s="50">
        <f>AE44*AE43</f>
        <v>6465.1096246250754</v>
      </c>
      <c r="AF45" s="50">
        <f>AF44*AF43</f>
        <v>6468.7885401041167</v>
      </c>
      <c r="AG45" s="97">
        <f>SUM(AC45:AF45)</f>
        <v>25058.601222019668</v>
      </c>
      <c r="AH45" s="50">
        <f>AH44*AH43</f>
        <v>6845.7176157481417</v>
      </c>
      <c r="AI45" s="50">
        <f>AI44*AI43</f>
        <v>6502.0380527641291</v>
      </c>
      <c r="AJ45" s="50">
        <f>AJ44*AJ43</f>
        <v>7128.6728948440314</v>
      </c>
      <c r="AK45" s="50">
        <f>AK44*AK43</f>
        <v>7139.6909583329234</v>
      </c>
      <c r="AL45" s="97">
        <f>SUM(AH45:AK45)</f>
        <v>27616.119521689223</v>
      </c>
      <c r="AM45" s="50">
        <f>AM44*AM43</f>
        <v>7420.4762256886315</v>
      </c>
      <c r="AN45" s="50">
        <f>AN44*AN43</f>
        <v>7052.4726063161397</v>
      </c>
      <c r="AO45" s="50">
        <f>AO44*AO43</f>
        <v>7737.0452710563886</v>
      </c>
      <c r="AP45" s="50">
        <f>AP44*AP43</f>
        <v>7753.8245710399206</v>
      </c>
      <c r="AQ45" s="97">
        <f>SUM(AM45:AP45)</f>
        <v>29963.81867410108</v>
      </c>
      <c r="AR45" s="50">
        <f>AR44*AR43</f>
        <v>7906.5507240198258</v>
      </c>
      <c r="AS45" s="50">
        <f>AS44*AS43</f>
        <v>7512.3018543926091</v>
      </c>
      <c r="AT45" s="50">
        <f>AT44*AT43</f>
        <v>8239.2021768061732</v>
      </c>
      <c r="AU45" s="50">
        <f>AU44*AU43</f>
        <v>8254.7970868146003</v>
      </c>
      <c r="AV45" s="97">
        <f>SUM(AR45:AU45)</f>
        <v>31912.851842033211</v>
      </c>
    </row>
    <row r="46" spans="2:48" s="8" customFormat="1" outlineLevel="1" x14ac:dyDescent="0.55000000000000004">
      <c r="B46" s="38" t="s">
        <v>200</v>
      </c>
      <c r="C46" s="20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5.6372875549549839E-2</v>
      </c>
      <c r="W46" s="98">
        <f>W45/R45-1</f>
        <v>0.13218553366813812</v>
      </c>
      <c r="X46" s="27">
        <f t="shared" ref="X46:AV46" si="81">X45/S45-1</f>
        <v>0.10960857244066591</v>
      </c>
      <c r="Y46" s="27">
        <f t="shared" si="81"/>
        <v>0.1109320539941574</v>
      </c>
      <c r="Z46" s="27">
        <f t="shared" si="81"/>
        <v>8.83435812837432E-2</v>
      </c>
      <c r="AA46" s="27">
        <f t="shared" si="81"/>
        <v>8.0542534293891244E-2</v>
      </c>
      <c r="AB46" s="98">
        <f t="shared" si="81"/>
        <v>9.6785210054916693E-2</v>
      </c>
      <c r="AC46" s="27">
        <f t="shared" si="81"/>
        <v>7.5388556789069305E-2</v>
      </c>
      <c r="AD46" s="27">
        <f t="shared" si="81"/>
        <v>7.641108981977851E-2</v>
      </c>
      <c r="AE46" s="27">
        <f t="shared" si="81"/>
        <v>7.747232872748322E-2</v>
      </c>
      <c r="AF46" s="27">
        <f t="shared" si="81"/>
        <v>7.8571599817794047E-2</v>
      </c>
      <c r="AG46" s="98">
        <f t="shared" si="81"/>
        <v>7.6987413276893957E-2</v>
      </c>
      <c r="AH46" s="27">
        <f t="shared" si="81"/>
        <v>0.10028301886792468</v>
      </c>
      <c r="AI46" s="27">
        <f t="shared" si="81"/>
        <v>0.10149441605148568</v>
      </c>
      <c r="AJ46" s="27">
        <f t="shared" si="81"/>
        <v>0.10263758988579208</v>
      </c>
      <c r="AK46" s="27">
        <f t="shared" si="81"/>
        <v>0.10371376557905054</v>
      </c>
      <c r="AL46" s="98">
        <f t="shared" si="81"/>
        <v>0.10206149485399818</v>
      </c>
      <c r="AM46" s="27">
        <f t="shared" si="81"/>
        <v>8.3958854601056565E-2</v>
      </c>
      <c r="AN46" s="27">
        <f t="shared" si="81"/>
        <v>8.4655695504275208E-2</v>
      </c>
      <c r="AO46" s="27">
        <f t="shared" si="81"/>
        <v>8.534160357566356E-2</v>
      </c>
      <c r="AP46" s="27">
        <f t="shared" si="81"/>
        <v>8.6016834102633721E-2</v>
      </c>
      <c r="AQ46" s="98">
        <f t="shared" si="81"/>
        <v>8.5011913080982104E-2</v>
      </c>
      <c r="AR46" s="27">
        <f t="shared" si="81"/>
        <v>6.550448833034106E-2</v>
      </c>
      <c r="AS46" s="27">
        <f t="shared" si="81"/>
        <v>6.5201139195443236E-2</v>
      </c>
      <c r="AT46" s="27">
        <f t="shared" si="81"/>
        <v>6.4902929756442074E-2</v>
      </c>
      <c r="AU46" s="27">
        <f t="shared" si="81"/>
        <v>6.4609730486524297E-2</v>
      </c>
      <c r="AV46" s="98">
        <f t="shared" si="81"/>
        <v>6.5046220881611383E-2</v>
      </c>
    </row>
    <row r="47" spans="2:48" outlineLevel="1" x14ac:dyDescent="0.55000000000000004">
      <c r="B47" s="220" t="s">
        <v>44</v>
      </c>
      <c r="C47" s="221"/>
      <c r="D47" s="222">
        <v>0.04</v>
      </c>
      <c r="E47" s="222">
        <v>0</v>
      </c>
      <c r="F47" s="222">
        <v>0.03</v>
      </c>
      <c r="G47" s="222">
        <v>0.03</v>
      </c>
      <c r="H47" s="223"/>
      <c r="I47" s="222">
        <v>0.02</v>
      </c>
      <c r="J47" s="222">
        <v>-7.0000000000000007E-2</v>
      </c>
      <c r="K47" s="222">
        <v>-0.53</v>
      </c>
      <c r="L47" s="224">
        <v>-0.25</v>
      </c>
      <c r="M47" s="223"/>
      <c r="N47" s="222">
        <v>-0.21</v>
      </c>
      <c r="O47" s="222">
        <v>-0.1</v>
      </c>
      <c r="P47" s="222">
        <v>0.82</v>
      </c>
      <c r="Q47" s="222">
        <v>0.18</v>
      </c>
      <c r="R47" s="225"/>
      <c r="S47" s="224">
        <v>0.12</v>
      </c>
      <c r="T47" s="224">
        <v>0.05</v>
      </c>
      <c r="U47" s="224">
        <v>0.01</v>
      </c>
      <c r="V47" s="224">
        <v>0.01</v>
      </c>
      <c r="W47" s="223"/>
      <c r="X47" s="224"/>
      <c r="Y47" s="224"/>
      <c r="Z47" s="224"/>
      <c r="AA47" s="224"/>
      <c r="AB47" s="376">
        <f>AB59/W59-1</f>
        <v>9.7768167244326243E-2</v>
      </c>
      <c r="AC47" s="224"/>
      <c r="AD47" s="224"/>
      <c r="AE47" s="224"/>
      <c r="AF47" s="224"/>
      <c r="AG47" s="225"/>
      <c r="AH47" s="224"/>
      <c r="AI47" s="224"/>
      <c r="AJ47" s="224"/>
      <c r="AK47" s="224"/>
      <c r="AL47" s="225"/>
      <c r="AM47" s="224"/>
      <c r="AN47" s="224"/>
      <c r="AO47" s="224"/>
      <c r="AP47" s="224"/>
      <c r="AQ47" s="225"/>
      <c r="AR47" s="224"/>
      <c r="AS47" s="224"/>
      <c r="AT47" s="224"/>
      <c r="AU47" s="224"/>
      <c r="AV47" s="225"/>
    </row>
    <row r="48" spans="2:48" outlineLevel="1" x14ac:dyDescent="0.55000000000000004">
      <c r="B48" s="38" t="s">
        <v>43</v>
      </c>
      <c r="C48" s="207"/>
      <c r="D48" s="226">
        <v>0</v>
      </c>
      <c r="E48" s="226">
        <v>0.04</v>
      </c>
      <c r="F48" s="226">
        <v>0.04</v>
      </c>
      <c r="G48" s="226">
        <v>0.03</v>
      </c>
      <c r="H48" s="217"/>
      <c r="I48" s="226">
        <v>0.03</v>
      </c>
      <c r="J48" s="226">
        <v>0.05</v>
      </c>
      <c r="K48" s="226">
        <v>0.27</v>
      </c>
      <c r="L48" s="227">
        <v>0.21</v>
      </c>
      <c r="M48" s="217"/>
      <c r="N48" s="226">
        <v>0.2</v>
      </c>
      <c r="O48" s="226">
        <v>0.22</v>
      </c>
      <c r="P48" s="226">
        <v>0.01</v>
      </c>
      <c r="Q48" s="226">
        <v>0.03</v>
      </c>
      <c r="R48" s="218"/>
      <c r="S48" s="227">
        <v>0.06</v>
      </c>
      <c r="T48" s="227">
        <v>7.0000000000000007E-2</v>
      </c>
      <c r="U48" s="228">
        <v>0.08</v>
      </c>
      <c r="V48" s="228">
        <v>0.1</v>
      </c>
      <c r="W48" s="148"/>
      <c r="X48" s="228"/>
      <c r="Y48" s="228"/>
      <c r="Z48" s="228"/>
      <c r="AA48" s="228"/>
      <c r="AB48" s="362"/>
      <c r="AC48" s="228"/>
      <c r="AD48" s="228"/>
      <c r="AE48" s="228"/>
      <c r="AF48" s="228"/>
      <c r="AG48" s="60"/>
      <c r="AH48" s="228"/>
      <c r="AI48" s="228"/>
      <c r="AJ48" s="228"/>
      <c r="AK48" s="228"/>
      <c r="AL48" s="60"/>
      <c r="AM48" s="228"/>
      <c r="AN48" s="228"/>
      <c r="AO48" s="228"/>
      <c r="AP48" s="228"/>
      <c r="AQ48" s="60"/>
      <c r="AR48" s="228"/>
      <c r="AS48" s="228"/>
      <c r="AT48" s="228"/>
      <c r="AU48" s="228"/>
      <c r="AV48" s="60"/>
    </row>
    <row r="49" spans="2:48" s="8" customFormat="1" outlineLevel="1" x14ac:dyDescent="0.55000000000000004">
      <c r="B49" s="229" t="s">
        <v>45</v>
      </c>
      <c r="C49" s="230"/>
      <c r="D49" s="231">
        <v>0.04</v>
      </c>
      <c r="E49" s="231">
        <v>4.2999999999999997E-2</v>
      </c>
      <c r="F49" s="231">
        <v>7.0000000000000007E-2</v>
      </c>
      <c r="G49" s="231">
        <v>0.06</v>
      </c>
      <c r="H49" s="232"/>
      <c r="I49" s="231">
        <v>0.06</v>
      </c>
      <c r="J49" s="231">
        <v>-0.03</v>
      </c>
      <c r="K49" s="231">
        <v>-0.41</v>
      </c>
      <c r="L49" s="233">
        <v>-0.09</v>
      </c>
      <c r="M49" s="234"/>
      <c r="N49" s="233">
        <v>-0.06</v>
      </c>
      <c r="O49" s="233">
        <v>0.09</v>
      </c>
      <c r="P49" s="231">
        <v>0.84</v>
      </c>
      <c r="Q49" s="231">
        <v>0.22</v>
      </c>
      <c r="R49" s="235"/>
      <c r="S49" s="233">
        <v>0.18</v>
      </c>
      <c r="T49" s="233">
        <v>0.12</v>
      </c>
      <c r="U49" s="231">
        <v>0.09</v>
      </c>
      <c r="V49" s="231">
        <v>0.11</v>
      </c>
      <c r="W49" s="232"/>
      <c r="X49" s="233"/>
      <c r="Y49" s="233"/>
      <c r="Z49" s="233"/>
      <c r="AA49" s="233"/>
      <c r="AB49" s="361"/>
      <c r="AC49" s="233"/>
      <c r="AD49" s="233"/>
      <c r="AE49" s="233"/>
      <c r="AF49" s="233"/>
      <c r="AG49" s="232"/>
      <c r="AH49" s="233"/>
      <c r="AI49" s="233"/>
      <c r="AJ49" s="233"/>
      <c r="AK49" s="233"/>
      <c r="AL49" s="232"/>
      <c r="AM49" s="233"/>
      <c r="AN49" s="233"/>
      <c r="AO49" s="233"/>
      <c r="AP49" s="233"/>
      <c r="AQ49" s="232"/>
      <c r="AR49" s="233"/>
      <c r="AS49" s="233"/>
      <c r="AT49" s="233"/>
      <c r="AU49" s="233"/>
      <c r="AV49" s="232"/>
    </row>
    <row r="50" spans="2:48" s="8" customFormat="1" outlineLevel="1" x14ac:dyDescent="0.55000000000000004">
      <c r="B50" s="461" t="s">
        <v>177</v>
      </c>
      <c r="C50" s="462"/>
      <c r="D50" s="67">
        <v>7876</v>
      </c>
      <c r="E50" s="67">
        <v>7943</v>
      </c>
      <c r="F50" s="117">
        <v>7996</v>
      </c>
      <c r="G50" s="67">
        <v>8093</v>
      </c>
      <c r="H50" s="68"/>
      <c r="I50" s="67">
        <v>8183</v>
      </c>
      <c r="J50" s="67">
        <v>8220</v>
      </c>
      <c r="K50" s="67">
        <v>8218</v>
      </c>
      <c r="L50" s="67">
        <v>6831</v>
      </c>
      <c r="M50" s="68"/>
      <c r="N50" s="67">
        <v>8279</v>
      </c>
      <c r="O50" s="67">
        <f>+N50+O51</f>
        <v>8300</v>
      </c>
      <c r="P50" s="67">
        <f t="shared" ref="P50" si="82">+O50+P51</f>
        <v>8315</v>
      </c>
      <c r="Q50" s="67">
        <v>6965</v>
      </c>
      <c r="R50" s="192"/>
      <c r="S50" s="67">
        <f>+Q50+S51</f>
        <v>6988</v>
      </c>
      <c r="T50" s="67">
        <f>+S50+T51</f>
        <v>6972</v>
      </c>
      <c r="U50" s="67">
        <f t="shared" ref="U50:V50" si="83">+T50+U51</f>
        <v>7000</v>
      </c>
      <c r="V50" s="67">
        <f t="shared" si="83"/>
        <v>7079</v>
      </c>
      <c r="W50" s="253">
        <f>V50</f>
        <v>7079</v>
      </c>
      <c r="X50" s="67">
        <f>+V50+X51</f>
        <v>7147</v>
      </c>
      <c r="Y50" s="67">
        <f>+X50+Y51</f>
        <v>7215</v>
      </c>
      <c r="Z50" s="67">
        <f t="shared" ref="Z50:AA50" si="84">+Y50+Z51</f>
        <v>7283</v>
      </c>
      <c r="AA50" s="67">
        <f t="shared" si="84"/>
        <v>7352</v>
      </c>
      <c r="AB50" s="192">
        <f>AA50</f>
        <v>7352</v>
      </c>
      <c r="AC50" s="67">
        <f>+AA50+AC51</f>
        <v>7434</v>
      </c>
      <c r="AD50" s="67">
        <f>+AC50+AD51</f>
        <v>7516</v>
      </c>
      <c r="AE50" s="67">
        <f t="shared" ref="AE50:AF50" si="85">+AD50+AE51</f>
        <v>7598</v>
      </c>
      <c r="AF50" s="67">
        <f t="shared" si="85"/>
        <v>7681</v>
      </c>
      <c r="AG50" s="192">
        <f>AF50</f>
        <v>7681</v>
      </c>
      <c r="AH50" s="67">
        <f>+AF50+AH51</f>
        <v>7778</v>
      </c>
      <c r="AI50" s="67">
        <f>+AH50+AI51</f>
        <v>7875</v>
      </c>
      <c r="AJ50" s="67">
        <f t="shared" ref="AJ50:AK50" si="86">+AI50+AJ51</f>
        <v>7972</v>
      </c>
      <c r="AK50" s="67">
        <f t="shared" si="86"/>
        <v>8069</v>
      </c>
      <c r="AL50" s="192">
        <f>AK50</f>
        <v>8069</v>
      </c>
      <c r="AM50" s="67">
        <f>+AK50+AM51</f>
        <v>8097</v>
      </c>
      <c r="AN50" s="67">
        <f>+AM50+AN51</f>
        <v>8125</v>
      </c>
      <c r="AO50" s="67">
        <f t="shared" ref="AO50:AP50" si="87">+AN50+AO51</f>
        <v>8153</v>
      </c>
      <c r="AP50" s="67">
        <f t="shared" si="87"/>
        <v>8181</v>
      </c>
      <c r="AQ50" s="192">
        <f>AP50</f>
        <v>8181</v>
      </c>
      <c r="AR50" s="67">
        <f>+AP50+AR51</f>
        <v>8209</v>
      </c>
      <c r="AS50" s="67">
        <f>+AR50+AS51</f>
        <v>8237</v>
      </c>
      <c r="AT50" s="67">
        <f t="shared" ref="AT50:AU50" si="88">+AS50+AT51</f>
        <v>8265</v>
      </c>
      <c r="AU50" s="67">
        <f t="shared" si="88"/>
        <v>8293</v>
      </c>
      <c r="AV50" s="192">
        <f>AU50</f>
        <v>8293</v>
      </c>
    </row>
    <row r="51" spans="2:48" outlineLevel="1" x14ac:dyDescent="0.55000000000000004">
      <c r="B51" s="180" t="s">
        <v>47</v>
      </c>
      <c r="C51" s="201"/>
      <c r="D51" s="101">
        <f>+D50-7770</f>
        <v>106</v>
      </c>
      <c r="E51" s="101">
        <f>E50-D50</f>
        <v>67</v>
      </c>
      <c r="F51" s="101">
        <f t="shared" ref="F51:G51" si="89">F50-E50</f>
        <v>53</v>
      </c>
      <c r="G51" s="101">
        <f t="shared" si="89"/>
        <v>97</v>
      </c>
      <c r="H51" s="122">
        <f>+SUM(D51:G51)</f>
        <v>323</v>
      </c>
      <c r="I51" s="101">
        <f>I50-G50</f>
        <v>90</v>
      </c>
      <c r="J51" s="101">
        <f t="shared" ref="J51:K51" si="90">J50-I50</f>
        <v>37</v>
      </c>
      <c r="K51" s="101">
        <f t="shared" si="90"/>
        <v>-2</v>
      </c>
      <c r="L51" s="101">
        <v>32</v>
      </c>
      <c r="M51" s="122"/>
      <c r="N51" s="101">
        <v>34</v>
      </c>
      <c r="O51" s="101">
        <v>21</v>
      </c>
      <c r="P51" s="101">
        <v>15</v>
      </c>
      <c r="Q51" s="101">
        <v>73</v>
      </c>
      <c r="R51" s="26"/>
      <c r="S51" s="101">
        <v>23</v>
      </c>
      <c r="T51" s="101">
        <v>-16</v>
      </c>
      <c r="U51" s="101">
        <v>28</v>
      </c>
      <c r="V51" s="101">
        <v>79</v>
      </c>
      <c r="W51" s="122">
        <f>+SUM(S51:V51)</f>
        <v>114</v>
      </c>
      <c r="X51" s="33">
        <v>68</v>
      </c>
      <c r="Y51" s="33">
        <v>68</v>
      </c>
      <c r="Z51" s="33">
        <v>68</v>
      </c>
      <c r="AA51" s="33">
        <v>69</v>
      </c>
      <c r="AB51" s="26">
        <f>+SUM(X51:AA51)</f>
        <v>273</v>
      </c>
      <c r="AC51" s="33">
        <v>82</v>
      </c>
      <c r="AD51" s="33">
        <v>82</v>
      </c>
      <c r="AE51" s="33">
        <v>82</v>
      </c>
      <c r="AF51" s="33">
        <v>83</v>
      </c>
      <c r="AG51" s="26">
        <f>+SUM(AC51:AF51)</f>
        <v>329</v>
      </c>
      <c r="AH51" s="33">
        <v>97</v>
      </c>
      <c r="AI51" s="33">
        <v>97</v>
      </c>
      <c r="AJ51" s="33">
        <v>97</v>
      </c>
      <c r="AK51" s="33">
        <v>97</v>
      </c>
      <c r="AL51" s="26">
        <f>+SUM(AH51:AK51)</f>
        <v>388</v>
      </c>
      <c r="AM51" s="33">
        <v>28</v>
      </c>
      <c r="AN51" s="33">
        <v>28</v>
      </c>
      <c r="AO51" s="33">
        <v>28</v>
      </c>
      <c r="AP51" s="33">
        <v>28</v>
      </c>
      <c r="AQ51" s="26">
        <f>+SUM(AM51:AP51)</f>
        <v>112</v>
      </c>
      <c r="AR51" s="33">
        <v>28</v>
      </c>
      <c r="AS51" s="33">
        <v>28</v>
      </c>
      <c r="AT51" s="33">
        <v>28</v>
      </c>
      <c r="AU51" s="33">
        <v>28</v>
      </c>
      <c r="AV51" s="26">
        <f>+SUM(AR51:AU51)</f>
        <v>112</v>
      </c>
    </row>
    <row r="52" spans="2:48" outlineLevel="1" x14ac:dyDescent="0.55000000000000004">
      <c r="B52" s="180" t="s">
        <v>49</v>
      </c>
      <c r="C52" s="201"/>
      <c r="D52" s="16">
        <f>AVERAGE(D50,7770)</f>
        <v>7823</v>
      </c>
      <c r="E52" s="16">
        <f>AVERAGE(E50,D50)</f>
        <v>7909.5</v>
      </c>
      <c r="F52" s="16">
        <f t="shared" ref="F52:G52" si="91">AVERAGE(F50,E50)</f>
        <v>7969.5</v>
      </c>
      <c r="G52" s="16">
        <f t="shared" si="91"/>
        <v>8044.5</v>
      </c>
      <c r="H52" s="26"/>
      <c r="I52" s="16">
        <f>AVERAGE(I50,G50)</f>
        <v>8138</v>
      </c>
      <c r="J52" s="16">
        <f>AVERAGE(J50,I50)</f>
        <v>8201.5</v>
      </c>
      <c r="K52" s="16">
        <f t="shared" ref="K52:L52" si="92">AVERAGE(K50,J50)</f>
        <v>8219</v>
      </c>
      <c r="L52" s="16">
        <f t="shared" si="92"/>
        <v>7524.5</v>
      </c>
      <c r="M52" s="6"/>
      <c r="N52" s="16">
        <f>AVERAGE(N50,L50)</f>
        <v>7555</v>
      </c>
      <c r="O52" s="16">
        <f>AVERAGE(O50,N50)</f>
        <v>8289.5</v>
      </c>
      <c r="P52" s="16">
        <f t="shared" ref="P52:Q52" si="93">AVERAGE(P50,O50)</f>
        <v>8307.5</v>
      </c>
      <c r="Q52" s="16">
        <f t="shared" si="93"/>
        <v>7640</v>
      </c>
      <c r="R52" s="6"/>
      <c r="S52" s="16">
        <f>AVERAGE(S50,Q50)</f>
        <v>6976.5</v>
      </c>
      <c r="T52" s="16">
        <f>AVERAGE(T50,S50)</f>
        <v>6980</v>
      </c>
      <c r="U52" s="16">
        <f t="shared" ref="U52:V52" si="94">AVERAGE(U50,T50)</f>
        <v>6986</v>
      </c>
      <c r="V52" s="16">
        <f t="shared" si="94"/>
        <v>7039.5</v>
      </c>
      <c r="W52" s="130"/>
      <c r="X52" s="16">
        <f>AVERAGE(X50,V50)</f>
        <v>7113</v>
      </c>
      <c r="Y52" s="16">
        <f>AVERAGE(Y50,X50)</f>
        <v>7181</v>
      </c>
      <c r="Z52" s="16">
        <f t="shared" ref="Z52:AA52" si="95">AVERAGE(Z50,Y50)</f>
        <v>7249</v>
      </c>
      <c r="AA52" s="16">
        <f t="shared" si="95"/>
        <v>7317.5</v>
      </c>
      <c r="AB52" s="6"/>
      <c r="AC52" s="16">
        <f>AVERAGE(AC50,AA50)</f>
        <v>7393</v>
      </c>
      <c r="AD52" s="16">
        <f>AVERAGE(AD50,AC50)</f>
        <v>7475</v>
      </c>
      <c r="AE52" s="16">
        <f t="shared" ref="AE52:AF52" si="96">AVERAGE(AE50,AD50)</f>
        <v>7557</v>
      </c>
      <c r="AF52" s="16">
        <f t="shared" si="96"/>
        <v>7639.5</v>
      </c>
      <c r="AG52" s="6"/>
      <c r="AH52" s="16">
        <f>AVERAGE(AH50,AF50)</f>
        <v>7729.5</v>
      </c>
      <c r="AI52" s="16">
        <f>AVERAGE(AI50,AH50)</f>
        <v>7826.5</v>
      </c>
      <c r="AJ52" s="16">
        <f t="shared" ref="AJ52:AK52" si="97">AVERAGE(AJ50,AI50)</f>
        <v>7923.5</v>
      </c>
      <c r="AK52" s="16">
        <f t="shared" si="97"/>
        <v>8020.5</v>
      </c>
      <c r="AL52" s="6"/>
      <c r="AM52" s="16">
        <f>AVERAGE(AM50,AK50)</f>
        <v>8083</v>
      </c>
      <c r="AN52" s="16">
        <f>AVERAGE(AN50,AM50)</f>
        <v>8111</v>
      </c>
      <c r="AO52" s="16">
        <f t="shared" ref="AO52:AP52" si="98">AVERAGE(AO50,AN50)</f>
        <v>8139</v>
      </c>
      <c r="AP52" s="16">
        <f t="shared" si="98"/>
        <v>8167</v>
      </c>
      <c r="AQ52" s="6"/>
      <c r="AR52" s="16">
        <f>AVERAGE(AR50,AP50)</f>
        <v>8195</v>
      </c>
      <c r="AS52" s="16">
        <f>AVERAGE(AS50,AR50)</f>
        <v>8223</v>
      </c>
      <c r="AT52" s="16">
        <f t="shared" ref="AT52:AU52" si="99">AVERAGE(AT50,AS50)</f>
        <v>8251</v>
      </c>
      <c r="AU52" s="16">
        <f t="shared" si="99"/>
        <v>8279</v>
      </c>
      <c r="AV52" s="6"/>
    </row>
    <row r="53" spans="2:48" outlineLevel="1" x14ac:dyDescent="0.55000000000000004">
      <c r="B53" s="180" t="s">
        <v>202</v>
      </c>
      <c r="C53" s="201"/>
      <c r="D53" s="43">
        <f>+D54/D52</f>
        <v>6.5780391154288645E-2</v>
      </c>
      <c r="E53" s="43">
        <f>+E54/E52</f>
        <v>5.8549845122953414E-2</v>
      </c>
      <c r="F53" s="43">
        <f>+F54/F52</f>
        <v>6.2274923144488362E-2</v>
      </c>
      <c r="G53" s="114">
        <f t="shared" ref="G53:S53" si="100">+G54/G52</f>
        <v>6.016533034992852E-2</v>
      </c>
      <c r="H53" s="127"/>
      <c r="I53" s="114">
        <f t="shared" si="100"/>
        <v>6.6023593020398133E-2</v>
      </c>
      <c r="J53" s="114">
        <f t="shared" si="100"/>
        <v>5.6599402548314331E-2</v>
      </c>
      <c r="K53" s="114">
        <f t="shared" si="100"/>
        <v>2.8653120817617714E-2</v>
      </c>
      <c r="L53" s="114">
        <f t="shared" si="100"/>
        <v>4.4773739118878331E-2</v>
      </c>
      <c r="M53" s="6"/>
      <c r="N53" s="114">
        <f t="shared" si="100"/>
        <v>5.5089344804765052E-2</v>
      </c>
      <c r="O53" s="114">
        <f t="shared" si="100"/>
        <v>4.7554134748778572E-2</v>
      </c>
      <c r="P53" s="114">
        <f t="shared" si="100"/>
        <v>5.6394823954258204E-2</v>
      </c>
      <c r="Q53" s="114">
        <f t="shared" si="100"/>
        <v>6.6295811518324602E-2</v>
      </c>
      <c r="R53" s="6"/>
      <c r="S53" s="114">
        <f t="shared" si="100"/>
        <v>7.3948254855586606E-2</v>
      </c>
      <c r="T53" s="114">
        <f>+T54/T52</f>
        <v>7.2636103151862461E-2</v>
      </c>
      <c r="U53" s="114">
        <f>+U54/U52</f>
        <v>7.7898654451760668E-2</v>
      </c>
      <c r="V53" s="114">
        <f>+V54/V52</f>
        <v>8.2875204204844094E-2</v>
      </c>
      <c r="W53" s="130"/>
      <c r="X53" s="62">
        <f>S53*1.1</f>
        <v>8.1343080341145277E-2</v>
      </c>
      <c r="Y53" s="62">
        <f>T53*1.1</f>
        <v>7.9899713467048716E-2</v>
      </c>
      <c r="Z53" s="62">
        <f>U53*1.05</f>
        <v>8.1793587174348703E-2</v>
      </c>
      <c r="AA53" s="62">
        <f>V53*1.05</f>
        <v>8.7018964415086303E-2</v>
      </c>
      <c r="AB53" s="378"/>
      <c r="AC53" s="62">
        <f>X53*1.05</f>
        <v>8.5410234358202539E-2</v>
      </c>
      <c r="AD53" s="62">
        <f>Y53*1.05</f>
        <v>8.3894699140401152E-2</v>
      </c>
      <c r="AE53" s="62">
        <f>Z53*1.05</f>
        <v>8.5883266533066147E-2</v>
      </c>
      <c r="AF53" s="62">
        <f>AA53*1.05</f>
        <v>9.1369912635840628E-2</v>
      </c>
      <c r="AG53" s="378"/>
      <c r="AH53" s="62">
        <f>AC53*1.07</f>
        <v>9.1388950763276716E-2</v>
      </c>
      <c r="AI53" s="62">
        <f>AD53*1.07</f>
        <v>8.9767328080229233E-2</v>
      </c>
      <c r="AJ53" s="62">
        <f>AE53*1.07</f>
        <v>9.1895095190380777E-2</v>
      </c>
      <c r="AK53" s="62">
        <f>AF53*1.07</f>
        <v>9.7765806520349482E-2</v>
      </c>
      <c r="AL53" s="379"/>
      <c r="AM53" s="219">
        <f>AH53*1.05</f>
        <v>9.5958398301440553E-2</v>
      </c>
      <c r="AN53" s="219">
        <f>AI53*1.05</f>
        <v>9.4255694484240704E-2</v>
      </c>
      <c r="AO53" s="219">
        <f>AJ53*1.05</f>
        <v>9.6489849949899814E-2</v>
      </c>
      <c r="AP53" s="219">
        <f>AK53*1.05</f>
        <v>0.10265409684636696</v>
      </c>
      <c r="AQ53" s="97"/>
      <c r="AR53" s="219">
        <f>AM53*1.03</f>
        <v>9.8837150250483771E-2</v>
      </c>
      <c r="AS53" s="219">
        <f>AN53*1.03</f>
        <v>9.7083365318767934E-2</v>
      </c>
      <c r="AT53" s="219">
        <f>AO53*1.03</f>
        <v>9.938454544839681E-2</v>
      </c>
      <c r="AU53" s="219">
        <f>AP53*1.03</f>
        <v>0.10573371975175798</v>
      </c>
      <c r="AV53" s="6"/>
    </row>
    <row r="54" spans="2:48" s="8" customFormat="1" outlineLevel="1" x14ac:dyDescent="0.55000000000000004">
      <c r="B54" s="451" t="s">
        <v>178</v>
      </c>
      <c r="C54" s="452"/>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v>583.4</v>
      </c>
      <c r="W54" s="213">
        <f>SUM(S54:V54)</f>
        <v>2150.5</v>
      </c>
      <c r="X54" s="72">
        <f>+X52*X53</f>
        <v>578.59333046656639</v>
      </c>
      <c r="Y54" s="72">
        <f>+Y52*Y53</f>
        <v>573.75984240687683</v>
      </c>
      <c r="Z54" s="72">
        <f t="shared" ref="Z54:AA54" si="101">+Z52*Z53</f>
        <v>592.92171342685378</v>
      </c>
      <c r="AA54" s="72">
        <f t="shared" si="101"/>
        <v>636.76127210739401</v>
      </c>
      <c r="AB54" s="73">
        <f>SUM(X54:AA54)</f>
        <v>2382.0361584076909</v>
      </c>
      <c r="AC54" s="72">
        <f>+AC52*AC53</f>
        <v>631.43786261019136</v>
      </c>
      <c r="AD54" s="72">
        <f>+AD52*AD53</f>
        <v>627.11287607449856</v>
      </c>
      <c r="AE54" s="72">
        <f t="shared" ref="AE54:AF54" si="102">+AE52*AE53</f>
        <v>649.01984519038092</v>
      </c>
      <c r="AF54" s="72">
        <f t="shared" si="102"/>
        <v>698.02044758150453</v>
      </c>
      <c r="AG54" s="73">
        <f>SUM(AC54:AF54)</f>
        <v>2605.5910314565754</v>
      </c>
      <c r="AH54" s="72">
        <f>+AH52*AH53</f>
        <v>706.39089492474739</v>
      </c>
      <c r="AI54" s="72">
        <f>+AI52*AI53</f>
        <v>702.5639932199141</v>
      </c>
      <c r="AJ54" s="72">
        <f t="shared" ref="AJ54:AK54" si="103">+AJ52*AJ53</f>
        <v>728.1307867409821</v>
      </c>
      <c r="AK54" s="72">
        <f t="shared" si="103"/>
        <v>784.13065119646308</v>
      </c>
      <c r="AL54" s="73">
        <f>SUM(AH54:AK54)</f>
        <v>2921.2163260821067</v>
      </c>
      <c r="AM54" s="72">
        <f>+AM52*AM53</f>
        <v>775.63173347054396</v>
      </c>
      <c r="AN54" s="72">
        <f>+AN52*AN53</f>
        <v>764.50793796167636</v>
      </c>
      <c r="AO54" s="72">
        <f t="shared" ref="AO54:AP54" si="104">+AO52*AO53</f>
        <v>785.33088874223461</v>
      </c>
      <c r="AP54" s="72">
        <f t="shared" si="104"/>
        <v>838.37600894427896</v>
      </c>
      <c r="AQ54" s="73">
        <f>SUM(AM54:AP54)</f>
        <v>3163.8465691187339</v>
      </c>
      <c r="AR54" s="72">
        <f>+AR52*AR53</f>
        <v>809.97044630271455</v>
      </c>
      <c r="AS54" s="72">
        <f>+AS52*AS53</f>
        <v>798.31651301622867</v>
      </c>
      <c r="AT54" s="72">
        <f t="shared" ref="AT54:AU54" si="105">+AT52*AT53</f>
        <v>820.02188449472203</v>
      </c>
      <c r="AU54" s="72">
        <f t="shared" si="105"/>
        <v>875.36946582480437</v>
      </c>
      <c r="AV54" s="73">
        <f>SUM(AR54:AU54)</f>
        <v>3303.6783096384697</v>
      </c>
    </row>
    <row r="55" spans="2:48" s="8" customFormat="1" outlineLevel="1" x14ac:dyDescent="0.55000000000000004">
      <c r="B55" s="453" t="s">
        <v>179</v>
      </c>
      <c r="C55" s="454"/>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v>0.5</v>
      </c>
      <c r="W55" s="166">
        <f>SUM(S55:V55)</f>
        <v>6.1999999999999993</v>
      </c>
      <c r="X55" s="50">
        <f>+S55*(1+X56)</f>
        <v>1.9549999999999998</v>
      </c>
      <c r="Y55" s="50">
        <f>+T55*(1+Y56)</f>
        <v>1.968</v>
      </c>
      <c r="Z55" s="50">
        <f>+U55*(1+Z56)</f>
        <v>1.95</v>
      </c>
      <c r="AA55" s="50">
        <f t="shared" ref="AA55" si="106">+V55*(1+AA56)</f>
        <v>0.5</v>
      </c>
      <c r="AB55" s="191">
        <f>SUM(X55:AA55)</f>
        <v>6.3730000000000002</v>
      </c>
      <c r="AC55" s="50">
        <f>+X55*(1+AC56)</f>
        <v>1.9549999999999998</v>
      </c>
      <c r="AD55" s="50">
        <f>+Y55*(1+AD56)</f>
        <v>1.968</v>
      </c>
      <c r="AE55" s="50">
        <f>+Z55*(1+AE56)</f>
        <v>1.95</v>
      </c>
      <c r="AF55" s="50">
        <f t="shared" ref="AF55" si="107">+AA55*(1+AF56)</f>
        <v>0.5</v>
      </c>
      <c r="AG55" s="191">
        <f>SUM(AC55:AF55)</f>
        <v>6.3730000000000002</v>
      </c>
      <c r="AH55" s="50">
        <f>+AC55*(1+AH56)</f>
        <v>1.9549999999999998</v>
      </c>
      <c r="AI55" s="50">
        <f>+AD55*(1+AI56)</f>
        <v>1.968</v>
      </c>
      <c r="AJ55" s="50">
        <f>+AE55*(1+AJ56)</f>
        <v>1.95</v>
      </c>
      <c r="AK55" s="50">
        <f t="shared" ref="AK55" si="108">+AF55*(1+AK56)</f>
        <v>0.5</v>
      </c>
      <c r="AL55" s="191">
        <f>SUM(AH55:AK55)</f>
        <v>6.3730000000000002</v>
      </c>
      <c r="AM55" s="50">
        <f>+AH55*(1+AM56)</f>
        <v>1.9549999999999998</v>
      </c>
      <c r="AN55" s="50">
        <f>+AI55*(1+AN56)</f>
        <v>1.968</v>
      </c>
      <c r="AO55" s="50">
        <f>+AJ55*(1+AO56)</f>
        <v>1.95</v>
      </c>
      <c r="AP55" s="50">
        <f t="shared" ref="AP55" si="109">+AK55*(1+AP56)</f>
        <v>0.5</v>
      </c>
      <c r="AQ55" s="191">
        <f>SUM(AM55:AP55)</f>
        <v>6.3730000000000002</v>
      </c>
      <c r="AR55" s="50">
        <f>+AM55*(1+AR56)</f>
        <v>1.9549999999999998</v>
      </c>
      <c r="AS55" s="50">
        <f>+AN55*(1+AS56)</f>
        <v>1.968</v>
      </c>
      <c r="AT55" s="50">
        <f>+AO55*(1+AT56)</f>
        <v>1.95</v>
      </c>
      <c r="AU55" s="50">
        <f t="shared" ref="AU55" si="110">+AP55*(1+AU56)</f>
        <v>0.5</v>
      </c>
      <c r="AV55" s="191">
        <f>SUM(AR55:AU55)</f>
        <v>6.3730000000000002</v>
      </c>
    </row>
    <row r="56" spans="2:48" outlineLevel="1" x14ac:dyDescent="0.55000000000000004">
      <c r="B56" s="69" t="s">
        <v>50</v>
      </c>
      <c r="C56" s="70"/>
      <c r="D56" s="120"/>
      <c r="E56" s="120"/>
      <c r="F56" s="120"/>
      <c r="G56" s="120"/>
      <c r="H56" s="155"/>
      <c r="I56" s="120">
        <f>I55/D55-1</f>
        <v>-0.54385964912280704</v>
      </c>
      <c r="J56" s="120">
        <f t="shared" ref="J56" si="111">J55/E55-1</f>
        <v>0.57142857142857162</v>
      </c>
      <c r="K56" s="120">
        <f>K55/F55-1</f>
        <v>-0.57692307692307687</v>
      </c>
      <c r="L56" s="120">
        <f>L55/G55-1</f>
        <v>-0.46875</v>
      </c>
      <c r="M56" s="58"/>
      <c r="N56" s="120">
        <f>N55/I55-1</f>
        <v>-0.15384615384615385</v>
      </c>
      <c r="O56" s="120">
        <f t="shared" ref="O56" si="112">O55/J55-1</f>
        <v>-9.0909090909090939E-2</v>
      </c>
      <c r="P56" s="120">
        <f>P55/K55-1</f>
        <v>0.81818181818181812</v>
      </c>
      <c r="Q56" s="120">
        <f>Q55/L55-1</f>
        <v>0.29411764705882359</v>
      </c>
      <c r="R56" s="58"/>
      <c r="S56" s="120">
        <f>S55/N55-1</f>
        <v>4.5454545454545192E-2</v>
      </c>
      <c r="T56" s="120">
        <f t="shared" ref="T56:U56" si="113">T55/O55-1</f>
        <v>0.19999999999999996</v>
      </c>
      <c r="U56" s="120">
        <f t="shared" si="113"/>
        <v>-0.5</v>
      </c>
      <c r="V56" s="120">
        <f>V55/Q55-1</f>
        <v>-0.77272727272727271</v>
      </c>
      <c r="W56" s="155"/>
      <c r="X56" s="71">
        <v>-0.15</v>
      </c>
      <c r="Y56" s="71">
        <v>-0.18</v>
      </c>
      <c r="Z56" s="71">
        <v>0.95</v>
      </c>
      <c r="AA56" s="71">
        <v>0</v>
      </c>
      <c r="AB56" s="374"/>
      <c r="AC56" s="71">
        <v>0</v>
      </c>
      <c r="AD56" s="71">
        <v>0</v>
      </c>
      <c r="AE56" s="71">
        <v>0</v>
      </c>
      <c r="AF56" s="71">
        <v>0</v>
      </c>
      <c r="AG56" s="58"/>
      <c r="AH56" s="71">
        <v>0</v>
      </c>
      <c r="AI56" s="71">
        <v>0</v>
      </c>
      <c r="AJ56" s="71">
        <v>0</v>
      </c>
      <c r="AK56" s="71">
        <v>0</v>
      </c>
      <c r="AL56" s="58"/>
      <c r="AM56" s="71">
        <v>0</v>
      </c>
      <c r="AN56" s="71">
        <v>0</v>
      </c>
      <c r="AO56" s="71">
        <v>0</v>
      </c>
      <c r="AP56" s="71">
        <v>0</v>
      </c>
      <c r="AQ56" s="58"/>
      <c r="AR56" s="71">
        <v>0</v>
      </c>
      <c r="AS56" s="71">
        <v>0</v>
      </c>
      <c r="AT56" s="71">
        <v>0</v>
      </c>
      <c r="AU56" s="71">
        <v>0</v>
      </c>
      <c r="AV56" s="58"/>
    </row>
    <row r="57" spans="2:48" outlineLevel="1" x14ac:dyDescent="0.55000000000000004">
      <c r="B57" s="180" t="s">
        <v>180</v>
      </c>
      <c r="C57" s="207"/>
      <c r="D57" s="101">
        <f t="shared" ref="D57:G58" si="114">+D50+D41</f>
        <v>17653</v>
      </c>
      <c r="E57" s="101">
        <f t="shared" si="114"/>
        <v>17719</v>
      </c>
      <c r="F57" s="101">
        <f t="shared" si="114"/>
        <v>17853</v>
      </c>
      <c r="G57" s="101">
        <f t="shared" si="114"/>
        <v>18067</v>
      </c>
      <c r="H57" s="122"/>
      <c r="I57" s="101">
        <f t="shared" ref="I57:L58" si="115">+I50+I41</f>
        <v>18203</v>
      </c>
      <c r="J57" s="101">
        <f t="shared" si="115"/>
        <v>18271</v>
      </c>
      <c r="K57" s="101">
        <f t="shared" si="115"/>
        <v>18235</v>
      </c>
      <c r="L57" s="16">
        <f t="shared" si="115"/>
        <v>16940</v>
      </c>
      <c r="M57" s="6"/>
      <c r="N57" s="16">
        <f t="shared" ref="N57:Q58" si="116">+N50+N41</f>
        <v>18308</v>
      </c>
      <c r="O57" s="16">
        <f t="shared" si="116"/>
        <v>18120</v>
      </c>
      <c r="P57" s="16">
        <f t="shared" si="116"/>
        <v>18175</v>
      </c>
      <c r="Q57" s="101">
        <f t="shared" si="116"/>
        <v>16826</v>
      </c>
      <c r="R57" s="6"/>
      <c r="S57" s="16">
        <f t="shared" ref="S57:V58" si="117">+S50+S41</f>
        <v>16888</v>
      </c>
      <c r="T57" s="16">
        <f t="shared" si="117"/>
        <v>16926</v>
      </c>
      <c r="U57" s="16">
        <f t="shared" si="117"/>
        <v>17050</v>
      </c>
      <c r="V57" s="16">
        <f t="shared" si="117"/>
        <v>17295</v>
      </c>
      <c r="W57" s="254">
        <f>W58/Q57</f>
        <v>2.7873529062165697E-2</v>
      </c>
      <c r="X57" s="16">
        <f t="shared" ref="X57:AA58" si="118">+X50+X41</f>
        <v>17423.5</v>
      </c>
      <c r="Y57" s="16">
        <f t="shared" si="118"/>
        <v>17552</v>
      </c>
      <c r="Z57" s="16">
        <f t="shared" si="118"/>
        <v>17680.5</v>
      </c>
      <c r="AA57" s="16">
        <f t="shared" si="118"/>
        <v>17810</v>
      </c>
      <c r="AB57" s="254">
        <f>AB58/V57</f>
        <v>2.9777392309916162E-2</v>
      </c>
      <c r="AC57" s="16">
        <f t="shared" ref="AC57:AF58" si="119">+AC50+AC41</f>
        <v>17964</v>
      </c>
      <c r="AD57" s="16">
        <f t="shared" si="119"/>
        <v>18118</v>
      </c>
      <c r="AE57" s="16">
        <f t="shared" si="119"/>
        <v>18273</v>
      </c>
      <c r="AF57" s="16">
        <f t="shared" si="119"/>
        <v>18429</v>
      </c>
      <c r="AG57" s="254">
        <f>AG58/AA57</f>
        <v>3.47557551937114E-2</v>
      </c>
      <c r="AH57" s="16">
        <f t="shared" ref="AH57:AK58" si="120">+AH50+AH41</f>
        <v>18612</v>
      </c>
      <c r="AI57" s="16">
        <f t="shared" si="120"/>
        <v>18795</v>
      </c>
      <c r="AJ57" s="16">
        <f t="shared" si="120"/>
        <v>18978</v>
      </c>
      <c r="AK57" s="16">
        <f t="shared" si="120"/>
        <v>19161</v>
      </c>
      <c r="AL57" s="254">
        <f>AL58/AF57</f>
        <v>3.9720006511476474E-2</v>
      </c>
      <c r="AM57" s="16">
        <f t="shared" ref="AM57:AP58" si="121">+AM50+AM41</f>
        <v>19285</v>
      </c>
      <c r="AN57" s="16">
        <f t="shared" si="121"/>
        <v>19409</v>
      </c>
      <c r="AO57" s="16">
        <f t="shared" si="121"/>
        <v>19533</v>
      </c>
      <c r="AP57" s="16">
        <f t="shared" si="121"/>
        <v>19657</v>
      </c>
      <c r="AQ57" s="254">
        <f>AQ58/AK57</f>
        <v>2.5885914096341528E-2</v>
      </c>
      <c r="AR57" s="16">
        <f t="shared" ref="AR57:AU58" si="122">+AR50+AR41</f>
        <v>19781</v>
      </c>
      <c r="AS57" s="16">
        <f t="shared" si="122"/>
        <v>19905</v>
      </c>
      <c r="AT57" s="16">
        <f t="shared" si="122"/>
        <v>20029</v>
      </c>
      <c r="AU57" s="16">
        <f t="shared" si="122"/>
        <v>20153</v>
      </c>
      <c r="AV57" s="254">
        <f>AV58/AP57</f>
        <v>2.5232741517016839E-2</v>
      </c>
    </row>
    <row r="58" spans="2:48" outlineLevel="1" x14ac:dyDescent="0.55000000000000004">
      <c r="B58" s="180" t="s">
        <v>181</v>
      </c>
      <c r="C58" s="207"/>
      <c r="D58" s="101">
        <f t="shared" si="114"/>
        <v>193</v>
      </c>
      <c r="E58" s="101">
        <f t="shared" si="114"/>
        <v>66</v>
      </c>
      <c r="F58" s="101">
        <f t="shared" si="114"/>
        <v>134</v>
      </c>
      <c r="G58" s="101">
        <f t="shared" si="114"/>
        <v>214</v>
      </c>
      <c r="H58" s="122">
        <f>+H51+H42</f>
        <v>607</v>
      </c>
      <c r="I58" s="101">
        <f t="shared" si="115"/>
        <v>136</v>
      </c>
      <c r="J58" s="101">
        <f t="shared" si="115"/>
        <v>68</v>
      </c>
      <c r="K58" s="101">
        <f t="shared" si="115"/>
        <v>-36</v>
      </c>
      <c r="L58" s="16">
        <f t="shared" si="115"/>
        <v>124</v>
      </c>
      <c r="M58" s="122"/>
      <c r="N58" s="16">
        <f t="shared" si="116"/>
        <v>-46</v>
      </c>
      <c r="O58" s="16">
        <f t="shared" si="116"/>
        <v>-188</v>
      </c>
      <c r="P58" s="16">
        <f t="shared" si="116"/>
        <v>55</v>
      </c>
      <c r="Q58" s="101">
        <f t="shared" si="116"/>
        <v>74</v>
      </c>
      <c r="R58" s="122"/>
      <c r="S58" s="16">
        <f t="shared" si="117"/>
        <v>62</v>
      </c>
      <c r="T58" s="16">
        <f t="shared" si="117"/>
        <v>38</v>
      </c>
      <c r="U58" s="16">
        <f t="shared" si="117"/>
        <v>124</v>
      </c>
      <c r="V58" s="16">
        <f t="shared" si="117"/>
        <v>245</v>
      </c>
      <c r="W58" s="122">
        <f>+W51+W42</f>
        <v>469</v>
      </c>
      <c r="X58" s="16">
        <f t="shared" si="118"/>
        <v>128.5</v>
      </c>
      <c r="Y58" s="16">
        <f t="shared" si="118"/>
        <v>128.5</v>
      </c>
      <c r="Z58" s="16">
        <f t="shared" si="118"/>
        <v>128.5</v>
      </c>
      <c r="AA58" s="16">
        <f t="shared" si="118"/>
        <v>129.5</v>
      </c>
      <c r="AB58" s="122">
        <f>+AB51+AB42</f>
        <v>515</v>
      </c>
      <c r="AC58" s="16">
        <f t="shared" si="119"/>
        <v>154</v>
      </c>
      <c r="AD58" s="16">
        <f t="shared" si="119"/>
        <v>154</v>
      </c>
      <c r="AE58" s="16">
        <f t="shared" si="119"/>
        <v>155</v>
      </c>
      <c r="AF58" s="16">
        <f t="shared" si="119"/>
        <v>156</v>
      </c>
      <c r="AG58" s="122">
        <f>+AG51+AG42</f>
        <v>619</v>
      </c>
      <c r="AH58" s="16">
        <f t="shared" si="120"/>
        <v>183</v>
      </c>
      <c r="AI58" s="16">
        <f t="shared" si="120"/>
        <v>183</v>
      </c>
      <c r="AJ58" s="16">
        <f t="shared" si="120"/>
        <v>183</v>
      </c>
      <c r="AK58" s="16">
        <f t="shared" si="120"/>
        <v>183</v>
      </c>
      <c r="AL58" s="122">
        <f>+AL51+AL42</f>
        <v>732</v>
      </c>
      <c r="AM58" s="16">
        <f t="shared" si="121"/>
        <v>124</v>
      </c>
      <c r="AN58" s="16">
        <f t="shared" si="121"/>
        <v>124</v>
      </c>
      <c r="AO58" s="16">
        <f t="shared" si="121"/>
        <v>124</v>
      </c>
      <c r="AP58" s="16">
        <f t="shared" si="121"/>
        <v>124</v>
      </c>
      <c r="AQ58" s="122">
        <f>+AQ51+AQ42</f>
        <v>496</v>
      </c>
      <c r="AR58" s="16">
        <f t="shared" si="122"/>
        <v>124</v>
      </c>
      <c r="AS58" s="16">
        <f t="shared" si="122"/>
        <v>124</v>
      </c>
      <c r="AT58" s="16">
        <f t="shared" si="122"/>
        <v>124</v>
      </c>
      <c r="AU58" s="16">
        <f t="shared" si="122"/>
        <v>124</v>
      </c>
      <c r="AV58" s="122">
        <f>+AV51+AV42</f>
        <v>496</v>
      </c>
    </row>
    <row r="59" spans="2:48" outlineLevel="1" x14ac:dyDescent="0.55000000000000004">
      <c r="B59" s="455" t="s">
        <v>182</v>
      </c>
      <c r="C59" s="456"/>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6134.4</v>
      </c>
      <c r="W59" s="97">
        <f>SUM(S59:V59)</f>
        <v>23370.800000000003</v>
      </c>
      <c r="X59" s="72">
        <f>+X55+X54+X45</f>
        <v>6366.1583880294438</v>
      </c>
      <c r="Y59" s="72">
        <f>+Y55+Y54+Y45</f>
        <v>6059.6217405382358</v>
      </c>
      <c r="Z59" s="72">
        <f>+Z55+Z54+Z45</f>
        <v>6595.127545760387</v>
      </c>
      <c r="AA59" s="72">
        <f>+AA55+AA54+AA45</f>
        <v>6634.8126087056371</v>
      </c>
      <c r="AB59" s="97">
        <f>SUM(X59:AA59)</f>
        <v>25655.720283033705</v>
      </c>
      <c r="AC59" s="72">
        <f>+AC55+AC54+AC45</f>
        <v>6855.1717125570576</v>
      </c>
      <c r="AD59" s="72">
        <f>+AD55+AD54+AD45</f>
        <v>6532.0050834181084</v>
      </c>
      <c r="AE59" s="72">
        <f>+AE55+AE54+AE45</f>
        <v>7116.0794698154568</v>
      </c>
      <c r="AF59" s="72">
        <f>+AF55+AF54+AF45</f>
        <v>7167.3089876856211</v>
      </c>
      <c r="AG59" s="97">
        <f>SUM(AC59:AF59)</f>
        <v>27670.565253476245</v>
      </c>
      <c r="AH59" s="72">
        <f>+AH55+AH54+AH45</f>
        <v>7554.0635106728896</v>
      </c>
      <c r="AI59" s="72">
        <f>+AI55+AI54+AI45</f>
        <v>7206.5700459840427</v>
      </c>
      <c r="AJ59" s="72">
        <f>+AJ55+AJ54+AJ45</f>
        <v>7858.7536815850135</v>
      </c>
      <c r="AK59" s="72">
        <f>+AK55+AK54+AK45</f>
        <v>7924.3216095293865</v>
      </c>
      <c r="AL59" s="97">
        <f>SUM(AH59:AK59)</f>
        <v>30543.708847771333</v>
      </c>
      <c r="AM59" s="72">
        <f>+AM55+AM54+AM45</f>
        <v>8198.0629591591751</v>
      </c>
      <c r="AN59" s="72">
        <f>+AN55+AN54+AN45</f>
        <v>7818.9485442778159</v>
      </c>
      <c r="AO59" s="72">
        <f>+AO55+AO54+AO45</f>
        <v>8524.3261597986238</v>
      </c>
      <c r="AP59" s="72">
        <f>+AP55+AP54+AP45</f>
        <v>8592.7005799841991</v>
      </c>
      <c r="AQ59" s="97">
        <f>SUM(AM59:AP59)</f>
        <v>33134.038243219817</v>
      </c>
      <c r="AR59" s="72">
        <f>+AR55+AR54+AR45</f>
        <v>8718.4761703225413</v>
      </c>
      <c r="AS59" s="72">
        <f>+AS55+AS54+AS45</f>
        <v>8312.5863674088378</v>
      </c>
      <c r="AT59" s="72">
        <f>+AT55+AT54+AT45</f>
        <v>9061.1740613008951</v>
      </c>
      <c r="AU59" s="72">
        <f>+AU55+AU54+AU45</f>
        <v>9130.6665526394045</v>
      </c>
      <c r="AV59" s="97">
        <f>SUM(AR59:AU59)</f>
        <v>35222.903151671679</v>
      </c>
    </row>
    <row r="60" spans="2:48" outlineLevel="1" x14ac:dyDescent="0.55000000000000004">
      <c r="B60" s="449" t="s">
        <v>100</v>
      </c>
      <c r="C60" s="450"/>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v>1770.6</v>
      </c>
      <c r="W60" s="76">
        <f>SUM(S60:V60)</f>
        <v>6677.2000000000007</v>
      </c>
      <c r="X60" s="48">
        <f t="shared" ref="X60:AA60" si="123">X61*X59</f>
        <v>1841.4043448691943</v>
      </c>
      <c r="Y60" s="48">
        <f t="shared" si="123"/>
        <v>1740.3177556974863</v>
      </c>
      <c r="Z60" s="48">
        <f t="shared" si="123"/>
        <v>1864.9763157593911</v>
      </c>
      <c r="AA60" s="48">
        <f t="shared" si="123"/>
        <v>1832.1012281785752</v>
      </c>
      <c r="AB60" s="76">
        <f>SUM(X60:AA60)</f>
        <v>7278.7996445046465</v>
      </c>
      <c r="AC60" s="48">
        <f t="shared" ref="AC60:AF60" si="124">AC61*AC59</f>
        <v>1914.2991965530443</v>
      </c>
      <c r="AD60" s="48">
        <f t="shared" si="124"/>
        <v>1869.4538094979803</v>
      </c>
      <c r="AE60" s="48">
        <f t="shared" si="124"/>
        <v>2005.1755070361667</v>
      </c>
      <c r="AF60" s="48">
        <f t="shared" si="124"/>
        <v>2050.8149848332378</v>
      </c>
      <c r="AG60" s="76">
        <f>SUM(AC60:AF60)</f>
        <v>7839.743497920429</v>
      </c>
      <c r="AH60" s="48">
        <f t="shared" ref="AH60:AK60" si="125">AH61*AH59</f>
        <v>2101.9099026075091</v>
      </c>
      <c r="AI60" s="48">
        <f t="shared" si="125"/>
        <v>2055.3071074279178</v>
      </c>
      <c r="AJ60" s="48">
        <f t="shared" si="125"/>
        <v>2206.5881851119793</v>
      </c>
      <c r="AK60" s="48">
        <f t="shared" si="125"/>
        <v>2259.4981558339023</v>
      </c>
      <c r="AL60" s="76">
        <f>SUM(AH60:AK60)</f>
        <v>8623.3033509813085</v>
      </c>
      <c r="AM60" s="48">
        <f t="shared" ref="AM60:AP60" si="126">AM61*AM59</f>
        <v>2281.1020441793403</v>
      </c>
      <c r="AN60" s="48">
        <f t="shared" si="126"/>
        <v>2229.956888384479</v>
      </c>
      <c r="AO60" s="48">
        <f t="shared" si="126"/>
        <v>2393.4682460309577</v>
      </c>
      <c r="AP60" s="48">
        <f t="shared" si="126"/>
        <v>2450.0761163907682</v>
      </c>
      <c r="AQ60" s="76">
        <f>SUM(AM60:AP60)</f>
        <v>9354.6032949855453</v>
      </c>
      <c r="AR60" s="48">
        <f t="shared" ref="AR60:AU60" si="127">AR61*AR59</f>
        <v>2425.9064505027145</v>
      </c>
      <c r="AS60" s="48">
        <f t="shared" si="127"/>
        <v>2370.7419386792194</v>
      </c>
      <c r="AT60" s="48">
        <f t="shared" si="127"/>
        <v>2544.2049002962372</v>
      </c>
      <c r="AU60" s="48">
        <f t="shared" si="127"/>
        <v>2603.4688209036808</v>
      </c>
      <c r="AV60" s="76">
        <f>SUM(AR60:AU60)</f>
        <v>9944.3221103818523</v>
      </c>
    </row>
    <row r="61" spans="2:48" s="184" customFormat="1" outlineLevel="1" x14ac:dyDescent="0.55000000000000004">
      <c r="B61" s="181" t="s">
        <v>151</v>
      </c>
      <c r="C61" s="185"/>
      <c r="D61" s="167">
        <f>D60/D59</f>
        <v>0.29296476964769647</v>
      </c>
      <c r="E61" s="167">
        <f t="shared" ref="E61:W61" si="128">E60/E59</f>
        <v>0.28290952921814511</v>
      </c>
      <c r="F61" s="167">
        <f t="shared" si="128"/>
        <v>0.28283950353549381</v>
      </c>
      <c r="G61" s="167">
        <f t="shared" si="128"/>
        <v>0.27494947757664362</v>
      </c>
      <c r="H61" s="186"/>
      <c r="I61" s="167">
        <f t="shared" si="128"/>
        <v>0.27707597437586068</v>
      </c>
      <c r="J61" s="167">
        <f t="shared" si="128"/>
        <v>0.28826789838337186</v>
      </c>
      <c r="K61" s="167">
        <f t="shared" si="128"/>
        <v>0.28715024059882377</v>
      </c>
      <c r="L61" s="187">
        <f t="shared" si="128"/>
        <v>0.27487600560051256</v>
      </c>
      <c r="M61" s="188"/>
      <c r="N61" s="187">
        <f t="shared" si="128"/>
        <v>0.27134716788569485</v>
      </c>
      <c r="O61" s="167">
        <f t="shared" si="128"/>
        <v>0.26317369120610556</v>
      </c>
      <c r="P61" s="167">
        <f t="shared" si="128"/>
        <v>0.26224469010980872</v>
      </c>
      <c r="Q61" s="167">
        <f t="shared" si="128"/>
        <v>0.27421481867083114</v>
      </c>
      <c r="R61" s="188"/>
      <c r="S61" s="187">
        <f t="shared" si="128"/>
        <v>0.28424890532595992</v>
      </c>
      <c r="T61" s="167">
        <f t="shared" si="128"/>
        <v>0.28719907449914611</v>
      </c>
      <c r="U61" s="167">
        <f t="shared" si="128"/>
        <v>0.28278093225934242</v>
      </c>
      <c r="V61" s="167">
        <f t="shared" si="128"/>
        <v>0.28863458528951486</v>
      </c>
      <c r="W61" s="188">
        <f t="shared" si="128"/>
        <v>0.28570695055368239</v>
      </c>
      <c r="X61" s="189">
        <f>S61+0.5%</f>
        <v>0.28924890532595993</v>
      </c>
      <c r="Y61" s="189">
        <f>T61+0.25%-0.25%</f>
        <v>0.28719907449914611</v>
      </c>
      <c r="Z61" s="189">
        <f>U61+0.25%-0.25%</f>
        <v>0.28278093225934242</v>
      </c>
      <c r="AA61" s="189">
        <f>V61-1%-0.25%</f>
        <v>0.27613458528951484</v>
      </c>
      <c r="AB61" s="188">
        <f t="shared" ref="AB61" si="129">AB60/AB59</f>
        <v>0.28371059413670657</v>
      </c>
      <c r="AC61" s="189">
        <f>X61-1%</f>
        <v>0.27924890532595992</v>
      </c>
      <c r="AD61" s="189">
        <f>Y61-0.1%</f>
        <v>0.28619907449914611</v>
      </c>
      <c r="AE61" s="189">
        <f>Z61-0.1%</f>
        <v>0.28178093225934242</v>
      </c>
      <c r="AF61" s="189">
        <f>AA61+1%</f>
        <v>0.28613458528951485</v>
      </c>
      <c r="AG61" s="188">
        <f t="shared" ref="AG61" si="130">AG60/AG59</f>
        <v>0.28332429880287768</v>
      </c>
      <c r="AH61" s="189">
        <f t="shared" ref="AH61:AK61" si="131">AC61-0.1%</f>
        <v>0.27824890532595992</v>
      </c>
      <c r="AI61" s="189">
        <f t="shared" si="131"/>
        <v>0.28519907449914611</v>
      </c>
      <c r="AJ61" s="189">
        <f t="shared" si="131"/>
        <v>0.28078093225934242</v>
      </c>
      <c r="AK61" s="189">
        <f t="shared" si="131"/>
        <v>0.28513458528951485</v>
      </c>
      <c r="AL61" s="188">
        <f t="shared" ref="AL61" si="132">AL60/AL59</f>
        <v>0.28232666157078434</v>
      </c>
      <c r="AM61" s="189">
        <f>AH61</f>
        <v>0.27824890532595992</v>
      </c>
      <c r="AN61" s="189">
        <f t="shared" ref="AN61:AP61" si="133">AI61</f>
        <v>0.28519907449914611</v>
      </c>
      <c r="AO61" s="189">
        <f t="shared" si="133"/>
        <v>0.28078093225934242</v>
      </c>
      <c r="AP61" s="189">
        <f t="shared" si="133"/>
        <v>0.28513458528951485</v>
      </c>
      <c r="AQ61" s="188">
        <f t="shared" ref="AQ61" si="134">AQ60/AQ59</f>
        <v>0.28232608492566608</v>
      </c>
      <c r="AR61" s="189">
        <f>AM61</f>
        <v>0.27824890532595992</v>
      </c>
      <c r="AS61" s="189">
        <f t="shared" ref="AS61:AU61" si="135">AN61</f>
        <v>0.28519907449914611</v>
      </c>
      <c r="AT61" s="189">
        <f t="shared" si="135"/>
        <v>0.28078093225934242</v>
      </c>
      <c r="AU61" s="189">
        <f t="shared" si="135"/>
        <v>0.28513458528951485</v>
      </c>
      <c r="AV61" s="188">
        <f t="shared" ref="AV61" si="136">AV60/AV59</f>
        <v>0.28232545362774547</v>
      </c>
    </row>
    <row r="62" spans="2:48" outlineLevel="1" x14ac:dyDescent="0.55000000000000004">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v>2862.2</v>
      </c>
      <c r="W62" s="49">
        <f>SUM(S62:V62)</f>
        <v>10860</v>
      </c>
      <c r="X62" s="48">
        <f>X63*X45</f>
        <v>3027.5342564514699</v>
      </c>
      <c r="Y62" s="48">
        <f>Y63*Y45</f>
        <v>2930.3507493015891</v>
      </c>
      <c r="Z62" s="48">
        <f>Z63*Z45</f>
        <v>2965.8799203509302</v>
      </c>
      <c r="AA62" s="48">
        <f>AA63*AA45</f>
        <v>3092.7288416559754</v>
      </c>
      <c r="AB62" s="49">
        <f>SUM(X62:AA62)</f>
        <v>12016.493767759965</v>
      </c>
      <c r="AC62" s="48">
        <f>AC63*AC45</f>
        <v>3193.5579061753456</v>
      </c>
      <c r="AD62" s="48">
        <f>AD63*AD45</f>
        <v>3148.3591194025844</v>
      </c>
      <c r="AE62" s="48">
        <f>AE63*AE45</f>
        <v>3189.188434881974</v>
      </c>
      <c r="AF62" s="48">
        <f>AF63*AF45</f>
        <v>3400.4173799485598</v>
      </c>
      <c r="AG62" s="49">
        <f>SUM(AC62:AF62)</f>
        <v>12931.522840408465</v>
      </c>
      <c r="AH62" s="48">
        <f>AH63*AH45</f>
        <v>3506.9718163203893</v>
      </c>
      <c r="AI62" s="48">
        <f>AI63*AI45</f>
        <v>3461.3979516939557</v>
      </c>
      <c r="AJ62" s="48">
        <f>AJ63*AJ45</f>
        <v>3509.3903766350572</v>
      </c>
      <c r="AK62" s="48">
        <f>AK63*AK45</f>
        <v>3745.9477800051409</v>
      </c>
      <c r="AL62" s="49">
        <f>SUM(AH62:AK62)</f>
        <v>14223.707924654544</v>
      </c>
      <c r="AM62" s="48">
        <f>AM63*AM45</f>
        <v>3801.4131531368362</v>
      </c>
      <c r="AN62" s="48">
        <f>AN63*AN45</f>
        <v>3754.4250027116809</v>
      </c>
      <c r="AO62" s="48">
        <f>AO63*AO45</f>
        <v>3808.8873789500949</v>
      </c>
      <c r="AP62" s="48">
        <f>AP63*AP45</f>
        <v>4068.1623487549723</v>
      </c>
      <c r="AQ62" s="49">
        <f>SUM(AM62:AP62)</f>
        <v>15432.887883553583</v>
      </c>
      <c r="AR62" s="48">
        <f>AR63*AR45</f>
        <v>4050.422776665293</v>
      </c>
      <c r="AS62" s="48">
        <f>AS63*AS45</f>
        <v>3999.217789912338</v>
      </c>
      <c r="AT62" s="48">
        <f>AT63*AT45</f>
        <v>4056.0953289562913</v>
      </c>
      <c r="AU62" s="48">
        <f>AU63*AU45</f>
        <v>4331.0052216834565</v>
      </c>
      <c r="AV62" s="49">
        <f>SUM(AR62:AU62)</f>
        <v>16436.741117217378</v>
      </c>
    </row>
    <row r="63" spans="2:48" s="184" customFormat="1" outlineLevel="1" x14ac:dyDescent="0.55000000000000004">
      <c r="B63" s="181" t="s">
        <v>150</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7">
        <f>V62/V45</f>
        <v>0.51566525538239794</v>
      </c>
      <c r="W63" s="188">
        <f>W62/W45</f>
        <v>0.51192367340589506</v>
      </c>
      <c r="X63" s="189">
        <f>S63+0.5%</f>
        <v>0.52328695268598602</v>
      </c>
      <c r="Y63" s="189">
        <f>T63+0.25%</f>
        <v>0.53435584344549558</v>
      </c>
      <c r="Z63" s="189">
        <f>U63+1%</f>
        <v>0.49429224406878042</v>
      </c>
      <c r="AA63" s="189">
        <f>V63</f>
        <v>0.51566525538239794</v>
      </c>
      <c r="AB63" s="188">
        <f>AB62/AB45</f>
        <v>0.51645390837799754</v>
      </c>
      <c r="AC63" s="189">
        <f>X63-1%</f>
        <v>0.51328695268598601</v>
      </c>
      <c r="AD63" s="189">
        <f>Y63-0.1%</f>
        <v>0.53335584344549558</v>
      </c>
      <c r="AE63" s="189">
        <f>Z63-0.1%</f>
        <v>0.49329224406878042</v>
      </c>
      <c r="AF63" s="189">
        <f>AA63+1%</f>
        <v>0.52566525538239794</v>
      </c>
      <c r="AG63" s="188">
        <f>AG62/AG45</f>
        <v>0.51605126422799641</v>
      </c>
      <c r="AH63" s="189">
        <f t="shared" ref="AH63:AK63" si="137">AC63-0.1%</f>
        <v>0.51228695268598601</v>
      </c>
      <c r="AI63" s="189">
        <f t="shared" si="137"/>
        <v>0.53235584344549558</v>
      </c>
      <c r="AJ63" s="189">
        <f t="shared" si="137"/>
        <v>0.49229224406878042</v>
      </c>
      <c r="AK63" s="189">
        <f t="shared" si="137"/>
        <v>0.52466525538239794</v>
      </c>
      <c r="AL63" s="188">
        <f>AL62/AL45</f>
        <v>0.51505092572776157</v>
      </c>
      <c r="AM63" s="189">
        <f>AH63</f>
        <v>0.51228695268598601</v>
      </c>
      <c r="AN63" s="189">
        <f t="shared" ref="AN63:AP63" si="138">AI63</f>
        <v>0.53235584344549558</v>
      </c>
      <c r="AO63" s="189">
        <f t="shared" si="138"/>
        <v>0.49229224406878042</v>
      </c>
      <c r="AP63" s="189">
        <f t="shared" si="138"/>
        <v>0.52466525538239794</v>
      </c>
      <c r="AQ63" s="188">
        <f>AQ62/AQ45</f>
        <v>0.51505077011071498</v>
      </c>
      <c r="AR63" s="189">
        <f>AM63</f>
        <v>0.51228695268598601</v>
      </c>
      <c r="AS63" s="189">
        <f t="shared" ref="AS63:AU63" si="139">AN63</f>
        <v>0.53235584344549558</v>
      </c>
      <c r="AT63" s="189">
        <f t="shared" si="139"/>
        <v>0.49229224406878042</v>
      </c>
      <c r="AU63" s="189">
        <f t="shared" si="139"/>
        <v>0.52466525538239794</v>
      </c>
      <c r="AV63" s="188">
        <f>AV62/AV45</f>
        <v>0.51505083903432713</v>
      </c>
    </row>
    <row r="64" spans="2:48" outlineLevel="1" x14ac:dyDescent="0.55000000000000004">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v>51.4</v>
      </c>
      <c r="W64" s="49">
        <f>SUM(S64:V64)</f>
        <v>202.10000000000002</v>
      </c>
      <c r="X64" s="48">
        <f>X59*X65</f>
        <v>53.529793329556938</v>
      </c>
      <c r="Y64" s="48">
        <f>Y59*Y65</f>
        <v>52.409824995749105</v>
      </c>
      <c r="Z64" s="48">
        <f t="shared" ref="Z64:AA64" si="140">Z59*Z65</f>
        <v>60.308013012532257</v>
      </c>
      <c r="AA64" s="48">
        <f t="shared" si="140"/>
        <v>55.592946023648565</v>
      </c>
      <c r="AB64" s="49">
        <f>SUM(X64:AA64)</f>
        <v>221.84057736148685</v>
      </c>
      <c r="AC64" s="48">
        <f>AC59*AC65</f>
        <v>57.641658068358289</v>
      </c>
      <c r="AD64" s="48">
        <f>AD59*AD65</f>
        <v>56.49548073323777</v>
      </c>
      <c r="AE64" s="48">
        <f t="shared" ref="AE64:AF64" si="141">AE59*AE65</f>
        <v>65.071768557337961</v>
      </c>
      <c r="AF64" s="48">
        <f t="shared" si="141"/>
        <v>60.054721238758631</v>
      </c>
      <c r="AG64" s="49">
        <f>SUM(AC64:AF64)</f>
        <v>239.26362859769267</v>
      </c>
      <c r="AH64" s="48">
        <f>AH59*AH65</f>
        <v>63.518284321203232</v>
      </c>
      <c r="AI64" s="48">
        <f>AI59*AI65</f>
        <v>62.329810523137233</v>
      </c>
      <c r="AJ64" s="48">
        <f t="shared" ref="AJ64:AK64" si="142">AJ59*AJ65</f>
        <v>71.863025544666868</v>
      </c>
      <c r="AK64" s="48">
        <f t="shared" si="142"/>
        <v>66.397713016727067</v>
      </c>
      <c r="AL64" s="49">
        <f>SUM(AH64:AK64)</f>
        <v>264.1088334057344</v>
      </c>
      <c r="AM64" s="48">
        <f>AM59*AM65</f>
        <v>68.933348678797742</v>
      </c>
      <c r="AN64" s="48">
        <f>AN59*AN65</f>
        <v>67.626287976841382</v>
      </c>
      <c r="AO64" s="48">
        <f t="shared" ref="AO64:AP64" si="143">AO59*AO65</f>
        <v>77.949238949696905</v>
      </c>
      <c r="AP64" s="48">
        <f t="shared" si="143"/>
        <v>71.998045417838398</v>
      </c>
      <c r="AQ64" s="49">
        <f>SUM(AM64:AP64)</f>
        <v>286.50692102317441</v>
      </c>
      <c r="AR64" s="48">
        <f>AR59*AR65</f>
        <v>73.309239120343761</v>
      </c>
      <c r="AS64" s="48">
        <f>AS59*AS65</f>
        <v>71.8957742631721</v>
      </c>
      <c r="AT64" s="48">
        <f t="shared" ref="AT64:AU64" si="144">AT59*AT65</f>
        <v>82.858352534674097</v>
      </c>
      <c r="AU64" s="48">
        <f t="shared" si="144"/>
        <v>76.505650235665328</v>
      </c>
      <c r="AV64" s="49">
        <f>SUM(AR64:AU64)</f>
        <v>304.56901615385527</v>
      </c>
    </row>
    <row r="65" spans="2:48" s="184" customFormat="1" outlineLevel="1" x14ac:dyDescent="0.55000000000000004">
      <c r="B65" s="181" t="s">
        <v>152</v>
      </c>
      <c r="C65" s="190"/>
      <c r="D65" s="187">
        <f>D64/D59</f>
        <v>9.6476964769647705E-3</v>
      </c>
      <c r="E65" s="187">
        <f t="shared" ref="E65:W65" si="145">E64/E59</f>
        <v>9.1328434667717479E-3</v>
      </c>
      <c r="F65" s="187">
        <f t="shared" si="145"/>
        <v>8.908162611352034E-3</v>
      </c>
      <c r="G65" s="187">
        <f t="shared" si="145"/>
        <v>7.352625016124179E-3</v>
      </c>
      <c r="H65" s="188"/>
      <c r="I65" s="187">
        <f t="shared" si="145"/>
        <v>8.4815103075295863E-3</v>
      </c>
      <c r="J65" s="187">
        <f t="shared" si="145"/>
        <v>9.6535796766743648E-3</v>
      </c>
      <c r="K65" s="187">
        <f t="shared" si="145"/>
        <v>1.4507217964712174E-2</v>
      </c>
      <c r="L65" s="187">
        <f t="shared" si="145"/>
        <v>9.017774508175324E-3</v>
      </c>
      <c r="M65" s="188"/>
      <c r="N65" s="187">
        <f t="shared" si="145"/>
        <v>9.1001871066507915E-3</v>
      </c>
      <c r="O65" s="187">
        <f t="shared" si="145"/>
        <v>8.982549414740814E-3</v>
      </c>
      <c r="P65" s="187">
        <f t="shared" si="145"/>
        <v>7.3514434383275002E-3</v>
      </c>
      <c r="Q65" s="167">
        <f t="shared" si="145"/>
        <v>8.2075307999305916E-3</v>
      </c>
      <c r="R65" s="188"/>
      <c r="S65" s="187">
        <f t="shared" si="145"/>
        <v>8.4084922282504412E-3</v>
      </c>
      <c r="T65" s="187">
        <f t="shared" si="145"/>
        <v>8.6490258368988378E-3</v>
      </c>
      <c r="U65" s="187">
        <f t="shared" si="145"/>
        <v>9.1443285355869534E-3</v>
      </c>
      <c r="V65" s="187">
        <f t="shared" si="145"/>
        <v>8.3789775691184148E-3</v>
      </c>
      <c r="W65" s="188">
        <f t="shared" si="145"/>
        <v>8.6475430879559105E-3</v>
      </c>
      <c r="X65" s="189">
        <f>S65</f>
        <v>8.4084922282504412E-3</v>
      </c>
      <c r="Y65" s="189">
        <f t="shared" ref="Y65:AA65" si="146">T65</f>
        <v>8.6490258368988378E-3</v>
      </c>
      <c r="Z65" s="189">
        <f t="shared" si="146"/>
        <v>9.1443285355869534E-3</v>
      </c>
      <c r="AA65" s="189">
        <f t="shared" si="146"/>
        <v>8.3789775691184148E-3</v>
      </c>
      <c r="AB65" s="188">
        <f t="shared" ref="AB65" si="147">AB64/AB59</f>
        <v>8.646827097978281E-3</v>
      </c>
      <c r="AC65" s="189">
        <f>X65</f>
        <v>8.4084922282504412E-3</v>
      </c>
      <c r="AD65" s="189">
        <f t="shared" ref="AD65:AF65" si="148">Y65</f>
        <v>8.6490258368988378E-3</v>
      </c>
      <c r="AE65" s="189">
        <f t="shared" si="148"/>
        <v>9.1443285355869534E-3</v>
      </c>
      <c r="AF65" s="189">
        <f t="shared" si="148"/>
        <v>8.3789775691184148E-3</v>
      </c>
      <c r="AG65" s="188">
        <f t="shared" ref="AG65" si="149">AG64/AG59</f>
        <v>8.6468645076787521E-3</v>
      </c>
      <c r="AH65" s="189">
        <f>AC65</f>
        <v>8.4084922282504412E-3</v>
      </c>
      <c r="AI65" s="189">
        <f t="shared" ref="AI65:AK65" si="150">AD65</f>
        <v>8.6490258368988378E-3</v>
      </c>
      <c r="AJ65" s="189">
        <f t="shared" si="150"/>
        <v>9.1443285355869534E-3</v>
      </c>
      <c r="AK65" s="189">
        <f t="shared" si="150"/>
        <v>8.3789775691184148E-3</v>
      </c>
      <c r="AL65" s="188">
        <f t="shared" ref="AL65" si="151">AL64/AL59</f>
        <v>8.6469143194771343E-3</v>
      </c>
      <c r="AM65" s="189">
        <f>AH65</f>
        <v>8.4084922282504412E-3</v>
      </c>
      <c r="AN65" s="189">
        <f t="shared" ref="AN65:AP65" si="152">AI65</f>
        <v>8.6490258368988378E-3</v>
      </c>
      <c r="AO65" s="189">
        <f t="shared" si="152"/>
        <v>9.1443285355869534E-3</v>
      </c>
      <c r="AP65" s="189">
        <f t="shared" si="152"/>
        <v>8.3789775691184148E-3</v>
      </c>
      <c r="AQ65" s="188">
        <f t="shared" ref="AQ65" si="153">AQ64/AQ59</f>
        <v>8.6469062092605631E-3</v>
      </c>
      <c r="AR65" s="189">
        <f>AM65</f>
        <v>8.4084922282504412E-3</v>
      </c>
      <c r="AS65" s="189">
        <f t="shared" ref="AS65:AU65" si="154">AN65</f>
        <v>8.6490258368988378E-3</v>
      </c>
      <c r="AT65" s="189">
        <f t="shared" si="154"/>
        <v>9.1443285355869534E-3</v>
      </c>
      <c r="AU65" s="189">
        <f t="shared" si="154"/>
        <v>8.3789775691184148E-3</v>
      </c>
      <c r="AV65" s="188">
        <f t="shared" ref="AV65" si="155">AV64/AV59</f>
        <v>8.6469026940330564E-3</v>
      </c>
    </row>
    <row r="66" spans="2:48" outlineLevel="1" x14ac:dyDescent="0.55000000000000004">
      <c r="B66" s="180" t="s">
        <v>34</v>
      </c>
      <c r="C66" s="18"/>
      <c r="D66" s="358">
        <v>166.9</v>
      </c>
      <c r="E66" s="358">
        <v>173</v>
      </c>
      <c r="F66" s="358">
        <v>175.6</v>
      </c>
      <c r="G66" s="358">
        <v>180.6</v>
      </c>
      <c r="H66" s="130"/>
      <c r="I66" s="358">
        <v>189.2</v>
      </c>
      <c r="J66" s="358">
        <v>191.5</v>
      </c>
      <c r="K66" s="358">
        <v>191.3</v>
      </c>
      <c r="L66" s="358">
        <v>190.1</v>
      </c>
      <c r="M66" s="359"/>
      <c r="N66" s="358">
        <v>188.9</v>
      </c>
      <c r="O66" s="358">
        <v>186</v>
      </c>
      <c r="P66" s="358">
        <v>188.9</v>
      </c>
      <c r="Q66" s="358">
        <v>189.9</v>
      </c>
      <c r="R66" s="170"/>
      <c r="S66" s="358">
        <v>200</v>
      </c>
      <c r="T66" s="358">
        <v>202</v>
      </c>
      <c r="U66" s="358">
        <v>201.2</v>
      </c>
      <c r="V66" s="358">
        <v>205.2</v>
      </c>
      <c r="W66" s="170">
        <f t="shared" ref="W66:W67" si="156">SUM(S66:V66)</f>
        <v>808.40000000000009</v>
      </c>
      <c r="X66" s="358">
        <f>(V66/(V66+V99+V114+V127))*'CFS '!X7*0.95</f>
        <v>212.7175239465667</v>
      </c>
      <c r="Y66" s="358">
        <f>(X66/(X66+X99+X114+X127))*'CFS '!Y7*0.95</f>
        <v>218.73288085390695</v>
      </c>
      <c r="Z66" s="358">
        <f>(Y66/(Y66+Y99+Y114+Y127))*'CFS '!Z7*0.95</f>
        <v>223.13665036080616</v>
      </c>
      <c r="AA66" s="358">
        <f>(Z66/(Z66+Z99+Z114+Z127))*'CFS '!AA7*0.95</f>
        <v>228.60594584374309</v>
      </c>
      <c r="AB66" s="170">
        <f t="shared" ref="AB66:AB67" si="157">SUM(X66:AA66)</f>
        <v>883.19300100502278</v>
      </c>
      <c r="AC66" s="358">
        <f>(AA66/(AA66+AA99+AA114+AA127))*'CFS '!AC7*0.95</f>
        <v>239.07337515644468</v>
      </c>
      <c r="AD66" s="358">
        <f>(AC66/(AC66+AC99+AC114+AC127))*'CFS '!AD7*0.95</f>
        <v>246.21992982226269</v>
      </c>
      <c r="AE66" s="358">
        <f>(AD66/(AD66+AD99+AD114+AD127))*'CFS '!AE7*0.95</f>
        <v>251.87089078989706</v>
      </c>
      <c r="AF66" s="358">
        <f>(AE66/(AE66+AE99+AE114+AE127))*'CFS '!AF7*0.95</f>
        <v>259.48882452005785</v>
      </c>
      <c r="AG66" s="170">
        <f t="shared" ref="AG66:AG67" si="158">SUM(AC66:AF66)</f>
        <v>996.65302028866233</v>
      </c>
      <c r="AH66" s="358">
        <f>(AF66/(AF66+AF99+AF114+AF127))*'CFS '!AH7*0.95</f>
        <v>267.99811159663273</v>
      </c>
      <c r="AI66" s="358">
        <f>(AH66/(AH66+AH99+AH114+AH127))*'CFS '!AI7*0.95</f>
        <v>273.80446630899928</v>
      </c>
      <c r="AJ66" s="358">
        <f>(AI66/(AI66+AI99+AI114+AI127))*'CFS '!AJ7*0.95</f>
        <v>278.17407193942466</v>
      </c>
      <c r="AK66" s="358">
        <f>(AJ66/(AJ66+AJ99+AJ114+AJ127))*'CFS '!AK7*0.95</f>
        <v>284.3710573463926</v>
      </c>
      <c r="AL66" s="170">
        <f t="shared" ref="AL66:AL67" si="159">SUM(AH66:AK66)</f>
        <v>1104.3477071914494</v>
      </c>
      <c r="AM66" s="358">
        <f>(AK66/(AK66+AK99+AK114+AK127))*'CFS '!AM7*0.95</f>
        <v>291.060285913565</v>
      </c>
      <c r="AN66" s="358">
        <f>(AM66/(AM66+AM99+AM114+AM127))*'CFS '!AN7*0.95</f>
        <v>297.8157248969892</v>
      </c>
      <c r="AO66" s="358">
        <f>(AN66/(AN66+AN99+AN114+AN127))*'CFS '!AO7*0.95</f>
        <v>302.77606335179252</v>
      </c>
      <c r="AP66" s="358">
        <f>(AO66/(AO66+AO99+AO114+AO127))*'CFS '!AP7*0.95</f>
        <v>309.54357503729329</v>
      </c>
      <c r="AQ66" s="170">
        <f t="shared" ref="AQ66:AQ67" si="160">SUM(AM66:AP66)</f>
        <v>1201.19564919964</v>
      </c>
      <c r="AR66" s="358">
        <f>(AP66/(AP66+AP99+AP114+AP127))*'CFS '!AR7*0.95</f>
        <v>316.71796569150666</v>
      </c>
      <c r="AS66" s="358">
        <f>(AR66/(AR66+AR99+AR114+AR127))*'CFS '!AS7*0.95</f>
        <v>323.55127598715245</v>
      </c>
      <c r="AT66" s="358">
        <f>(AS66/(AS66+AS99+AS114+AS127))*'CFS '!AT7*0.95</f>
        <v>328.44688593417447</v>
      </c>
      <c r="AU66" s="358">
        <f>(AT66/(AT66+AT99+AT114+AT127))*'CFS '!AU7*0.95</f>
        <v>335.26508343305233</v>
      </c>
      <c r="AV66" s="170">
        <f t="shared" ref="AV66:AV67" si="161">SUM(AR66:AU66)</f>
        <v>1303.9812110458859</v>
      </c>
    </row>
    <row r="67" spans="2:48" outlineLevel="1" x14ac:dyDescent="0.55000000000000004">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v>78.8</v>
      </c>
      <c r="W67" s="49">
        <f t="shared" si="156"/>
        <v>303.3</v>
      </c>
      <c r="X67" s="48">
        <f>X68*X59</f>
        <v>117.0120190848986</v>
      </c>
      <c r="Y67" s="48">
        <f>Y68*Y59</f>
        <v>94.487069684613346</v>
      </c>
      <c r="Z67" s="48">
        <f t="shared" ref="Z67:AA67" si="162">Z68*Z59</f>
        <v>99.765129251742451</v>
      </c>
      <c r="AA67" s="48">
        <f t="shared" si="162"/>
        <v>18.879970151533257</v>
      </c>
      <c r="AB67" s="49">
        <f t="shared" si="157"/>
        <v>330.14418817278766</v>
      </c>
      <c r="AC67" s="48">
        <f>AC68*AC59</f>
        <v>105.43472462517802</v>
      </c>
      <c r="AD67" s="48">
        <f>AD68*AD59</f>
        <v>114.91690559894525</v>
      </c>
      <c r="AE67" s="48">
        <f t="shared" ref="AE67:AF67" si="163">AE68*AE59</f>
        <v>100.52953968552382</v>
      </c>
      <c r="AF67" s="48">
        <f t="shared" si="163"/>
        <v>13.227928637679566</v>
      </c>
      <c r="AG67" s="49">
        <f t="shared" si="158"/>
        <v>334.1090985473266</v>
      </c>
      <c r="AH67" s="48">
        <f>AH68*AH59</f>
        <v>108.62983959856267</v>
      </c>
      <c r="AI67" s="48">
        <f>AI68*AI59</f>
        <v>119.57788879788014</v>
      </c>
      <c r="AJ67" s="48">
        <f t="shared" ref="AJ67:AK67" si="164">AJ68*AJ59</f>
        <v>103.16261608568449</v>
      </c>
      <c r="AK67" s="48">
        <f t="shared" si="164"/>
        <v>6.7007435206297012</v>
      </c>
      <c r="AL67" s="49">
        <f t="shared" si="159"/>
        <v>338.07108800275699</v>
      </c>
      <c r="AM67" s="48">
        <f>AM68*AM59</f>
        <v>117.89075681110494</v>
      </c>
      <c r="AN67" s="48">
        <f>AN68*AN59</f>
        <v>129.7390233603607</v>
      </c>
      <c r="AO67" s="48">
        <f t="shared" ref="AO67:AP67" si="165">AO68*AO59</f>
        <v>111.89965007722448</v>
      </c>
      <c r="AP67" s="48">
        <f t="shared" si="165"/>
        <v>7.2659194784321279</v>
      </c>
      <c r="AQ67" s="49">
        <f t="shared" si="160"/>
        <v>366.79534972712224</v>
      </c>
      <c r="AR67" s="48">
        <f>AR68*AR59</f>
        <v>125.37446456306871</v>
      </c>
      <c r="AS67" s="48">
        <f>AS68*AS59</f>
        <v>137.92990589451205</v>
      </c>
      <c r="AT67" s="48">
        <f t="shared" ref="AT67:AU67" si="166">AT68*AT59</f>
        <v>118.94690415885567</v>
      </c>
      <c r="AU67" s="48">
        <f t="shared" si="166"/>
        <v>7.7208192393471444</v>
      </c>
      <c r="AV67" s="49">
        <f t="shared" si="161"/>
        <v>389.97209385578356</v>
      </c>
    </row>
    <row r="68" spans="2:48" s="184" customFormat="1" outlineLevel="1" x14ac:dyDescent="0.55000000000000004">
      <c r="B68" s="181" t="s">
        <v>153</v>
      </c>
      <c r="C68" s="190"/>
      <c r="D68" s="187">
        <f>D67/D59</f>
        <v>1.6281842818428184E-2</v>
      </c>
      <c r="E68" s="187">
        <f t="shared" ref="E68:Q68" si="167">E67/E59</f>
        <v>1.6434482279038501E-2</v>
      </c>
      <c r="F68" s="187">
        <f t="shared" si="167"/>
        <v>1.5381000192262503E-2</v>
      </c>
      <c r="G68" s="187">
        <f t="shared" si="167"/>
        <v>2.2788837769273769E-2</v>
      </c>
      <c r="H68" s="188"/>
      <c r="I68" s="187">
        <f t="shared" si="167"/>
        <v>1.4448502265062167E-2</v>
      </c>
      <c r="J68" s="187">
        <f t="shared" si="167"/>
        <v>1.5750577367205542E-2</v>
      </c>
      <c r="K68" s="187">
        <f t="shared" si="167"/>
        <v>2.2170736054179293E-2</v>
      </c>
      <c r="L68" s="187">
        <f t="shared" si="167"/>
        <v>1.5472602577185029E-2</v>
      </c>
      <c r="M68" s="188"/>
      <c r="N68" s="187">
        <f t="shared" si="167"/>
        <v>1.5053580540908319E-2</v>
      </c>
      <c r="O68" s="187">
        <f t="shared" si="167"/>
        <v>1.6657376838314114E-2</v>
      </c>
      <c r="P68" s="187">
        <f t="shared" si="167"/>
        <v>1.3554802510971613E-2</v>
      </c>
      <c r="Q68" s="167">
        <f t="shared" si="167"/>
        <v>1.3604025681068889E-2</v>
      </c>
      <c r="R68" s="188"/>
      <c r="S68" s="187">
        <f t="shared" ref="S68:W68" si="168">S67/S59</f>
        <v>1.3380318545784415E-2</v>
      </c>
      <c r="T68" s="187">
        <f t="shared" si="168"/>
        <v>1.3092898984519897E-2</v>
      </c>
      <c r="U68" s="187">
        <f t="shared" si="168"/>
        <v>1.2627096263039747E-2</v>
      </c>
      <c r="V68" s="187">
        <f t="shared" si="168"/>
        <v>1.2845592070944184E-2</v>
      </c>
      <c r="W68" s="188">
        <f t="shared" si="168"/>
        <v>1.2977732897461789E-2</v>
      </c>
      <c r="X68" s="189">
        <f>S68+0.5%</f>
        <v>1.8380318545784414E-2</v>
      </c>
      <c r="Y68" s="189">
        <f>T68+0.25%</f>
        <v>1.5592898984519897E-2</v>
      </c>
      <c r="Z68" s="189">
        <f>U68+0.25%</f>
        <v>1.5127096263039748E-2</v>
      </c>
      <c r="AA68" s="189">
        <f>V68-1%</f>
        <v>2.8455920709441838E-3</v>
      </c>
      <c r="AB68" s="188">
        <f t="shared" ref="AB68" si="169">AB67/AB59</f>
        <v>1.2868248660752439E-2</v>
      </c>
      <c r="AC68" s="189">
        <f>X68-0.3%</f>
        <v>1.5380318545784415E-2</v>
      </c>
      <c r="AD68" s="189">
        <f>Y68+0.2%</f>
        <v>1.7592898984519899E-2</v>
      </c>
      <c r="AE68" s="189">
        <f>Z68-0.1%</f>
        <v>1.4127096263039748E-2</v>
      </c>
      <c r="AF68" s="189">
        <f>AA68-0.1%</f>
        <v>1.8455920709441838E-3</v>
      </c>
      <c r="AG68" s="188">
        <f t="shared" ref="AG68" si="170">AG67/AG59</f>
        <v>1.2074531021926E-2</v>
      </c>
      <c r="AH68" s="189">
        <f t="shared" ref="AH68:AK68" si="171">AC68-0.1%</f>
        <v>1.4380318545784414E-2</v>
      </c>
      <c r="AI68" s="189">
        <f t="shared" si="171"/>
        <v>1.6592898984519898E-2</v>
      </c>
      <c r="AJ68" s="189">
        <f t="shared" si="171"/>
        <v>1.3127096263039748E-2</v>
      </c>
      <c r="AK68" s="189">
        <f t="shared" si="171"/>
        <v>8.4559207094418373E-4</v>
      </c>
      <c r="AL68" s="188">
        <f t="shared" ref="AL68" si="172">AL67/AL59</f>
        <v>1.1068436046443812E-2</v>
      </c>
      <c r="AM68" s="189">
        <f>AH68</f>
        <v>1.4380318545784414E-2</v>
      </c>
      <c r="AN68" s="189">
        <f t="shared" ref="AN68:AP68" si="173">AI68</f>
        <v>1.6592898984519898E-2</v>
      </c>
      <c r="AO68" s="189">
        <f t="shared" si="173"/>
        <v>1.3127096263039748E-2</v>
      </c>
      <c r="AP68" s="189">
        <f t="shared" si="173"/>
        <v>8.4559207094418373E-4</v>
      </c>
      <c r="AQ68" s="188">
        <f t="shared" ref="AQ68" si="174">AQ67/AQ59</f>
        <v>1.1070046670275066E-2</v>
      </c>
      <c r="AR68" s="189">
        <f>AM68</f>
        <v>1.4380318545784414E-2</v>
      </c>
      <c r="AS68" s="189">
        <f t="shared" ref="AS68:AU68" si="175">AN68</f>
        <v>1.6592898984519898E-2</v>
      </c>
      <c r="AT68" s="189">
        <f t="shared" si="175"/>
        <v>1.3127096263039748E-2</v>
      </c>
      <c r="AU68" s="189">
        <f t="shared" si="175"/>
        <v>8.4559207094418373E-4</v>
      </c>
      <c r="AV68" s="188">
        <f t="shared" ref="AV68" si="176">AV67/AV59</f>
        <v>1.1071548877630647E-2</v>
      </c>
    </row>
    <row r="69" spans="2:48" ht="16.2" outlineLevel="1" x14ac:dyDescent="0.85">
      <c r="B69" s="180" t="s">
        <v>42</v>
      </c>
      <c r="C69" s="18"/>
      <c r="D69" s="119">
        <v>22.9</v>
      </c>
      <c r="E69" s="119">
        <v>18.2</v>
      </c>
      <c r="F69" s="119">
        <v>15.1</v>
      </c>
      <c r="G69" s="119">
        <v>0.7</v>
      </c>
      <c r="H69" s="131"/>
      <c r="I69" s="119">
        <v>5.2</v>
      </c>
      <c r="J69" s="119">
        <v>0.5</v>
      </c>
      <c r="K69" s="119">
        <v>56.2</v>
      </c>
      <c r="L69" s="119">
        <v>195.6</v>
      </c>
      <c r="M69" s="357"/>
      <c r="N69" s="119">
        <v>72.2</v>
      </c>
      <c r="O69" s="119">
        <v>23</v>
      </c>
      <c r="P69" s="119">
        <v>19.8</v>
      </c>
      <c r="Q69" s="119">
        <v>40.5</v>
      </c>
      <c r="R69" s="173"/>
      <c r="S69" s="119">
        <v>-7.5</v>
      </c>
      <c r="T69" s="119">
        <v>4.4000000000000004</v>
      </c>
      <c r="U69" s="119">
        <v>12</v>
      </c>
      <c r="V69" s="119">
        <v>24.4</v>
      </c>
      <c r="W69" s="173">
        <f>SUM(S69:V69)</f>
        <v>33.299999999999997</v>
      </c>
      <c r="X69" s="119">
        <f>IFERROR((X163*(V69/V163)),0)</f>
        <v>34.757834757834758</v>
      </c>
      <c r="Y69" s="119">
        <f t="shared" ref="Y69:AA69" si="177">IFERROR((Y163*(X69/X163)),0)</f>
        <v>0</v>
      </c>
      <c r="Z69" s="119">
        <f t="shared" si="177"/>
        <v>0</v>
      </c>
      <c r="AA69" s="119">
        <f t="shared" si="177"/>
        <v>0</v>
      </c>
      <c r="AB69" s="173">
        <f>SUM(X69:AA69)</f>
        <v>34.757834757834758</v>
      </c>
      <c r="AC69" s="119">
        <f>IFERROR((AC163*(AA69/AA163)),0)</f>
        <v>0</v>
      </c>
      <c r="AD69" s="119">
        <f t="shared" ref="AD69:AF69" si="178">IFERROR((AD163*(AC69/AC163)),0)</f>
        <v>0</v>
      </c>
      <c r="AE69" s="119">
        <f t="shared" si="178"/>
        <v>0</v>
      </c>
      <c r="AF69" s="119">
        <f t="shared" si="178"/>
        <v>0</v>
      </c>
      <c r="AG69" s="173">
        <f>SUM(AC69:AF69)</f>
        <v>0</v>
      </c>
      <c r="AH69" s="119">
        <f>IFERROR((AH163*(AF69/AF163)),0)</f>
        <v>0</v>
      </c>
      <c r="AI69" s="119">
        <f t="shared" ref="AI69:AK69" si="179">IFERROR((AI163*(AH69/AH163)),0)</f>
        <v>0</v>
      </c>
      <c r="AJ69" s="119">
        <f t="shared" si="179"/>
        <v>0</v>
      </c>
      <c r="AK69" s="119">
        <f t="shared" si="179"/>
        <v>0</v>
      </c>
      <c r="AL69" s="173">
        <f>SUM(AH69:AK69)</f>
        <v>0</v>
      </c>
      <c r="AM69" s="119">
        <f>IFERROR((AM163*(AK69/AK163)),0)</f>
        <v>0</v>
      </c>
      <c r="AN69" s="119">
        <f t="shared" ref="AN69:AP69" si="180">IFERROR((AN163*(AM69/AM163)),0)</f>
        <v>0</v>
      </c>
      <c r="AO69" s="119">
        <f t="shared" si="180"/>
        <v>0</v>
      </c>
      <c r="AP69" s="119">
        <f t="shared" si="180"/>
        <v>0</v>
      </c>
      <c r="AQ69" s="173">
        <f>SUM(AM69:AP69)</f>
        <v>0</v>
      </c>
      <c r="AR69" s="119">
        <f>IFERROR((AR163*(AP69/AP163)),0)</f>
        <v>0</v>
      </c>
      <c r="AS69" s="119">
        <f t="shared" ref="AS69:AU69" si="181">IFERROR((AS163*(AR69/AR163)),0)</f>
        <v>0</v>
      </c>
      <c r="AT69" s="119">
        <f t="shared" si="181"/>
        <v>0</v>
      </c>
      <c r="AU69" s="119">
        <f t="shared" si="181"/>
        <v>0</v>
      </c>
      <c r="AV69" s="173">
        <f>SUM(AR69:AU69)</f>
        <v>0</v>
      </c>
    </row>
    <row r="70" spans="2:48" outlineLevel="1" x14ac:dyDescent="0.55000000000000004">
      <c r="B70" s="46" t="s">
        <v>183</v>
      </c>
      <c r="C70" s="19"/>
      <c r="D70" s="103">
        <f>+D60+D62+D64+D66+D67+D69</f>
        <v>3643.7999999999997</v>
      </c>
      <c r="E70" s="103">
        <f t="shared" ref="E70:G70" si="182">+E60+E62+E64+E66+E67+E69</f>
        <v>3457.7</v>
      </c>
      <c r="F70" s="103">
        <f t="shared" si="182"/>
        <v>3662.3999999999996</v>
      </c>
      <c r="G70" s="103">
        <f t="shared" si="182"/>
        <v>3712.4999999999995</v>
      </c>
      <c r="H70" s="166">
        <f>+H60+H62+H64+H66+H67+H69</f>
        <v>0</v>
      </c>
      <c r="I70" s="103">
        <f t="shared" ref="I70:L70" si="183">+I60+I62+I64+I66+I67+I69</f>
        <v>3912.1</v>
      </c>
      <c r="J70" s="103">
        <f t="shared" si="183"/>
        <v>3708.8</v>
      </c>
      <c r="K70" s="103">
        <f t="shared" si="183"/>
        <v>3210.3999999999996</v>
      </c>
      <c r="L70" s="50">
        <f t="shared" si="183"/>
        <v>3707.8999999999996</v>
      </c>
      <c r="M70" s="191"/>
      <c r="N70" s="50">
        <f t="shared" ref="N70:Q70" si="184">+N60+N62+N64+N66+N67+N69</f>
        <v>3889.7000000000003</v>
      </c>
      <c r="O70" s="50">
        <f t="shared" si="184"/>
        <v>3759.2999999999997</v>
      </c>
      <c r="P70" s="50">
        <f t="shared" si="184"/>
        <v>4084.6</v>
      </c>
      <c r="Q70" s="103">
        <f t="shared" si="184"/>
        <v>4507.2</v>
      </c>
      <c r="R70" s="191"/>
      <c r="S70" s="50">
        <f>+S60+S62+S64+S66+S67+S69</f>
        <v>4649.2</v>
      </c>
      <c r="T70" s="50">
        <f t="shared" ref="T70:AK70" si="185">+T60+T62+T64+T66+T67+T69</f>
        <v>4514.2</v>
      </c>
      <c r="U70" s="50">
        <f t="shared" si="185"/>
        <v>4728.2999999999993</v>
      </c>
      <c r="V70" s="50">
        <f>+V60+V62+V64+V66+V67+V69</f>
        <v>4992.5999999999985</v>
      </c>
      <c r="W70" s="191">
        <f>+W60+W62+W64+W66+W67+W69</f>
        <v>18884.3</v>
      </c>
      <c r="X70" s="50">
        <f t="shared" si="185"/>
        <v>5286.9557724395208</v>
      </c>
      <c r="Y70" s="50">
        <f t="shared" si="185"/>
        <v>5036.298280533345</v>
      </c>
      <c r="Z70" s="50">
        <f t="shared" si="185"/>
        <v>5214.0660287354021</v>
      </c>
      <c r="AA70" s="50">
        <f t="shared" si="185"/>
        <v>5227.9089318534752</v>
      </c>
      <c r="AB70" s="191">
        <f>+AB60+AB62+AB64+AB66+AB67+AB69</f>
        <v>20765.229013561744</v>
      </c>
      <c r="AC70" s="50">
        <f t="shared" si="185"/>
        <v>5510.0068605783708</v>
      </c>
      <c r="AD70" s="50">
        <f t="shared" si="185"/>
        <v>5435.4452450550107</v>
      </c>
      <c r="AE70" s="50">
        <f t="shared" si="185"/>
        <v>5611.8361409508998</v>
      </c>
      <c r="AF70" s="50">
        <f t="shared" si="185"/>
        <v>5784.0038391782937</v>
      </c>
      <c r="AG70" s="191">
        <f>+AG60+AG62+AG64+AG66+AG67+AG69</f>
        <v>22341.292085762572</v>
      </c>
      <c r="AH70" s="50">
        <f t="shared" si="185"/>
        <v>6049.0279544442965</v>
      </c>
      <c r="AI70" s="50">
        <f t="shared" si="185"/>
        <v>5972.4172247518909</v>
      </c>
      <c r="AJ70" s="50">
        <f t="shared" si="185"/>
        <v>6169.1782753168136</v>
      </c>
      <c r="AK70" s="50">
        <f t="shared" si="185"/>
        <v>6362.9154497227919</v>
      </c>
      <c r="AL70" s="191">
        <f>+AL60+AL62+AL64+AL66+AL67+AL69</f>
        <v>24553.538904235793</v>
      </c>
      <c r="AM70" s="50">
        <f t="shared" ref="AM70:AP70" si="186">+AM60+AM62+AM64+AM66+AM67+AM69</f>
        <v>6560.3995887196443</v>
      </c>
      <c r="AN70" s="50">
        <f t="shared" si="186"/>
        <v>6479.5629273303512</v>
      </c>
      <c r="AO70" s="50">
        <f t="shared" si="186"/>
        <v>6694.9805773597673</v>
      </c>
      <c r="AP70" s="50">
        <f t="shared" si="186"/>
        <v>6907.0460050793045</v>
      </c>
      <c r="AQ70" s="191">
        <f>+AQ60+AQ62+AQ64+AQ66+AQ67+AQ69</f>
        <v>26641.989098489066</v>
      </c>
      <c r="AR70" s="50">
        <f t="shared" ref="AR70:AU70" si="187">+AR60+AR62+AR64+AR66+AR67+AR69</f>
        <v>6991.7308965429265</v>
      </c>
      <c r="AS70" s="50">
        <f t="shared" si="187"/>
        <v>6903.3366847363932</v>
      </c>
      <c r="AT70" s="50">
        <f t="shared" si="187"/>
        <v>7130.5523718802324</v>
      </c>
      <c r="AU70" s="50">
        <f t="shared" si="187"/>
        <v>7353.9655954952023</v>
      </c>
      <c r="AV70" s="191">
        <f>+AV60+AV62+AV64+AV66+AV67+AV69</f>
        <v>28379.585548654755</v>
      </c>
    </row>
    <row r="71" spans="2:48" outlineLevel="1" x14ac:dyDescent="0.55000000000000004">
      <c r="B71" s="46" t="s">
        <v>184</v>
      </c>
      <c r="C71" s="44"/>
      <c r="D71" s="156">
        <f t="shared" ref="D71:G71" si="188">+D59-D70</f>
        <v>968.70000000000027</v>
      </c>
      <c r="E71" s="156">
        <f t="shared" si="188"/>
        <v>856.40000000000055</v>
      </c>
      <c r="F71" s="156">
        <f t="shared" si="188"/>
        <v>1018.6999999999998</v>
      </c>
      <c r="G71" s="156">
        <f t="shared" si="188"/>
        <v>938.90000000000009</v>
      </c>
      <c r="H71" s="132">
        <f>SUM(D71:G71)</f>
        <v>3782.7000000000007</v>
      </c>
      <c r="I71" s="156">
        <f t="shared" ref="I71:L71" si="189">+I59-I70</f>
        <v>1098.7999999999997</v>
      </c>
      <c r="J71" s="156">
        <f t="shared" si="189"/>
        <v>621.19999999999982</v>
      </c>
      <c r="K71" s="156">
        <f t="shared" si="189"/>
        <v>-404.89999999999964</v>
      </c>
      <c r="L71" s="74">
        <f t="shared" si="189"/>
        <v>506.00000000000091</v>
      </c>
      <c r="M71" s="97"/>
      <c r="N71" s="74">
        <f>+N59-N70</f>
        <v>813.49999999999955</v>
      </c>
      <c r="O71" s="74">
        <f t="shared" ref="O71:Q71" si="190">+O59-O70</f>
        <v>905.29999999999973</v>
      </c>
      <c r="P71" s="74">
        <f t="shared" si="190"/>
        <v>1315.7000000000003</v>
      </c>
      <c r="Q71" s="74">
        <f t="shared" si="190"/>
        <v>1255.8000000000002</v>
      </c>
      <c r="R71" s="97"/>
      <c r="S71" s="74">
        <f t="shared" ref="S71:U71" si="191">+S59-S70</f>
        <v>1083.1000000000004</v>
      </c>
      <c r="T71" s="74">
        <f t="shared" si="191"/>
        <v>931.5</v>
      </c>
      <c r="U71" s="74">
        <f t="shared" si="191"/>
        <v>1330.1000000000004</v>
      </c>
      <c r="V71" s="156">
        <f>+V59-V70</f>
        <v>1141.8000000000011</v>
      </c>
      <c r="W71" s="97">
        <f>SUM(S71:V71)</f>
        <v>4486.5000000000018</v>
      </c>
      <c r="X71" s="74">
        <f t="shared" ref="X71:AA71" si="192">+X59-X70</f>
        <v>1079.202615589923</v>
      </c>
      <c r="Y71" s="74">
        <f t="shared" si="192"/>
        <v>1023.3234600048909</v>
      </c>
      <c r="Z71" s="74">
        <f t="shared" si="192"/>
        <v>1381.0615170249848</v>
      </c>
      <c r="AA71" s="74">
        <f t="shared" si="192"/>
        <v>1406.9036768521619</v>
      </c>
      <c r="AB71" s="97">
        <f>SUM(X71:AA71)</f>
        <v>4890.4912694719605</v>
      </c>
      <c r="AC71" s="74">
        <f t="shared" ref="AC71:AF71" si="193">+AC59-AC70</f>
        <v>1345.1648519786868</v>
      </c>
      <c r="AD71" s="74">
        <f t="shared" si="193"/>
        <v>1096.5598383630977</v>
      </c>
      <c r="AE71" s="74">
        <f t="shared" si="193"/>
        <v>1504.243328864557</v>
      </c>
      <c r="AF71" s="74">
        <f t="shared" si="193"/>
        <v>1383.3051485073274</v>
      </c>
      <c r="AG71" s="97">
        <f>SUM(AC71:AF71)</f>
        <v>5329.273167713669</v>
      </c>
      <c r="AH71" s="74">
        <f t="shared" ref="AH71:AK71" si="194">+AH59-AH70</f>
        <v>1505.0355562285931</v>
      </c>
      <c r="AI71" s="74">
        <f t="shared" si="194"/>
        <v>1234.1528212321518</v>
      </c>
      <c r="AJ71" s="74">
        <f t="shared" si="194"/>
        <v>1689.5754062681999</v>
      </c>
      <c r="AK71" s="74">
        <f t="shared" si="194"/>
        <v>1561.4061598065946</v>
      </c>
      <c r="AL71" s="97">
        <f>SUM(AH71:AK71)</f>
        <v>5990.1699435355395</v>
      </c>
      <c r="AM71" s="74">
        <f t="shared" ref="AM71:AP71" si="195">+AM59-AM70</f>
        <v>1637.6633704395308</v>
      </c>
      <c r="AN71" s="74">
        <f t="shared" si="195"/>
        <v>1339.3856169474648</v>
      </c>
      <c r="AO71" s="74">
        <f t="shared" si="195"/>
        <v>1829.3455824388566</v>
      </c>
      <c r="AP71" s="74">
        <f t="shared" si="195"/>
        <v>1685.6545749048946</v>
      </c>
      <c r="AQ71" s="97">
        <f>SUM(AM71:AP71)</f>
        <v>6492.0491447307468</v>
      </c>
      <c r="AR71" s="74">
        <f t="shared" ref="AR71:AU71" si="196">+AR59-AR70</f>
        <v>1726.7452737796148</v>
      </c>
      <c r="AS71" s="74">
        <f t="shared" si="196"/>
        <v>1409.2496826724446</v>
      </c>
      <c r="AT71" s="74">
        <f t="shared" si="196"/>
        <v>1930.6216894206627</v>
      </c>
      <c r="AU71" s="74">
        <f t="shared" si="196"/>
        <v>1776.7009571442022</v>
      </c>
      <c r="AV71" s="97">
        <f>SUM(AR71:AU71)</f>
        <v>6843.3176030169243</v>
      </c>
    </row>
    <row r="72" spans="2:48" outlineLevel="1" x14ac:dyDescent="0.55000000000000004">
      <c r="B72" s="46" t="s">
        <v>185</v>
      </c>
      <c r="C72" s="44"/>
      <c r="D72" s="157">
        <f t="shared" ref="D72:G72" si="197">+D71/D59</f>
        <v>0.21001626016260169</v>
      </c>
      <c r="E72" s="157">
        <f t="shared" si="197"/>
        <v>0.19851185647064287</v>
      </c>
      <c r="F72" s="157">
        <f t="shared" si="197"/>
        <v>0.21761979022024736</v>
      </c>
      <c r="G72" s="157">
        <f t="shared" si="197"/>
        <v>0.20185320548652022</v>
      </c>
      <c r="H72" s="133">
        <f>H71/H59</f>
        <v>0.20716793270205</v>
      </c>
      <c r="I72" s="157">
        <f t="shared" ref="I72:L72" si="198">+I71/I59</f>
        <v>0.21928196531561192</v>
      </c>
      <c r="J72" s="157">
        <f t="shared" si="198"/>
        <v>0.14346420323325632</v>
      </c>
      <c r="K72" s="157">
        <f t="shared" si="198"/>
        <v>-0.14432364997326666</v>
      </c>
      <c r="L72" s="75">
        <f t="shared" si="198"/>
        <v>0.12007878687201899</v>
      </c>
      <c r="M72" s="98"/>
      <c r="N72" s="75">
        <f>+N71/N59</f>
        <v>0.17296734138458913</v>
      </c>
      <c r="O72" s="75">
        <f t="shared" ref="O72:Q72" si="199">+O71/O59</f>
        <v>0.19407880632851687</v>
      </c>
      <c r="P72" s="75">
        <f t="shared" si="199"/>
        <v>0.24363461289187641</v>
      </c>
      <c r="Q72" s="75">
        <f t="shared" si="199"/>
        <v>0.21790733992712133</v>
      </c>
      <c r="R72" s="98"/>
      <c r="S72" s="75">
        <f t="shared" ref="S72:V72" si="200">+S71/S59</f>
        <v>0.188946845070914</v>
      </c>
      <c r="T72" s="75">
        <f t="shared" si="200"/>
        <v>0.17105238995905026</v>
      </c>
      <c r="U72" s="75">
        <f t="shared" si="200"/>
        <v>0.21954641489502186</v>
      </c>
      <c r="V72" s="75">
        <f t="shared" si="200"/>
        <v>0.18613067292644778</v>
      </c>
      <c r="W72" s="98">
        <f>W71/W59</f>
        <v>0.19197032194019895</v>
      </c>
      <c r="X72" s="75">
        <f t="shared" ref="X72:AA72" si="201">+X71/X59</f>
        <v>0.16952179788979069</v>
      </c>
      <c r="Y72" s="75">
        <f t="shared" si="201"/>
        <v>0.16887579849398254</v>
      </c>
      <c r="Z72" s="75">
        <f t="shared" si="201"/>
        <v>0.20940633936833969</v>
      </c>
      <c r="AA72" s="75">
        <f t="shared" si="201"/>
        <v>0.21204874347259522</v>
      </c>
      <c r="AB72" s="98">
        <f>AB71/AB59</f>
        <v>0.19061991694328201</v>
      </c>
      <c r="AC72" s="75">
        <f t="shared" ref="AC72:AF72" si="202">+AC71/AC59</f>
        <v>0.19622628117610272</v>
      </c>
      <c r="AD72" s="75">
        <f t="shared" si="202"/>
        <v>0.16787492115503422</v>
      </c>
      <c r="AE72" s="75">
        <f t="shared" si="202"/>
        <v>0.21138652754584358</v>
      </c>
      <c r="AF72" s="75">
        <f t="shared" si="202"/>
        <v>0.19300202501162256</v>
      </c>
      <c r="AG72" s="98">
        <f>AG71/AG59</f>
        <v>0.19259719195812791</v>
      </c>
      <c r="AH72" s="75">
        <f t="shared" ref="AH72:AK72" si="203">+AH71/AH59</f>
        <v>0.1992352267229654</v>
      </c>
      <c r="AI72" s="75">
        <f t="shared" si="203"/>
        <v>0.17125384383378053</v>
      </c>
      <c r="AJ72" s="75">
        <f t="shared" si="203"/>
        <v>0.21499279335186308</v>
      </c>
      <c r="AK72" s="75">
        <f t="shared" si="203"/>
        <v>0.19703972614247847</v>
      </c>
      <c r="AL72" s="98">
        <f>AL71/AL59</f>
        <v>0.19611796240562387</v>
      </c>
      <c r="AM72" s="75">
        <f t="shared" ref="AM72:AP72" si="204">+AM71/AM59</f>
        <v>0.19976223390793474</v>
      </c>
      <c r="AN72" s="75">
        <f t="shared" si="204"/>
        <v>0.17129996563638658</v>
      </c>
      <c r="AO72" s="75">
        <f t="shared" si="204"/>
        <v>0.21460295490172474</v>
      </c>
      <c r="AP72" s="75">
        <f t="shared" si="204"/>
        <v>0.19617285150508459</v>
      </c>
      <c r="AQ72" s="98">
        <f>AQ71/AQ59</f>
        <v>0.19593292846093724</v>
      </c>
      <c r="AR72" s="75">
        <f t="shared" ref="AR72:AU72" si="205">+AR71/AR59</f>
        <v>0.19805585747397111</v>
      </c>
      <c r="AS72" s="75">
        <f t="shared" si="205"/>
        <v>0.16953203496299185</v>
      </c>
      <c r="AT72" s="75">
        <f t="shared" si="205"/>
        <v>0.21306529113772341</v>
      </c>
      <c r="AU72" s="75">
        <f t="shared" si="205"/>
        <v>0.19458611777150167</v>
      </c>
      <c r="AV72" s="98">
        <f>AV71/AV59</f>
        <v>0.19428601820665486</v>
      </c>
    </row>
    <row r="73" spans="2:48" ht="17.100000000000001" x14ac:dyDescent="0.85">
      <c r="B73" s="457" t="s">
        <v>114</v>
      </c>
      <c r="C73" s="458"/>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4" t="s">
        <v>347</v>
      </c>
      <c r="W73" s="40" t="s">
        <v>348</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55000000000000004">
      <c r="B74" s="459" t="s">
        <v>115</v>
      </c>
      <c r="C74" s="460"/>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06">+O74+P75</f>
        <v>7013</v>
      </c>
      <c r="Q74" s="21">
        <f t="shared" si="206"/>
        <v>7272</v>
      </c>
      <c r="R74" s="191">
        <f>Q74</f>
        <v>7272</v>
      </c>
      <c r="S74" s="21">
        <f>+Q74+S75</f>
        <v>7485</v>
      </c>
      <c r="T74" s="21">
        <f>+S74+T75</f>
        <v>7587</v>
      </c>
      <c r="U74" s="21">
        <f t="shared" ref="U74:V74" si="207">+T74+U75</f>
        <v>7717</v>
      </c>
      <c r="V74" s="21">
        <f t="shared" si="207"/>
        <v>8037</v>
      </c>
      <c r="W74" s="191">
        <f>V74</f>
        <v>8037</v>
      </c>
      <c r="X74" s="21">
        <f>+V74+X75</f>
        <v>8292</v>
      </c>
      <c r="Y74" s="21">
        <f>+X74+Y75</f>
        <v>8547</v>
      </c>
      <c r="Z74" s="21">
        <f t="shared" ref="Z74:AA74" si="208">+Y74+Z75</f>
        <v>8802</v>
      </c>
      <c r="AA74" s="21">
        <f t="shared" si="208"/>
        <v>9059</v>
      </c>
      <c r="AB74" s="191">
        <f>AA74</f>
        <v>9059</v>
      </c>
      <c r="AC74" s="21">
        <f>+AA74+AC75</f>
        <v>9323</v>
      </c>
      <c r="AD74" s="21">
        <f>+AC74+AD75</f>
        <v>9587</v>
      </c>
      <c r="AE74" s="21">
        <f t="shared" ref="AE74:AF74" si="209">+AD74+AE75</f>
        <v>9851</v>
      </c>
      <c r="AF74" s="21">
        <f t="shared" si="209"/>
        <v>10119</v>
      </c>
      <c r="AG74" s="191">
        <f>AF74</f>
        <v>10119</v>
      </c>
      <c r="AH74" s="21">
        <f>+AF74+AH75</f>
        <v>10393</v>
      </c>
      <c r="AI74" s="21">
        <f>+AH74+AI75</f>
        <v>10667</v>
      </c>
      <c r="AJ74" s="21">
        <f t="shared" ref="AJ74:AK74" si="210">+AI74+AJ75</f>
        <v>10941</v>
      </c>
      <c r="AK74" s="21">
        <f t="shared" si="210"/>
        <v>11217</v>
      </c>
      <c r="AL74" s="191">
        <f>AK74</f>
        <v>11217</v>
      </c>
      <c r="AM74" s="21">
        <f>+AK74+AM75</f>
        <v>11347</v>
      </c>
      <c r="AN74" s="21">
        <f>+AM74+AN75</f>
        <v>11477</v>
      </c>
      <c r="AO74" s="21">
        <f t="shared" ref="AO74:AP74" si="211">+AN74+AO75</f>
        <v>11607</v>
      </c>
      <c r="AP74" s="21">
        <f t="shared" si="211"/>
        <v>11737</v>
      </c>
      <c r="AQ74" s="191">
        <f>AP74</f>
        <v>11737</v>
      </c>
      <c r="AR74" s="21">
        <f>+AP74+AR75</f>
        <v>11867</v>
      </c>
      <c r="AS74" s="21">
        <f>+AR74+AS75</f>
        <v>11997</v>
      </c>
      <c r="AT74" s="21">
        <f t="shared" ref="AT74:AU74" si="212">+AS74+AT75</f>
        <v>12127</v>
      </c>
      <c r="AU74" s="21">
        <f t="shared" si="212"/>
        <v>12257</v>
      </c>
      <c r="AV74" s="191">
        <f>AU74</f>
        <v>12257</v>
      </c>
    </row>
    <row r="75" spans="2:48" outlineLevel="1" x14ac:dyDescent="0.55000000000000004">
      <c r="B75" s="180" t="s">
        <v>46</v>
      </c>
      <c r="C75" s="201"/>
      <c r="D75" s="101">
        <f>+D74-5651</f>
        <v>188</v>
      </c>
      <c r="E75" s="101">
        <f>+E74-D74</f>
        <v>40</v>
      </c>
      <c r="F75" s="101">
        <f t="shared" ref="F75:G75" si="213">+F74-E74</f>
        <v>-233</v>
      </c>
      <c r="G75" s="101">
        <f t="shared" si="213"/>
        <v>214</v>
      </c>
      <c r="H75" s="26">
        <f>+SUM(D75:G75)</f>
        <v>209</v>
      </c>
      <c r="I75" s="101">
        <f>+I74-G74</f>
        <v>199</v>
      </c>
      <c r="J75" s="101">
        <f t="shared" ref="J75:L75" si="214">+J74-I74</f>
        <v>78</v>
      </c>
      <c r="K75" s="101">
        <f t="shared" si="214"/>
        <v>117</v>
      </c>
      <c r="L75" s="101">
        <f t="shared" si="214"/>
        <v>274</v>
      </c>
      <c r="M75" s="26">
        <f>+SUM(I75:L75)</f>
        <v>668</v>
      </c>
      <c r="N75" s="101">
        <v>185</v>
      </c>
      <c r="O75" s="101">
        <v>123</v>
      </c>
      <c r="P75" s="101">
        <v>177</v>
      </c>
      <c r="Q75" s="101">
        <v>259</v>
      </c>
      <c r="R75" s="26">
        <f>+SUM(N75:Q75)</f>
        <v>744</v>
      </c>
      <c r="S75" s="101">
        <v>213</v>
      </c>
      <c r="T75" s="101">
        <v>102</v>
      </c>
      <c r="U75" s="101">
        <v>130</v>
      </c>
      <c r="V75" s="101">
        <v>320</v>
      </c>
      <c r="W75" s="122">
        <f>+SUM(S75:V75)</f>
        <v>765</v>
      </c>
      <c r="X75" s="33">
        <v>255</v>
      </c>
      <c r="Y75" s="33">
        <v>255</v>
      </c>
      <c r="Z75" s="33">
        <v>255</v>
      </c>
      <c r="AA75" s="33">
        <v>257</v>
      </c>
      <c r="AB75" s="26">
        <f>+SUM(X75:AA75)</f>
        <v>1022</v>
      </c>
      <c r="AC75" s="33">
        <v>264</v>
      </c>
      <c r="AD75" s="33">
        <v>264</v>
      </c>
      <c r="AE75" s="33">
        <v>264</v>
      </c>
      <c r="AF75" s="33">
        <v>268</v>
      </c>
      <c r="AG75" s="26">
        <f>+SUM(AC75:AF75)</f>
        <v>1060</v>
      </c>
      <c r="AH75" s="95">
        <v>274</v>
      </c>
      <c r="AI75" s="33">
        <v>274</v>
      </c>
      <c r="AJ75" s="33">
        <v>274</v>
      </c>
      <c r="AK75" s="33">
        <v>276</v>
      </c>
      <c r="AL75" s="26">
        <f>+SUM(AH75:AK75)</f>
        <v>1098</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55000000000000004">
      <c r="B76" s="180" t="s">
        <v>201</v>
      </c>
      <c r="C76" s="201"/>
      <c r="D76" s="101"/>
      <c r="E76" s="101">
        <f>AVERAGE(D74,E74)</f>
        <v>5859</v>
      </c>
      <c r="F76" s="101">
        <f t="shared" ref="F76:G76" si="215">AVERAGE(E74,F74)</f>
        <v>5762.5</v>
      </c>
      <c r="G76" s="101">
        <f t="shared" si="215"/>
        <v>5753</v>
      </c>
      <c r="H76" s="26"/>
      <c r="I76" s="101">
        <f>AVERAGE(G74,I74)</f>
        <v>5959.5</v>
      </c>
      <c r="J76" s="101">
        <f t="shared" ref="J76:L76" si="216">AVERAGE(I74,J74)</f>
        <v>6098</v>
      </c>
      <c r="K76" s="101">
        <f t="shared" si="216"/>
        <v>6195.5</v>
      </c>
      <c r="L76" s="101">
        <f t="shared" si="216"/>
        <v>6391</v>
      </c>
      <c r="M76" s="26"/>
      <c r="N76" s="101">
        <f>AVERAGE(L74,N74)</f>
        <v>6620.5</v>
      </c>
      <c r="O76" s="101">
        <f t="shared" ref="O76:Q76" si="217">AVERAGE(N74,O74)</f>
        <v>6774.5</v>
      </c>
      <c r="P76" s="101">
        <f t="shared" si="217"/>
        <v>6924.5</v>
      </c>
      <c r="Q76" s="101">
        <f t="shared" si="217"/>
        <v>7142.5</v>
      </c>
      <c r="R76" s="26"/>
      <c r="S76" s="101">
        <f>AVERAGE(Q74,S74)</f>
        <v>7378.5</v>
      </c>
      <c r="T76" s="101">
        <f>AVERAGE(S74,T74)</f>
        <v>7536</v>
      </c>
      <c r="U76" s="101">
        <f t="shared" ref="U76:V76" si="218">AVERAGE(T74,U74)</f>
        <v>7652</v>
      </c>
      <c r="V76" s="101">
        <f t="shared" si="218"/>
        <v>7877</v>
      </c>
      <c r="W76" s="122"/>
      <c r="X76" s="101">
        <f>AVERAGE(V74,X74)</f>
        <v>8164.5</v>
      </c>
      <c r="Y76" s="101">
        <f t="shared" ref="Y76:AA76" si="219">AVERAGE(X74,Y74)</f>
        <v>8419.5</v>
      </c>
      <c r="Z76" s="101">
        <f t="shared" si="219"/>
        <v>8674.5</v>
      </c>
      <c r="AA76" s="101">
        <f t="shared" si="219"/>
        <v>8930.5</v>
      </c>
      <c r="AB76" s="26"/>
      <c r="AC76" s="101">
        <f>AVERAGE(AA74,AC74)</f>
        <v>9191</v>
      </c>
      <c r="AD76" s="101">
        <f t="shared" ref="AD76:AF76" si="220">AVERAGE(AC74,AD74)</f>
        <v>9455</v>
      </c>
      <c r="AE76" s="101">
        <f t="shared" si="220"/>
        <v>9719</v>
      </c>
      <c r="AF76" s="101">
        <f t="shared" si="220"/>
        <v>9985</v>
      </c>
      <c r="AG76" s="26"/>
      <c r="AH76" s="101">
        <f>AVERAGE(AF74,AH74)</f>
        <v>10256</v>
      </c>
      <c r="AI76" s="101">
        <f t="shared" ref="AI76:AK76" si="221">AVERAGE(AH74,AI74)</f>
        <v>10530</v>
      </c>
      <c r="AJ76" s="101">
        <f t="shared" si="221"/>
        <v>10804</v>
      </c>
      <c r="AK76" s="101">
        <f t="shared" si="221"/>
        <v>11079</v>
      </c>
      <c r="AL76" s="26"/>
      <c r="AM76" s="101">
        <f>AVERAGE(AK74,AM74)</f>
        <v>11282</v>
      </c>
      <c r="AN76" s="101">
        <f t="shared" ref="AN76:AP76" si="222">AVERAGE(AM74,AN74)</f>
        <v>11412</v>
      </c>
      <c r="AO76" s="101">
        <f t="shared" si="222"/>
        <v>11542</v>
      </c>
      <c r="AP76" s="101">
        <f t="shared" si="222"/>
        <v>11672</v>
      </c>
      <c r="AQ76" s="26"/>
      <c r="AR76" s="101">
        <f>AVERAGE(AP74,AR74)</f>
        <v>11802</v>
      </c>
      <c r="AS76" s="101">
        <f t="shared" ref="AS76:AU76" si="223">AVERAGE(AR74,AS74)</f>
        <v>11932</v>
      </c>
      <c r="AT76" s="101">
        <f t="shared" si="223"/>
        <v>12062</v>
      </c>
      <c r="AU76" s="101">
        <f t="shared" si="223"/>
        <v>12192</v>
      </c>
      <c r="AV76" s="26"/>
    </row>
    <row r="77" spans="2:48" s="20" customFormat="1" outlineLevel="1" x14ac:dyDescent="0.55000000000000004">
      <c r="B77" s="180" t="s">
        <v>206</v>
      </c>
      <c r="C77" s="20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43">
        <f>+V78/V76</f>
        <v>0.17149930176463121</v>
      </c>
      <c r="W77" s="132"/>
      <c r="X77" s="62">
        <f>S77*0.85</f>
        <v>0.17375550586162497</v>
      </c>
      <c r="Y77" s="62">
        <f>T77*0.95</f>
        <v>0.16897292993630575</v>
      </c>
      <c r="Z77" s="62">
        <f>U77*1.2</f>
        <v>0.18227391531625717</v>
      </c>
      <c r="AA77" s="62">
        <f>V77*1.2</f>
        <v>0.20579916211755744</v>
      </c>
      <c r="AB77" s="97"/>
      <c r="AC77" s="62">
        <f>X77*1.2</f>
        <v>0.20850660703394996</v>
      </c>
      <c r="AD77" s="62">
        <f>Y77*1.05</f>
        <v>0.17742157643312104</v>
      </c>
      <c r="AE77" s="62">
        <f>Z77*1.05</f>
        <v>0.19138761108207003</v>
      </c>
      <c r="AF77" s="62">
        <f>AA77*1.05</f>
        <v>0.21608912022343532</v>
      </c>
      <c r="AG77" s="97"/>
      <c r="AH77" s="62">
        <f>AC77*1.05</f>
        <v>0.21893193738564748</v>
      </c>
      <c r="AI77" s="62">
        <f t="shared" ref="AI77:AK77" si="224">AD77*1.05</f>
        <v>0.18629265525477709</v>
      </c>
      <c r="AJ77" s="62">
        <f t="shared" si="224"/>
        <v>0.20095699163617353</v>
      </c>
      <c r="AK77" s="62">
        <f t="shared" si="224"/>
        <v>0.2268935762346071</v>
      </c>
      <c r="AL77" s="97"/>
      <c r="AM77" s="62">
        <f>AH77*1.05</f>
        <v>0.22987853425492985</v>
      </c>
      <c r="AN77" s="62">
        <f>AI77*1.05</f>
        <v>0.19560728801751595</v>
      </c>
      <c r="AO77" s="62">
        <f>AJ77*1.05</f>
        <v>0.21100484121798221</v>
      </c>
      <c r="AP77" s="62">
        <f>AK77*1.05</f>
        <v>0.23823825504633747</v>
      </c>
      <c r="AQ77" s="97"/>
      <c r="AR77" s="62">
        <f>AM77*1.03</f>
        <v>0.23677489028257775</v>
      </c>
      <c r="AS77" s="62">
        <f>AN77*1.03</f>
        <v>0.20147550665804143</v>
      </c>
      <c r="AT77" s="62">
        <f>AO77*1.03</f>
        <v>0.21733498645452168</v>
      </c>
      <c r="AU77" s="62">
        <f>AP77*1.03</f>
        <v>0.2453854026977276</v>
      </c>
      <c r="AV77" s="97"/>
    </row>
    <row r="78" spans="2:48" s="8" customFormat="1" outlineLevel="1" x14ac:dyDescent="0.55000000000000004">
      <c r="B78" s="453" t="s">
        <v>116</v>
      </c>
      <c r="C78" s="454"/>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v>1350.9</v>
      </c>
      <c r="W78" s="132">
        <f>SUM(S78:V78)</f>
        <v>5361.9</v>
      </c>
      <c r="X78" s="50">
        <f>X77*X76</f>
        <v>1418.6268276072371</v>
      </c>
      <c r="Y78" s="50">
        <f>Y77*Y76</f>
        <v>1422.6675835987262</v>
      </c>
      <c r="Z78" s="50">
        <f>Z77*Z76</f>
        <v>1581.1350784108729</v>
      </c>
      <c r="AA78" s="50">
        <f>AA77*AA76</f>
        <v>1837.8894172908467</v>
      </c>
      <c r="AB78" s="97">
        <f>SUM(X78:AA78)</f>
        <v>6260.3189069076825</v>
      </c>
      <c r="AC78" s="50">
        <f>AC77*AC76</f>
        <v>1916.3842252490342</v>
      </c>
      <c r="AD78" s="50">
        <f>AD77*AD76</f>
        <v>1677.5210051751594</v>
      </c>
      <c r="AE78" s="50">
        <f>AE77*AE76</f>
        <v>1860.0961921066387</v>
      </c>
      <c r="AF78" s="50">
        <f>AF77*AF76</f>
        <v>2157.6498654310017</v>
      </c>
      <c r="AG78" s="97">
        <f>SUM(AC78:AF78)</f>
        <v>7611.651287961834</v>
      </c>
      <c r="AH78" s="50">
        <f>AH77*AH76</f>
        <v>2245.3659498272004</v>
      </c>
      <c r="AI78" s="50">
        <f>AI77*AI76</f>
        <v>1961.6616598328028</v>
      </c>
      <c r="AJ78" s="50">
        <f>AJ77*AJ76</f>
        <v>2171.1393376372189</v>
      </c>
      <c r="AK78" s="50">
        <f>AK77*AK76</f>
        <v>2513.7539311032119</v>
      </c>
      <c r="AL78" s="97">
        <f>SUM(AH78:AK78)</f>
        <v>8891.9208784004331</v>
      </c>
      <c r="AM78" s="50">
        <f>AM77*AM76</f>
        <v>2593.4896234641187</v>
      </c>
      <c r="AN78" s="50">
        <f>AN77*AN76</f>
        <v>2232.270370855892</v>
      </c>
      <c r="AO78" s="50">
        <f>AO77*AO76</f>
        <v>2435.4178773379508</v>
      </c>
      <c r="AP78" s="50">
        <f>AP77*AP76</f>
        <v>2780.7169129008512</v>
      </c>
      <c r="AQ78" s="97">
        <f>SUM(AM78:AP78)</f>
        <v>10041.894784558814</v>
      </c>
      <c r="AR78" s="50">
        <f>AR77*AR76</f>
        <v>2794.4172551149827</v>
      </c>
      <c r="AS78" s="50">
        <f>AS77*AS76</f>
        <v>2404.0057454437501</v>
      </c>
      <c r="AT78" s="50">
        <f>AT77*AT76</f>
        <v>2621.4946066144403</v>
      </c>
      <c r="AU78" s="50">
        <f>AU77*AU76</f>
        <v>2991.7388296906947</v>
      </c>
      <c r="AV78" s="97">
        <f>SUM(AR78:AU78)</f>
        <v>10811.656436863868</v>
      </c>
    </row>
    <row r="79" spans="2:48" s="8" customFormat="1" outlineLevel="1" x14ac:dyDescent="0.55000000000000004">
      <c r="B79" s="38" t="s">
        <v>200</v>
      </c>
      <c r="C79" s="20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 t="shared" ref="S79:AP79" si="225">S78/N78-1</f>
        <v>4.6195463688700755E-2</v>
      </c>
      <c r="T79" s="27">
        <f t="shared" si="225"/>
        <v>-3.1992489347873132E-2</v>
      </c>
      <c r="U79" s="27">
        <f t="shared" si="225"/>
        <v>-0.18907416451545389</v>
      </c>
      <c r="V79" s="27">
        <f t="shared" si="225"/>
        <v>-0.16093167701863353</v>
      </c>
      <c r="W79" s="375">
        <f t="shared" si="225"/>
        <v>-8.6512087500212997E-2</v>
      </c>
      <c r="X79" s="27">
        <f t="shared" si="225"/>
        <v>-5.9453140882293143E-2</v>
      </c>
      <c r="Y79" s="27">
        <f t="shared" si="225"/>
        <v>6.1375398089172029E-2</v>
      </c>
      <c r="Z79" s="27">
        <f t="shared" si="225"/>
        <v>0.36035023523261889</v>
      </c>
      <c r="AA79" s="27">
        <f t="shared" si="225"/>
        <v>0.36049257331471352</v>
      </c>
      <c r="AB79" s="375">
        <f t="shared" si="225"/>
        <v>0.16755607283009444</v>
      </c>
      <c r="AC79" s="27">
        <f t="shared" si="225"/>
        <v>0.35087268050707321</v>
      </c>
      <c r="AD79" s="27">
        <f t="shared" si="225"/>
        <v>0.1791377160163905</v>
      </c>
      <c r="AE79" s="27">
        <f t="shared" si="225"/>
        <v>0.17643091820854218</v>
      </c>
      <c r="AF79" s="27">
        <f t="shared" si="225"/>
        <v>0.17398241979732387</v>
      </c>
      <c r="AG79" s="375">
        <f t="shared" si="225"/>
        <v>0.21585679597936802</v>
      </c>
      <c r="AH79" s="27">
        <f t="shared" si="225"/>
        <v>0.17166793602437158</v>
      </c>
      <c r="AI79" s="27">
        <f t="shared" si="225"/>
        <v>0.16938127974616601</v>
      </c>
      <c r="AJ79" s="27">
        <f t="shared" si="225"/>
        <v>0.16721884967589262</v>
      </c>
      <c r="AK79" s="27">
        <f t="shared" si="225"/>
        <v>0.16504256384576865</v>
      </c>
      <c r="AL79" s="375">
        <f t="shared" si="225"/>
        <v>0.16819866570390607</v>
      </c>
      <c r="AM79" s="27">
        <f t="shared" si="225"/>
        <v>0.15504095163806553</v>
      </c>
      <c r="AN79" s="27">
        <f t="shared" si="225"/>
        <v>0.13794871794871799</v>
      </c>
      <c r="AO79" s="27">
        <f t="shared" si="225"/>
        <v>0.1217234357645316</v>
      </c>
      <c r="AP79" s="27">
        <f t="shared" si="225"/>
        <v>0.10620092066070974</v>
      </c>
      <c r="AQ79" s="97"/>
      <c r="AR79" s="27">
        <f>AR78/AM78-1</f>
        <v>7.7473852153873368E-2</v>
      </c>
      <c r="AS79" s="27">
        <f>AS78/AN78-1</f>
        <v>7.6933052926743795E-2</v>
      </c>
      <c r="AT79" s="27">
        <f>AT78/AO78-1</f>
        <v>7.6404435972968088E-2</v>
      </c>
      <c r="AU79" s="27">
        <f>AU78/AP78-1</f>
        <v>7.5887594242631806E-2</v>
      </c>
      <c r="AV79" s="97"/>
    </row>
    <row r="80" spans="2:48" outlineLevel="1" x14ac:dyDescent="0.55000000000000004">
      <c r="B80" s="236" t="s">
        <v>44</v>
      </c>
      <c r="C80" s="221"/>
      <c r="D80" s="222">
        <v>0.01</v>
      </c>
      <c r="E80" s="222">
        <v>0</v>
      </c>
      <c r="F80" s="222">
        <v>0.01</v>
      </c>
      <c r="G80" s="222">
        <v>0.01</v>
      </c>
      <c r="H80" s="223"/>
      <c r="I80" s="222">
        <v>-0.01</v>
      </c>
      <c r="J80" s="222">
        <v>-0.32</v>
      </c>
      <c r="K80" s="222">
        <v>-0.44</v>
      </c>
      <c r="L80" s="224">
        <v>-0.15</v>
      </c>
      <c r="M80" s="223"/>
      <c r="N80" s="222">
        <v>-0.03</v>
      </c>
      <c r="O80" s="222">
        <v>0.26</v>
      </c>
      <c r="P80" s="222">
        <v>0.55000000000000004</v>
      </c>
      <c r="Q80" s="222">
        <v>0.06</v>
      </c>
      <c r="R80" s="225"/>
      <c r="S80" s="224">
        <v>0.02</v>
      </c>
      <c r="T80" s="224">
        <v>-0.03</v>
      </c>
      <c r="U80" s="224">
        <v>-0.18</v>
      </c>
      <c r="V80" s="224">
        <v>-0.05</v>
      </c>
      <c r="W80" s="223"/>
      <c r="X80" s="224"/>
      <c r="Y80" s="224"/>
      <c r="Z80" s="224"/>
      <c r="AA80" s="224"/>
      <c r="AB80" s="225"/>
      <c r="AC80" s="224"/>
      <c r="AD80" s="224"/>
      <c r="AE80" s="224"/>
      <c r="AF80" s="224"/>
      <c r="AG80" s="225"/>
      <c r="AH80" s="224"/>
      <c r="AI80" s="224"/>
      <c r="AJ80" s="224"/>
      <c r="AK80" s="224"/>
      <c r="AL80" s="225"/>
      <c r="AM80" s="224"/>
      <c r="AN80" s="224"/>
      <c r="AO80" s="224"/>
      <c r="AP80" s="224"/>
      <c r="AQ80" s="225"/>
      <c r="AR80" s="224"/>
      <c r="AS80" s="224"/>
      <c r="AT80" s="224"/>
      <c r="AU80" s="224"/>
      <c r="AV80" s="225"/>
    </row>
    <row r="81" spans="1:48" outlineLevel="1" x14ac:dyDescent="0.55000000000000004">
      <c r="B81" s="180" t="s">
        <v>43</v>
      </c>
      <c r="C81" s="207"/>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v>-0.01</v>
      </c>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55000000000000004">
      <c r="B82" s="208" t="s">
        <v>45</v>
      </c>
      <c r="C82" s="206"/>
      <c r="D82" s="152">
        <v>0.02</v>
      </c>
      <c r="E82" s="152">
        <v>0.02</v>
      </c>
      <c r="F82" s="152">
        <v>0.05</v>
      </c>
      <c r="G82" s="152">
        <v>0.03</v>
      </c>
      <c r="H82" s="61"/>
      <c r="I82" s="152">
        <v>0.01</v>
      </c>
      <c r="J82" s="152">
        <v>-0.31</v>
      </c>
      <c r="K82" s="152">
        <v>-0.37</v>
      </c>
      <c r="L82" s="157">
        <v>-0.1</v>
      </c>
      <c r="M82" s="61"/>
      <c r="N82" s="152">
        <v>0.08</v>
      </c>
      <c r="O82" s="152">
        <v>0.35</v>
      </c>
      <c r="P82" s="152">
        <v>0.41</v>
      </c>
      <c r="Q82" s="152">
        <v>0.03</v>
      </c>
      <c r="R82" s="377">
        <f>R92/M92-1</f>
        <v>0.32353965857623956</v>
      </c>
      <c r="S82" s="152">
        <v>-0.03</v>
      </c>
      <c r="T82" s="152">
        <v>-0.08</v>
      </c>
      <c r="U82" s="152">
        <v>-0.04</v>
      </c>
      <c r="V82" s="152">
        <v>-0.05</v>
      </c>
      <c r="W82" s="377">
        <f>W92/R92-1</f>
        <v>1.4886958556345364E-2</v>
      </c>
      <c r="X82" s="157"/>
      <c r="Y82" s="157"/>
      <c r="Z82" s="157"/>
      <c r="AA82" s="157"/>
      <c r="AB82" s="377">
        <f>AB92/W92-1</f>
        <v>0.19199942767140343</v>
      </c>
      <c r="AC82" s="157"/>
      <c r="AD82" s="157"/>
      <c r="AE82" s="157"/>
      <c r="AF82" s="157"/>
      <c r="AG82" s="377">
        <f>AG92/AB92-1</f>
        <v>0.19816064359639762</v>
      </c>
      <c r="AH82" s="157"/>
      <c r="AI82" s="157"/>
      <c r="AJ82" s="157"/>
      <c r="AK82" s="157"/>
      <c r="AL82" s="377">
        <f>AL92/AG92-1</f>
        <v>0.16213762394965126</v>
      </c>
      <c r="AM82" s="157"/>
      <c r="AN82" s="157"/>
      <c r="AO82" s="157"/>
      <c r="AP82" s="157">
        <v>0.04</v>
      </c>
      <c r="AQ82" s="134"/>
      <c r="AR82" s="157"/>
      <c r="AS82" s="157"/>
      <c r="AT82" s="157"/>
      <c r="AU82" s="157">
        <v>0.04</v>
      </c>
      <c r="AV82" s="61"/>
    </row>
    <row r="83" spans="1:48" s="8" customFormat="1" outlineLevel="1" x14ac:dyDescent="0.55000000000000004">
      <c r="B83" s="461" t="s">
        <v>117</v>
      </c>
      <c r="C83" s="462"/>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226">+O83+P84</f>
        <v>8107</v>
      </c>
      <c r="Q83" s="67">
        <v>9735</v>
      </c>
      <c r="R83" s="192">
        <f>Q83</f>
        <v>9735</v>
      </c>
      <c r="S83" s="67">
        <f>+Q83+S84</f>
        <v>9944</v>
      </c>
      <c r="T83" s="67">
        <f>+S83+T84</f>
        <v>10117</v>
      </c>
      <c r="U83" s="67">
        <f t="shared" ref="U83:V83" si="227">+T83+U84</f>
        <v>10181</v>
      </c>
      <c r="V83" s="67">
        <f t="shared" si="227"/>
        <v>10379</v>
      </c>
      <c r="W83" s="253">
        <f>V83</f>
        <v>10379</v>
      </c>
      <c r="X83" s="67">
        <f>+V83+X84</f>
        <v>10615</v>
      </c>
      <c r="Y83" s="67">
        <f>+X83+Y84</f>
        <v>10851</v>
      </c>
      <c r="Z83" s="67">
        <f t="shared" ref="Z83:AA83" si="228">+Y83+Z84</f>
        <v>11087</v>
      </c>
      <c r="AA83" s="67">
        <f t="shared" si="228"/>
        <v>11325</v>
      </c>
      <c r="AB83" s="192">
        <f>AA83</f>
        <v>11325</v>
      </c>
      <c r="AC83" s="67">
        <f>+AA83+AC84</f>
        <v>11569</v>
      </c>
      <c r="AD83" s="67">
        <f>+AC83+AD84</f>
        <v>11813</v>
      </c>
      <c r="AE83" s="67">
        <f t="shared" ref="AE83:AF83" si="229">+AD83+AE84</f>
        <v>12057</v>
      </c>
      <c r="AF83" s="67">
        <f t="shared" si="229"/>
        <v>12303</v>
      </c>
      <c r="AG83" s="192">
        <f>AF83</f>
        <v>12303</v>
      </c>
      <c r="AH83" s="67">
        <f>+AF83+AH84</f>
        <v>12556</v>
      </c>
      <c r="AI83" s="67">
        <f>+AH83+AI84</f>
        <v>12809</v>
      </c>
      <c r="AJ83" s="67">
        <f t="shared" ref="AJ83:AK83" si="230">+AI83+AJ84</f>
        <v>13062</v>
      </c>
      <c r="AK83" s="67">
        <f t="shared" si="230"/>
        <v>13316</v>
      </c>
      <c r="AL83" s="192">
        <f>AK83</f>
        <v>13316</v>
      </c>
      <c r="AM83" s="67">
        <f>+AK83+AM84</f>
        <v>13380</v>
      </c>
      <c r="AN83" s="67">
        <f>+AM83+AN84</f>
        <v>13444</v>
      </c>
      <c r="AO83" s="67">
        <f t="shared" ref="AO83:AP83" si="231">+AN83+AO84</f>
        <v>13508</v>
      </c>
      <c r="AP83" s="67">
        <f t="shared" si="231"/>
        <v>13572</v>
      </c>
      <c r="AQ83" s="192">
        <f>AP83</f>
        <v>13572</v>
      </c>
      <c r="AR83" s="67">
        <f>+AP83+AR84</f>
        <v>13636</v>
      </c>
      <c r="AS83" s="67">
        <f>+AR83+AS84</f>
        <v>13700</v>
      </c>
      <c r="AT83" s="67">
        <f t="shared" ref="AT83:AU83" si="232">+AS83+AT84</f>
        <v>13764</v>
      </c>
      <c r="AU83" s="67">
        <f t="shared" si="232"/>
        <v>13828</v>
      </c>
      <c r="AV83" s="192">
        <f>AU83</f>
        <v>13828</v>
      </c>
    </row>
    <row r="84" spans="1:48" outlineLevel="1" x14ac:dyDescent="0.55000000000000004">
      <c r="B84" s="180" t="s">
        <v>47</v>
      </c>
      <c r="C84" s="201"/>
      <c r="D84" s="101">
        <f>+D83-6201</f>
        <v>172</v>
      </c>
      <c r="E84" s="101">
        <f>+E83-D83</f>
        <v>213</v>
      </c>
      <c r="F84" s="101">
        <f t="shared" ref="F84:G84" si="233">+F83-E83</f>
        <v>541</v>
      </c>
      <c r="G84" s="101">
        <f t="shared" si="233"/>
        <v>202</v>
      </c>
      <c r="H84" s="122">
        <f>+SUM(D84:G84)</f>
        <v>1128</v>
      </c>
      <c r="I84" s="101">
        <f>+I83-G83</f>
        <v>204</v>
      </c>
      <c r="J84" s="101">
        <f t="shared" ref="J84:K84" si="234">+J83-I83</f>
        <v>109</v>
      </c>
      <c r="K84" s="101">
        <f t="shared" si="234"/>
        <v>49</v>
      </c>
      <c r="L84" s="101">
        <v>82</v>
      </c>
      <c r="M84" s="122">
        <f>+SUM(I84:L84)</f>
        <v>444</v>
      </c>
      <c r="N84" s="101">
        <v>139</v>
      </c>
      <c r="O84" s="101">
        <v>70</v>
      </c>
      <c r="P84" s="101">
        <v>120</v>
      </c>
      <c r="Q84" s="101">
        <v>205</v>
      </c>
      <c r="R84" s="122">
        <f>+SUM(N84:Q84)</f>
        <v>534</v>
      </c>
      <c r="S84" s="101">
        <v>209</v>
      </c>
      <c r="T84" s="101">
        <v>173</v>
      </c>
      <c r="U84" s="101">
        <v>64</v>
      </c>
      <c r="V84" s="101">
        <v>198</v>
      </c>
      <c r="W84" s="122">
        <f>+SUM(S84:V84)</f>
        <v>644</v>
      </c>
      <c r="X84" s="33">
        <v>236</v>
      </c>
      <c r="Y84" s="33">
        <v>236</v>
      </c>
      <c r="Z84" s="33">
        <v>236</v>
      </c>
      <c r="AA84" s="33">
        <v>238</v>
      </c>
      <c r="AB84" s="122">
        <f>+SUM(X84:AA84)</f>
        <v>946</v>
      </c>
      <c r="AC84" s="33">
        <v>244</v>
      </c>
      <c r="AD84" s="33">
        <v>244</v>
      </c>
      <c r="AE84" s="33">
        <v>244</v>
      </c>
      <c r="AF84" s="33">
        <v>246</v>
      </c>
      <c r="AG84" s="122">
        <f>+SUM(AC84:AF84)</f>
        <v>978</v>
      </c>
      <c r="AH84" s="33">
        <v>253</v>
      </c>
      <c r="AI84" s="33">
        <v>253</v>
      </c>
      <c r="AJ84" s="33">
        <v>253</v>
      </c>
      <c r="AK84" s="33">
        <v>254</v>
      </c>
      <c r="AL84" s="122">
        <f>+SUM(AH84:AK84)</f>
        <v>1013</v>
      </c>
      <c r="AM84" s="33">
        <v>64</v>
      </c>
      <c r="AN84" s="33">
        <v>64</v>
      </c>
      <c r="AO84" s="33">
        <v>64</v>
      </c>
      <c r="AP84" s="33">
        <v>64</v>
      </c>
      <c r="AQ84" s="122">
        <f>+SUM(AM84:AP84)</f>
        <v>256</v>
      </c>
      <c r="AR84" s="33">
        <v>64</v>
      </c>
      <c r="AS84" s="33">
        <v>64</v>
      </c>
      <c r="AT84" s="33">
        <v>64</v>
      </c>
      <c r="AU84" s="33">
        <v>64</v>
      </c>
      <c r="AV84" s="122">
        <f>+SUM(AR84:AU84)</f>
        <v>256</v>
      </c>
    </row>
    <row r="85" spans="1:48" outlineLevel="1" x14ac:dyDescent="0.55000000000000004">
      <c r="B85" s="180" t="s">
        <v>49</v>
      </c>
      <c r="C85" s="201"/>
      <c r="D85" s="16">
        <f>AVERAGE(D83,6201)</f>
        <v>6287</v>
      </c>
      <c r="E85" s="16">
        <f>AVERAGE(E83,D83)</f>
        <v>6479.5</v>
      </c>
      <c r="F85" s="16">
        <f t="shared" ref="F85:G85" si="235">AVERAGE(F83,E83)</f>
        <v>6856.5</v>
      </c>
      <c r="G85" s="16">
        <f t="shared" si="235"/>
        <v>7228</v>
      </c>
      <c r="H85" s="26"/>
      <c r="I85" s="16">
        <f>AVERAGE(I83,G83)</f>
        <v>7431</v>
      </c>
      <c r="J85" s="16">
        <f>AVERAGE(J83,I83)</f>
        <v>7587.5</v>
      </c>
      <c r="K85" s="16">
        <f t="shared" ref="K85:L85" si="236">AVERAGE(K83,J83)</f>
        <v>7666.5</v>
      </c>
      <c r="L85" s="16">
        <f t="shared" si="236"/>
        <v>8713</v>
      </c>
      <c r="M85" s="6"/>
      <c r="N85" s="16">
        <f>AVERAGE(N83,L83)</f>
        <v>8826</v>
      </c>
      <c r="O85" s="16">
        <f>AVERAGE(O83,N83)</f>
        <v>7952</v>
      </c>
      <c r="P85" s="16">
        <f t="shared" ref="P85:Q85" si="237">AVERAGE(P83,O83)</f>
        <v>8047</v>
      </c>
      <c r="Q85" s="16">
        <f t="shared" si="237"/>
        <v>8921</v>
      </c>
      <c r="R85" s="6"/>
      <c r="S85" s="16">
        <f>AVERAGE(S83,Q83)</f>
        <v>9839.5</v>
      </c>
      <c r="T85" s="16">
        <f>AVERAGE(T83,S83)</f>
        <v>10030.5</v>
      </c>
      <c r="U85" s="16">
        <f t="shared" ref="U85:V85" si="238">AVERAGE(U83,T83)</f>
        <v>10149</v>
      </c>
      <c r="V85" s="16">
        <f t="shared" si="238"/>
        <v>10280</v>
      </c>
      <c r="W85" s="130"/>
      <c r="X85" s="16">
        <f>AVERAGE(X83,V83)</f>
        <v>10497</v>
      </c>
      <c r="Y85" s="16">
        <f>AVERAGE(Y83,X83)</f>
        <v>10733</v>
      </c>
      <c r="Z85" s="16">
        <f t="shared" ref="Z85:AA85" si="239">AVERAGE(Z83,Y83)</f>
        <v>10969</v>
      </c>
      <c r="AA85" s="16">
        <f t="shared" si="239"/>
        <v>11206</v>
      </c>
      <c r="AB85" s="6"/>
      <c r="AC85" s="16">
        <f>AVERAGE(AC83,AA83)</f>
        <v>11447</v>
      </c>
      <c r="AD85" s="16">
        <f>AVERAGE(AD83,AC83)</f>
        <v>11691</v>
      </c>
      <c r="AE85" s="16">
        <f t="shared" ref="AE85:AF85" si="240">AVERAGE(AE83,AD83)</f>
        <v>11935</v>
      </c>
      <c r="AF85" s="16">
        <f t="shared" si="240"/>
        <v>12180</v>
      </c>
      <c r="AG85" s="6"/>
      <c r="AH85" s="16">
        <f>AVERAGE(AH83,AF83)</f>
        <v>12429.5</v>
      </c>
      <c r="AI85" s="16">
        <f>AVERAGE(AI83,AH83)</f>
        <v>12682.5</v>
      </c>
      <c r="AJ85" s="16">
        <f t="shared" ref="AJ85:AK85" si="241">AVERAGE(AJ83,AI83)</f>
        <v>12935.5</v>
      </c>
      <c r="AK85" s="16">
        <f t="shared" si="241"/>
        <v>13189</v>
      </c>
      <c r="AL85" s="6"/>
      <c r="AM85" s="16">
        <f>AVERAGE(AM83,AK83)</f>
        <v>13348</v>
      </c>
      <c r="AN85" s="16">
        <f>AVERAGE(AN83,AM83)</f>
        <v>13412</v>
      </c>
      <c r="AO85" s="16">
        <f t="shared" ref="AO85:AP85" si="242">AVERAGE(AO83,AN83)</f>
        <v>13476</v>
      </c>
      <c r="AP85" s="16">
        <f t="shared" si="242"/>
        <v>13540</v>
      </c>
      <c r="AQ85" s="6"/>
      <c r="AR85" s="16">
        <f>AVERAGE(AR83,AP83)</f>
        <v>13604</v>
      </c>
      <c r="AS85" s="16">
        <f>AVERAGE(AS83,AR83)</f>
        <v>13668</v>
      </c>
      <c r="AT85" s="16">
        <f t="shared" ref="AT85:AU85" si="243">AVERAGE(AT83,AS83)</f>
        <v>13732</v>
      </c>
      <c r="AU85" s="16">
        <f t="shared" si="243"/>
        <v>13796</v>
      </c>
      <c r="AV85" s="6"/>
    </row>
    <row r="86" spans="1:48" outlineLevel="1" x14ac:dyDescent="0.55000000000000004">
      <c r="B86" s="180" t="s">
        <v>48</v>
      </c>
      <c r="C86" s="201"/>
      <c r="D86" s="43">
        <f>+D87/D85</f>
        <v>3.5390488309209482E-2</v>
      </c>
      <c r="E86" s="114">
        <f>+E87/E85</f>
        <v>3.3197005941816495E-2</v>
      </c>
      <c r="F86" s="114">
        <f>+F87/F85</f>
        <v>3.335521038430686E-2</v>
      </c>
      <c r="G86" s="114">
        <f>+G87/G85</f>
        <v>3.468456004427227E-2</v>
      </c>
      <c r="H86" s="26"/>
      <c r="I86" s="114">
        <f t="shared" ref="I86:S86" si="244">+I87/I85</f>
        <v>3.4275333064190554E-2</v>
      </c>
      <c r="J86" s="114">
        <f t="shared" si="244"/>
        <v>2.97331136738056E-2</v>
      </c>
      <c r="K86" s="114">
        <f t="shared" si="244"/>
        <v>8.4784451835909474E-3</v>
      </c>
      <c r="L86" s="114">
        <f t="shared" si="244"/>
        <v>2.3837943303110294E-2</v>
      </c>
      <c r="M86" s="6"/>
      <c r="N86" s="114">
        <f t="shared" si="244"/>
        <v>2.2388397915250397E-2</v>
      </c>
      <c r="O86" s="114">
        <f t="shared" si="244"/>
        <v>2.5251509054325959E-2</v>
      </c>
      <c r="P86" s="114">
        <f t="shared" si="244"/>
        <v>2.6307940847520812E-2</v>
      </c>
      <c r="Q86" s="114">
        <f t="shared" si="244"/>
        <v>3.228337630310503E-2</v>
      </c>
      <c r="R86" s="6"/>
      <c r="S86" s="114">
        <f t="shared" si="244"/>
        <v>3.4036282331419275E-2</v>
      </c>
      <c r="T86" s="114">
        <f>+T87/T85</f>
        <v>3.4145855141817456E-2</v>
      </c>
      <c r="U86" s="114">
        <f>+U87/U85</f>
        <v>4.065425165040891E-2</v>
      </c>
      <c r="V86" s="114">
        <f>+V87/V85</f>
        <v>4.0369649805447473E-2</v>
      </c>
      <c r="W86" s="130"/>
      <c r="X86" s="62">
        <f>S86*1.2</f>
        <v>4.0843538797703131E-2</v>
      </c>
      <c r="Y86" s="62">
        <f>T86*1.2</f>
        <v>4.0975026170180943E-2</v>
      </c>
      <c r="Z86" s="62">
        <f>U86*1.2</f>
        <v>4.8785101980490693E-2</v>
      </c>
      <c r="AA86" s="62">
        <f>V86*1.2</f>
        <v>4.8443579766536966E-2</v>
      </c>
      <c r="AB86" s="6"/>
      <c r="AC86" s="62">
        <f>X86*1.05</f>
        <v>4.2885715737588287E-2</v>
      </c>
      <c r="AD86" s="62">
        <f>Y86*1.05</f>
        <v>4.302377747868999E-2</v>
      </c>
      <c r="AE86" s="62">
        <f>Z86*1.05</f>
        <v>5.1224357079515233E-2</v>
      </c>
      <c r="AF86" s="62">
        <f>AA86*1.05</f>
        <v>5.0865758754863814E-2</v>
      </c>
      <c r="AG86" s="6"/>
      <c r="AH86" s="62">
        <f>AC86*1.05</f>
        <v>4.5030001524467705E-2</v>
      </c>
      <c r="AI86" s="62">
        <f t="shared" ref="AI86:AK86" si="245">AD86*1.05</f>
        <v>4.5174966352624489E-2</v>
      </c>
      <c r="AJ86" s="62">
        <f t="shared" si="245"/>
        <v>5.3785574933490995E-2</v>
      </c>
      <c r="AK86" s="62">
        <f t="shared" si="245"/>
        <v>5.3409046692607008E-2</v>
      </c>
      <c r="AL86" s="6"/>
      <c r="AM86" s="62">
        <f>AH86*1.05</f>
        <v>4.7281501600691091E-2</v>
      </c>
      <c r="AN86" s="62">
        <f>AI86*1.05</f>
        <v>4.7433714670255714E-2</v>
      </c>
      <c r="AO86" s="62">
        <f>AJ86*1.05</f>
        <v>5.6474853680165547E-2</v>
      </c>
      <c r="AP86" s="62">
        <f>AK86*1.05</f>
        <v>5.6079499027237363E-2</v>
      </c>
      <c r="AQ86" s="6"/>
      <c r="AR86" s="62">
        <f>AM86*1.03</f>
        <v>4.8699946648711821E-2</v>
      </c>
      <c r="AS86" s="62">
        <f>AN86*1.03</f>
        <v>4.8856726110363388E-2</v>
      </c>
      <c r="AT86" s="62">
        <f>AO86*1.03</f>
        <v>5.8169099290570514E-2</v>
      </c>
      <c r="AU86" s="62">
        <f>AP86*1.03</f>
        <v>5.7761883998054486E-2</v>
      </c>
      <c r="AV86" s="6"/>
    </row>
    <row r="87" spans="1:48" s="8" customFormat="1" outlineLevel="1" x14ac:dyDescent="0.55000000000000004">
      <c r="B87" s="451" t="s">
        <v>118</v>
      </c>
      <c r="C87" s="452"/>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v>415</v>
      </c>
      <c r="W87" s="213">
        <f>SUM(S87:V87)</f>
        <v>1505</v>
      </c>
      <c r="X87" s="72">
        <f>+X85*X86</f>
        <v>428.73462675948974</v>
      </c>
      <c r="Y87" s="72">
        <f>+Y85*Y86</f>
        <v>439.78495588455206</v>
      </c>
      <c r="Z87" s="72">
        <f t="shared" ref="Z87:AA87" si="246">+Z85*Z86</f>
        <v>535.12378362400239</v>
      </c>
      <c r="AA87" s="72">
        <f t="shared" si="246"/>
        <v>542.85875486381326</v>
      </c>
      <c r="AB87" s="73">
        <f>SUM(X87:AA87)</f>
        <v>1946.5021211318576</v>
      </c>
      <c r="AC87" s="72">
        <f>+AC85*AC86</f>
        <v>490.91278804817313</v>
      </c>
      <c r="AD87" s="72">
        <f>+AD85*AD86</f>
        <v>502.99098250336465</v>
      </c>
      <c r="AE87" s="72">
        <f t="shared" ref="AE87:AF87" si="247">+AE85*AE86</f>
        <v>611.36270174401432</v>
      </c>
      <c r="AF87" s="72">
        <f t="shared" si="247"/>
        <v>619.54494163424124</v>
      </c>
      <c r="AG87" s="73">
        <f>SUM(AC87:AF87)</f>
        <v>2224.8114139297932</v>
      </c>
      <c r="AH87" s="72">
        <f>+AH85*AH86</f>
        <v>559.70040394837133</v>
      </c>
      <c r="AI87" s="72">
        <f>+AI85*AI86</f>
        <v>572.93151076716003</v>
      </c>
      <c r="AJ87" s="72">
        <f t="shared" ref="AJ87:AK87" si="248">+AJ85*AJ86</f>
        <v>695.74330455217273</v>
      </c>
      <c r="AK87" s="72">
        <f t="shared" si="248"/>
        <v>704.41191682879378</v>
      </c>
      <c r="AL87" s="73">
        <f>SUM(AH87:AK87)</f>
        <v>2532.7871360964978</v>
      </c>
      <c r="AM87" s="72">
        <f>+AM85*AM86</f>
        <v>631.11348336602464</v>
      </c>
      <c r="AN87" s="72">
        <f>+AN85*AN86</f>
        <v>636.18098115746966</v>
      </c>
      <c r="AO87" s="72">
        <f t="shared" ref="AO87:AP87" si="249">+AO85*AO86</f>
        <v>761.05512819391095</v>
      </c>
      <c r="AP87" s="72">
        <f t="shared" si="249"/>
        <v>759.31641682879388</v>
      </c>
      <c r="AQ87" s="73">
        <f>SUM(AM87:AP87)</f>
        <v>2787.6660095461993</v>
      </c>
      <c r="AR87" s="72">
        <f>+AR85*AR86</f>
        <v>662.5140742090756</v>
      </c>
      <c r="AS87" s="72">
        <f>+AS85*AS86</f>
        <v>667.77373247644675</v>
      </c>
      <c r="AT87" s="72">
        <f t="shared" ref="AT87:AU87" si="250">+AT85*AT86</f>
        <v>798.77807145811425</v>
      </c>
      <c r="AU87" s="72">
        <f t="shared" si="250"/>
        <v>796.88295163715975</v>
      </c>
      <c r="AV87" s="73">
        <f>SUM(AR87:AU87)</f>
        <v>2925.9488297807966</v>
      </c>
    </row>
    <row r="88" spans="1:48" s="8" customFormat="1" outlineLevel="1" x14ac:dyDescent="0.55000000000000004">
      <c r="B88" s="453" t="s">
        <v>119</v>
      </c>
      <c r="C88" s="454"/>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v>11.1</v>
      </c>
      <c r="W88" s="132">
        <f>SUM(S88:V88)</f>
        <v>73.099999999999994</v>
      </c>
      <c r="X88" s="50">
        <f>+S88*(1+X89)</f>
        <v>26.160000000000004</v>
      </c>
      <c r="Y88" s="50">
        <f>+T88*(1+Y89)</f>
        <v>17.55</v>
      </c>
      <c r="Z88" s="50">
        <f>+U88*(1+Z89)</f>
        <v>10.290000000000001</v>
      </c>
      <c r="AA88" s="50">
        <f t="shared" ref="AA88" si="251">+V88*(1+AA89)</f>
        <v>11.654999999999999</v>
      </c>
      <c r="AB88" s="97">
        <f>SUM(X88:AA88)</f>
        <v>65.655000000000001</v>
      </c>
      <c r="AC88" s="50">
        <f>+X88*(1+AC89)</f>
        <v>28.776000000000007</v>
      </c>
      <c r="AD88" s="50">
        <f>+Y88*(1+AD89)</f>
        <v>20.182500000000001</v>
      </c>
      <c r="AE88" s="50">
        <f>+Z88*(1+AE89)</f>
        <v>12.348000000000001</v>
      </c>
      <c r="AF88" s="50">
        <f t="shared" ref="AF88" si="252">+AA88*(1+AF89)</f>
        <v>13.985999999999999</v>
      </c>
      <c r="AG88" s="97">
        <f>SUM(AC88:AF88)</f>
        <v>75.292500000000004</v>
      </c>
      <c r="AH88" s="50">
        <f>+AC88*(1+AH89)</f>
        <v>35.970000000000006</v>
      </c>
      <c r="AI88" s="50">
        <f>+AD88*(1+AI89)</f>
        <v>25.228125000000002</v>
      </c>
      <c r="AJ88" s="50">
        <f>+AE88*(1+AJ89)</f>
        <v>15.435</v>
      </c>
      <c r="AK88" s="50">
        <f t="shared" ref="AK88" si="253">+AF88*(1+AK89)</f>
        <v>17.482499999999998</v>
      </c>
      <c r="AL88" s="97">
        <f>SUM(AH88:AK88)</f>
        <v>94.115625000000009</v>
      </c>
      <c r="AM88" s="50">
        <f>+AH88*(1+AM89)</f>
        <v>39.567000000000007</v>
      </c>
      <c r="AN88" s="50">
        <f>+AI88*(1+AN89)</f>
        <v>27.750937500000006</v>
      </c>
      <c r="AO88" s="50">
        <f>+AJ88*(1+AO89)</f>
        <v>16.9785</v>
      </c>
      <c r="AP88" s="50">
        <f t="shared" ref="AP88" si="254">+AK88*(1+AP89)</f>
        <v>19.23075</v>
      </c>
      <c r="AQ88" s="97">
        <f>SUM(AM88:AP88)</f>
        <v>103.52718750000001</v>
      </c>
      <c r="AR88" s="50">
        <f>+AM88*(1+AR89)</f>
        <v>41.545350000000006</v>
      </c>
      <c r="AS88" s="50">
        <f>+AN88*(1+AS89)</f>
        <v>29.138484375000008</v>
      </c>
      <c r="AT88" s="50">
        <f>+AO88*(1+AT89)</f>
        <v>17.827425000000002</v>
      </c>
      <c r="AU88" s="50">
        <f t="shared" ref="AU88" si="255">+AP88*(1+AU89)</f>
        <v>20.192287500000003</v>
      </c>
      <c r="AV88" s="97">
        <f>SUM(AR88:AU88)</f>
        <v>108.70354687500003</v>
      </c>
    </row>
    <row r="89" spans="1:48" outlineLevel="1" x14ac:dyDescent="0.55000000000000004">
      <c r="B89" s="69" t="s">
        <v>50</v>
      </c>
      <c r="C89" s="70"/>
      <c r="D89" s="120"/>
      <c r="E89" s="120"/>
      <c r="F89" s="120"/>
      <c r="G89" s="120"/>
      <c r="H89" s="58"/>
      <c r="I89" s="120">
        <f>I88/D88-1</f>
        <v>0.97058823529411775</v>
      </c>
      <c r="J89" s="120">
        <f t="shared" ref="J89:L89" si="256">J88/E88-1</f>
        <v>0.3469387755102038</v>
      </c>
      <c r="K89" s="120">
        <f t="shared" si="256"/>
        <v>1.3947368421052633</v>
      </c>
      <c r="L89" s="120">
        <f t="shared" si="256"/>
        <v>-3.6363636363636376E-2</v>
      </c>
      <c r="M89" s="58"/>
      <c r="N89" s="120">
        <f>N88/I88-1</f>
        <v>1.2388059701492535</v>
      </c>
      <c r="O89" s="120">
        <f t="shared" ref="O89:Q89" si="257">O88/J88-1</f>
        <v>2.8484848484848486</v>
      </c>
      <c r="P89" s="120">
        <f t="shared" si="257"/>
        <v>0.47252747252747263</v>
      </c>
      <c r="Q89" s="120">
        <f t="shared" si="257"/>
        <v>2.1320754716981134</v>
      </c>
      <c r="R89" s="58"/>
      <c r="S89" s="120">
        <f>S88/N88-1</f>
        <v>1.1800000000000002</v>
      </c>
      <c r="T89" s="120">
        <f t="shared" ref="T89:U89" si="258">T88/O88-1</f>
        <v>-0.23228346456692905</v>
      </c>
      <c r="U89" s="120">
        <f t="shared" si="258"/>
        <v>-0.26865671641791045</v>
      </c>
      <c r="V89" s="120">
        <f>V88/Q88-1</f>
        <v>-0.3313253012048194</v>
      </c>
      <c r="W89" s="155"/>
      <c r="X89" s="71">
        <v>-0.2</v>
      </c>
      <c r="Y89" s="71">
        <v>-0.1</v>
      </c>
      <c r="Z89" s="71">
        <v>0.05</v>
      </c>
      <c r="AA89" s="71">
        <v>0.05</v>
      </c>
      <c r="AB89" s="58"/>
      <c r="AC89" s="71">
        <v>0.1</v>
      </c>
      <c r="AD89" s="71">
        <v>0.15</v>
      </c>
      <c r="AE89" s="71">
        <v>0.2</v>
      </c>
      <c r="AF89" s="71">
        <v>0.2</v>
      </c>
      <c r="AG89" s="58"/>
      <c r="AH89" s="71">
        <v>0.25</v>
      </c>
      <c r="AI89" s="71">
        <v>0.25</v>
      </c>
      <c r="AJ89" s="71">
        <v>0.25</v>
      </c>
      <c r="AK89" s="71">
        <v>0.25</v>
      </c>
      <c r="AL89" s="58"/>
      <c r="AM89" s="71">
        <v>0.1</v>
      </c>
      <c r="AN89" s="71">
        <v>0.1</v>
      </c>
      <c r="AO89" s="71">
        <v>0.1</v>
      </c>
      <c r="AP89" s="71">
        <v>0.1</v>
      </c>
      <c r="AQ89" s="58"/>
      <c r="AR89" s="71">
        <v>0.05</v>
      </c>
      <c r="AS89" s="71">
        <v>0.05</v>
      </c>
      <c r="AT89" s="71">
        <v>0.05</v>
      </c>
      <c r="AU89" s="71">
        <v>0.05</v>
      </c>
      <c r="AV89" s="58"/>
    </row>
    <row r="90" spans="1:48" outlineLevel="1" x14ac:dyDescent="0.55000000000000004">
      <c r="B90" s="180" t="s">
        <v>120</v>
      </c>
      <c r="C90" s="207"/>
      <c r="D90" s="101">
        <f t="shared" ref="D90:G91" si="259">+D83+D74</f>
        <v>12212</v>
      </c>
      <c r="E90" s="101">
        <f t="shared" si="259"/>
        <v>12465</v>
      </c>
      <c r="F90" s="101">
        <f t="shared" si="259"/>
        <v>12773</v>
      </c>
      <c r="G90" s="101">
        <f t="shared" si="259"/>
        <v>13189</v>
      </c>
      <c r="H90" s="6"/>
      <c r="I90" s="101">
        <f t="shared" ref="I90:L91" si="260">+I83+I74</f>
        <v>13592</v>
      </c>
      <c r="J90" s="101">
        <f t="shared" si="260"/>
        <v>13779</v>
      </c>
      <c r="K90" s="101">
        <f t="shared" si="260"/>
        <v>13945</v>
      </c>
      <c r="L90" s="16">
        <f t="shared" si="260"/>
        <v>16263</v>
      </c>
      <c r="M90" s="6"/>
      <c r="N90" s="16">
        <f t="shared" ref="N90:Q91" si="261">+N83+N74</f>
        <v>14630</v>
      </c>
      <c r="O90" s="16">
        <f t="shared" si="261"/>
        <v>14823</v>
      </c>
      <c r="P90" s="16">
        <f t="shared" si="261"/>
        <v>15120</v>
      </c>
      <c r="Q90" s="16">
        <f t="shared" si="261"/>
        <v>17007</v>
      </c>
      <c r="R90" s="6"/>
      <c r="S90" s="16">
        <f t="shared" ref="S90:V91" si="262">+S83+S74</f>
        <v>17429</v>
      </c>
      <c r="T90" s="16">
        <f t="shared" si="262"/>
        <v>17704</v>
      </c>
      <c r="U90" s="16">
        <f t="shared" si="262"/>
        <v>17898</v>
      </c>
      <c r="V90" s="16">
        <f t="shared" si="262"/>
        <v>18416</v>
      </c>
      <c r="W90" s="254">
        <f>W91/Q90</f>
        <v>8.2848238960428061E-2</v>
      </c>
      <c r="X90" s="16">
        <f t="shared" ref="X90:AA91" si="263">+X83+X74</f>
        <v>18907</v>
      </c>
      <c r="Y90" s="16">
        <f t="shared" si="263"/>
        <v>19398</v>
      </c>
      <c r="Z90" s="16">
        <f t="shared" si="263"/>
        <v>19889</v>
      </c>
      <c r="AA90" s="16">
        <f t="shared" si="263"/>
        <v>20384</v>
      </c>
      <c r="AB90" s="254">
        <f>AB91/V90</f>
        <v>0.10686359687228497</v>
      </c>
      <c r="AC90" s="16">
        <f t="shared" ref="AC90:AF91" si="264">+AC83+AC74</f>
        <v>20892</v>
      </c>
      <c r="AD90" s="16">
        <f t="shared" si="264"/>
        <v>21400</v>
      </c>
      <c r="AE90" s="16">
        <f t="shared" si="264"/>
        <v>21908</v>
      </c>
      <c r="AF90" s="16">
        <f t="shared" si="264"/>
        <v>22422</v>
      </c>
      <c r="AG90" s="254">
        <f>AG91/AA90</f>
        <v>9.9980376766091048E-2</v>
      </c>
      <c r="AH90" s="16">
        <f t="shared" ref="AH90:AK91" si="265">+AH83+AH74</f>
        <v>22949</v>
      </c>
      <c r="AI90" s="16">
        <f t="shared" si="265"/>
        <v>23476</v>
      </c>
      <c r="AJ90" s="16">
        <f t="shared" si="265"/>
        <v>24003</v>
      </c>
      <c r="AK90" s="16">
        <f t="shared" si="265"/>
        <v>24533</v>
      </c>
      <c r="AL90" s="254">
        <f>AL91/AF90</f>
        <v>9.4148604049594145E-2</v>
      </c>
      <c r="AM90" s="16">
        <f t="shared" ref="AM90:AP91" si="266">+AM83+AM74</f>
        <v>24727</v>
      </c>
      <c r="AN90" s="16">
        <f t="shared" si="266"/>
        <v>24921</v>
      </c>
      <c r="AO90" s="16">
        <f t="shared" si="266"/>
        <v>25115</v>
      </c>
      <c r="AP90" s="16">
        <f t="shared" si="266"/>
        <v>25309</v>
      </c>
      <c r="AQ90" s="254">
        <f>AQ91/AK90</f>
        <v>3.1630864549790076E-2</v>
      </c>
      <c r="AR90" s="16">
        <f t="shared" ref="AR90:AU91" si="267">+AR83+AR74</f>
        <v>25503</v>
      </c>
      <c r="AS90" s="16">
        <f t="shared" si="267"/>
        <v>25697</v>
      </c>
      <c r="AT90" s="16">
        <f t="shared" si="267"/>
        <v>25891</v>
      </c>
      <c r="AU90" s="16">
        <f t="shared" si="267"/>
        <v>26085</v>
      </c>
      <c r="AV90" s="254">
        <f>AV91/AP90</f>
        <v>3.066102967323877E-2</v>
      </c>
    </row>
    <row r="91" spans="1:48" outlineLevel="1" x14ac:dyDescent="0.55000000000000004">
      <c r="B91" s="180" t="s">
        <v>121</v>
      </c>
      <c r="C91" s="207"/>
      <c r="D91" s="101">
        <f t="shared" si="259"/>
        <v>360</v>
      </c>
      <c r="E91" s="101">
        <f t="shared" si="259"/>
        <v>253</v>
      </c>
      <c r="F91" s="101">
        <f t="shared" si="259"/>
        <v>308</v>
      </c>
      <c r="G91" s="101">
        <f t="shared" si="259"/>
        <v>416</v>
      </c>
      <c r="H91" s="122">
        <f>+H84+H75</f>
        <v>1337</v>
      </c>
      <c r="I91" s="101">
        <f t="shared" si="260"/>
        <v>403</v>
      </c>
      <c r="J91" s="101">
        <f t="shared" si="260"/>
        <v>187</v>
      </c>
      <c r="K91" s="101">
        <f t="shared" si="260"/>
        <v>166</v>
      </c>
      <c r="L91" s="101">
        <f t="shared" si="260"/>
        <v>356</v>
      </c>
      <c r="M91" s="122">
        <f>+M84+M75</f>
        <v>1112</v>
      </c>
      <c r="N91" s="101">
        <f t="shared" si="261"/>
        <v>324</v>
      </c>
      <c r="O91" s="101">
        <f t="shared" si="261"/>
        <v>193</v>
      </c>
      <c r="P91" s="101">
        <f t="shared" si="261"/>
        <v>297</v>
      </c>
      <c r="Q91" s="101">
        <f t="shared" si="261"/>
        <v>464</v>
      </c>
      <c r="R91" s="122">
        <f>+R84+R75</f>
        <v>1278</v>
      </c>
      <c r="S91" s="16">
        <f t="shared" si="262"/>
        <v>422</v>
      </c>
      <c r="T91" s="16">
        <f t="shared" si="262"/>
        <v>275</v>
      </c>
      <c r="U91" s="16">
        <f t="shared" si="262"/>
        <v>194</v>
      </c>
      <c r="V91" s="16">
        <f t="shared" si="262"/>
        <v>518</v>
      </c>
      <c r="W91" s="122">
        <f>+W84+W75</f>
        <v>1409</v>
      </c>
      <c r="X91" s="16">
        <f t="shared" si="263"/>
        <v>491</v>
      </c>
      <c r="Y91" s="16">
        <f t="shared" si="263"/>
        <v>491</v>
      </c>
      <c r="Z91" s="16">
        <f t="shared" si="263"/>
        <v>491</v>
      </c>
      <c r="AA91" s="16">
        <f t="shared" si="263"/>
        <v>495</v>
      </c>
      <c r="AB91" s="26">
        <f>+AB84+AB75</f>
        <v>1968</v>
      </c>
      <c r="AC91" s="16">
        <f t="shared" si="264"/>
        <v>508</v>
      </c>
      <c r="AD91" s="16">
        <f t="shared" si="264"/>
        <v>508</v>
      </c>
      <c r="AE91" s="16">
        <f t="shared" si="264"/>
        <v>508</v>
      </c>
      <c r="AF91" s="16">
        <f t="shared" si="264"/>
        <v>514</v>
      </c>
      <c r="AG91" s="26">
        <f>+AG84+AG75</f>
        <v>2038</v>
      </c>
      <c r="AH91" s="16">
        <f t="shared" si="265"/>
        <v>527</v>
      </c>
      <c r="AI91" s="16">
        <f t="shared" si="265"/>
        <v>527</v>
      </c>
      <c r="AJ91" s="16">
        <f t="shared" si="265"/>
        <v>527</v>
      </c>
      <c r="AK91" s="16">
        <f t="shared" si="265"/>
        <v>530</v>
      </c>
      <c r="AL91" s="26">
        <f>+AL84+AL75</f>
        <v>2111</v>
      </c>
      <c r="AM91" s="16">
        <f t="shared" si="266"/>
        <v>194</v>
      </c>
      <c r="AN91" s="16">
        <f t="shared" si="266"/>
        <v>194</v>
      </c>
      <c r="AO91" s="16">
        <f t="shared" si="266"/>
        <v>194</v>
      </c>
      <c r="AP91" s="16">
        <f t="shared" si="266"/>
        <v>194</v>
      </c>
      <c r="AQ91" s="26">
        <f>+AQ84+AQ75</f>
        <v>776</v>
      </c>
      <c r="AR91" s="16">
        <f t="shared" si="267"/>
        <v>194</v>
      </c>
      <c r="AS91" s="16">
        <f t="shared" si="267"/>
        <v>194</v>
      </c>
      <c r="AT91" s="16">
        <f t="shared" si="267"/>
        <v>194</v>
      </c>
      <c r="AU91" s="16">
        <f t="shared" si="267"/>
        <v>194</v>
      </c>
      <c r="AV91" s="26">
        <f>+AV84+AV75</f>
        <v>776</v>
      </c>
    </row>
    <row r="92" spans="1:48" outlineLevel="1" x14ac:dyDescent="0.55000000000000004">
      <c r="B92" s="455" t="s">
        <v>122</v>
      </c>
      <c r="C92" s="456"/>
      <c r="D92" s="115">
        <f>+D88+D87+D78</f>
        <v>1504</v>
      </c>
      <c r="E92" s="115">
        <f>+E88+E87+E78</f>
        <v>1529.4</v>
      </c>
      <c r="F92" s="115">
        <f>+F88+F87+F78</f>
        <v>1585.3</v>
      </c>
      <c r="G92" s="115">
        <f>+G88+G87+G78</f>
        <v>1572.1000000000001</v>
      </c>
      <c r="H92" s="213">
        <f>SUM(D92:G92)</f>
        <v>6190.8</v>
      </c>
      <c r="I92" s="115">
        <f>+I88+I87+I78</f>
        <v>1571.1</v>
      </c>
      <c r="J92" s="115">
        <f>+J88+J87+J78</f>
        <v>1134.5999999999999</v>
      </c>
      <c r="K92" s="115">
        <f>+K88+K87+K78</f>
        <v>949.6</v>
      </c>
      <c r="L92" s="115">
        <f>+L88+L87+L78</f>
        <v>1511.3</v>
      </c>
      <c r="M92" s="21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1777</v>
      </c>
      <c r="W92" s="213">
        <f>SUM(S92:V92)</f>
        <v>6940</v>
      </c>
      <c r="X92" s="72">
        <f>+X88+X87+X78</f>
        <v>1873.5214543667269</v>
      </c>
      <c r="Y92" s="72">
        <f>+Y88+Y87+Y78</f>
        <v>1880.0025394832783</v>
      </c>
      <c r="Z92" s="72">
        <f>+Z88+Z87+Z78</f>
        <v>2126.5488620348751</v>
      </c>
      <c r="AA92" s="72">
        <f>+AA88+AA87+AA78</f>
        <v>2392.4031721546598</v>
      </c>
      <c r="AB92" s="73">
        <f>SUM(X92:AA92)</f>
        <v>8272.4760280395403</v>
      </c>
      <c r="AC92" s="72">
        <f>+AC88+AC87+AC78</f>
        <v>2436.0730132972076</v>
      </c>
      <c r="AD92" s="72">
        <f>+AD88+AD87+AD78</f>
        <v>2200.6944876785242</v>
      </c>
      <c r="AE92" s="72">
        <f>+AE88+AE87+AE78</f>
        <v>2483.8068938506531</v>
      </c>
      <c r="AF92" s="72">
        <f>+AF88+AF87+AF78</f>
        <v>2791.1808070652428</v>
      </c>
      <c r="AG92" s="73">
        <f>SUM(AC92:AF92)</f>
        <v>9911.7552018916267</v>
      </c>
      <c r="AH92" s="72">
        <f>+AH88+AH87+AH78</f>
        <v>2841.036353775572</v>
      </c>
      <c r="AI92" s="72">
        <f>+AI88+AI87+AI78</f>
        <v>2559.8212955999629</v>
      </c>
      <c r="AJ92" s="72">
        <f>+AJ88+AJ87+AJ78</f>
        <v>2882.3176421893913</v>
      </c>
      <c r="AK92" s="72">
        <f>+AK88+AK87+AK78</f>
        <v>3235.6483479320059</v>
      </c>
      <c r="AL92" s="73">
        <f>SUM(AH92:AK92)</f>
        <v>11518.823639496932</v>
      </c>
      <c r="AM92" s="72">
        <f>+AM88+AM87+AM78</f>
        <v>3264.1701068301436</v>
      </c>
      <c r="AN92" s="72">
        <f>+AN88+AN87+AN78</f>
        <v>2896.2022895133614</v>
      </c>
      <c r="AO92" s="72">
        <f>+AO88+AO87+AO78</f>
        <v>3213.4515055318616</v>
      </c>
      <c r="AP92" s="72">
        <f>+AP88+AP87+AP78</f>
        <v>3559.2640797296453</v>
      </c>
      <c r="AQ92" s="73">
        <f>SUM(AM92:AP92)</f>
        <v>12933.087981605011</v>
      </c>
      <c r="AR92" s="72">
        <f>+AR88+AR87+AR78</f>
        <v>3498.4766793240583</v>
      </c>
      <c r="AS92" s="72">
        <f>+AS88+AS87+AS78</f>
        <v>3100.917962295197</v>
      </c>
      <c r="AT92" s="72">
        <f>+AT88+AT87+AT78</f>
        <v>3438.1001030725547</v>
      </c>
      <c r="AU92" s="72">
        <f>+AU88+AU87+AU78</f>
        <v>3808.8140688278545</v>
      </c>
      <c r="AV92" s="73">
        <f>SUM(AR92:AU92)</f>
        <v>13846.308813519665</v>
      </c>
    </row>
    <row r="93" spans="1:48" outlineLevel="1" x14ac:dyDescent="0.55000000000000004">
      <c r="B93" s="449" t="s">
        <v>100</v>
      </c>
      <c r="C93" s="450"/>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v>611</v>
      </c>
      <c r="W93" s="76">
        <f>SUM(S93:V93)</f>
        <v>2357.6</v>
      </c>
      <c r="X93" s="48">
        <f>X94*X92</f>
        <v>652.48962605893769</v>
      </c>
      <c r="Y93" s="48">
        <f>Y94*Y92</f>
        <v>622.26052099264541</v>
      </c>
      <c r="Z93" s="48">
        <f t="shared" ref="Z93:AA93" si="268">Z94*Z92</f>
        <v>727.82869241462629</v>
      </c>
      <c r="AA93" s="48">
        <f t="shared" si="268"/>
        <v>810.63693641075008</v>
      </c>
      <c r="AB93" s="76">
        <f>SUM(X93:AA93)</f>
        <v>2813.2157758769595</v>
      </c>
      <c r="AC93" s="48">
        <f>AC94*AC92</f>
        <v>799.68748951885516</v>
      </c>
      <c r="AD93" s="48">
        <f>AD94*AD92</f>
        <v>684.39219996632141</v>
      </c>
      <c r="AE93" s="48">
        <f t="shared" ref="AE93:AF93" si="269">AE94*AE92</f>
        <v>850.10316764219624</v>
      </c>
      <c r="AF93" s="48">
        <f t="shared" si="269"/>
        <v>945.75792439284669</v>
      </c>
      <c r="AG93" s="76">
        <f>SUM(AC93:AF93)</f>
        <v>3279.9407815202194</v>
      </c>
      <c r="AH93" s="48">
        <f>AH94*AH92</f>
        <v>926.94236711066787</v>
      </c>
      <c r="AI93" s="48">
        <f>AI94*AI92</f>
        <v>790.95711309894159</v>
      </c>
      <c r="AJ93" s="48">
        <f t="shared" ref="AJ93:AK93" si="270">AJ94*AJ92</f>
        <v>957.67354513987425</v>
      </c>
      <c r="AK93" s="48">
        <f t="shared" si="270"/>
        <v>1089.88908879377</v>
      </c>
      <c r="AL93" s="76">
        <f>SUM(AH93:AK93)</f>
        <v>3765.462114143254</v>
      </c>
      <c r="AM93" s="48">
        <f>AM94*AM92</f>
        <v>1064.9978348415145</v>
      </c>
      <c r="AN93" s="48">
        <f>AN94*AN92</f>
        <v>894.895204521349</v>
      </c>
      <c r="AO93" s="48">
        <f t="shared" ref="AO93:AP93" si="271">AO94*AO92</f>
        <v>1067.6954720022325</v>
      </c>
      <c r="AP93" s="48">
        <f t="shared" si="271"/>
        <v>1198.8951417147191</v>
      </c>
      <c r="AQ93" s="76">
        <f>SUM(AM93:AP93)</f>
        <v>4226.4836530798148</v>
      </c>
      <c r="AR93" s="48">
        <f>AR94*AR92</f>
        <v>1141.4448287873911</v>
      </c>
      <c r="AS93" s="48">
        <f>AS94*AS92</f>
        <v>958.15013478853302</v>
      </c>
      <c r="AT93" s="48">
        <f t="shared" ref="AT93:AU93" si="272">AT94*AT92</f>
        <v>1142.3368007955703</v>
      </c>
      <c r="AU93" s="48">
        <f t="shared" si="272"/>
        <v>1282.9530432479849</v>
      </c>
      <c r="AV93" s="76">
        <f>SUM(AR93:AU93)</f>
        <v>4524.8848076194799</v>
      </c>
    </row>
    <row r="94" spans="1:48" s="183" customFormat="1" outlineLevel="1" x14ac:dyDescent="0.55000000000000004">
      <c r="A94" s="238"/>
      <c r="B94" s="181" t="s">
        <v>151</v>
      </c>
      <c r="C94" s="182"/>
      <c r="D94" s="167">
        <f>D93/D92</f>
        <v>0.30764627659574467</v>
      </c>
      <c r="E94" s="167">
        <f t="shared" ref="E94:V94" si="273">E93/E92</f>
        <v>0.30744082646789589</v>
      </c>
      <c r="F94" s="167">
        <f t="shared" si="273"/>
        <v>0.30032170567085098</v>
      </c>
      <c r="G94" s="167">
        <f t="shared" si="273"/>
        <v>0.30920424909356908</v>
      </c>
      <c r="H94" s="186">
        <f>H93/H92</f>
        <v>0.30611552626477995</v>
      </c>
      <c r="I94" s="167">
        <f t="shared" si="273"/>
        <v>0.31092864871745912</v>
      </c>
      <c r="J94" s="167">
        <f t="shared" si="273"/>
        <v>0.34170632822139962</v>
      </c>
      <c r="K94" s="167">
        <f t="shared" si="273"/>
        <v>0.35562342038753159</v>
      </c>
      <c r="L94" s="167">
        <f t="shared" si="273"/>
        <v>0.31707801230728511</v>
      </c>
      <c r="M94" s="186">
        <f>M93/M92</f>
        <v>0.32770100259358192</v>
      </c>
      <c r="N94" s="167">
        <f t="shared" si="273"/>
        <v>0.31457414011968809</v>
      </c>
      <c r="O94" s="167">
        <f t="shared" si="273"/>
        <v>0.31876590725681292</v>
      </c>
      <c r="P94" s="167">
        <f t="shared" si="273"/>
        <v>0.30252050168837435</v>
      </c>
      <c r="Q94" s="167">
        <f t="shared" si="273"/>
        <v>0.31604512691946102</v>
      </c>
      <c r="R94" s="188">
        <f>R93/R92</f>
        <v>0.31305021789359783</v>
      </c>
      <c r="S94" s="167">
        <f t="shared" si="273"/>
        <v>0.32826909749986671</v>
      </c>
      <c r="T94" s="167">
        <f t="shared" si="273"/>
        <v>0.34098919172932329</v>
      </c>
      <c r="U94" s="167">
        <f t="shared" si="273"/>
        <v>0.34725815611787714</v>
      </c>
      <c r="V94" s="167">
        <f t="shared" si="273"/>
        <v>0.34383792909397859</v>
      </c>
      <c r="W94" s="188">
        <f>W93/W92</f>
        <v>0.33971181556195962</v>
      </c>
      <c r="X94" s="189">
        <f>S94+2%</f>
        <v>0.34826909749986673</v>
      </c>
      <c r="Y94" s="189">
        <f>T94-1%</f>
        <v>0.33098919172932328</v>
      </c>
      <c r="Z94" s="189">
        <f>U94-0.5%</f>
        <v>0.34225815611787713</v>
      </c>
      <c r="AA94" s="189">
        <f>V94-0.5%</f>
        <v>0.33883792909397858</v>
      </c>
      <c r="AB94" s="188">
        <f>AB93/AB92</f>
        <v>0.34006937781887436</v>
      </c>
      <c r="AC94" s="189">
        <f>X94-2%</f>
        <v>0.32826909749986671</v>
      </c>
      <c r="AD94" s="189">
        <f>Y94-2%</f>
        <v>0.31098919172932327</v>
      </c>
      <c r="AE94" s="189">
        <f t="shared" ref="AE94:AF94" si="274">Z94</f>
        <v>0.34225815611787713</v>
      </c>
      <c r="AF94" s="189">
        <f t="shared" si="274"/>
        <v>0.33883792909397858</v>
      </c>
      <c r="AG94" s="188">
        <f>AG93/AG92</f>
        <v>0.33091422404119236</v>
      </c>
      <c r="AH94" s="189">
        <f>AC94-0.2%</f>
        <v>0.32626909749986671</v>
      </c>
      <c r="AI94" s="189">
        <f>AD94-0.2%</f>
        <v>0.30898919172932326</v>
      </c>
      <c r="AJ94" s="189">
        <f>AE94-1%</f>
        <v>0.33225815611787712</v>
      </c>
      <c r="AK94" s="189">
        <f>AF94-0.2%</f>
        <v>0.33683792909397858</v>
      </c>
      <c r="AL94" s="188">
        <f>AL93/AL92</f>
        <v>0.32689641164674565</v>
      </c>
      <c r="AM94" s="189">
        <f>AH94</f>
        <v>0.32626909749986671</v>
      </c>
      <c r="AN94" s="189">
        <f t="shared" ref="AN94:AP94" si="275">AI94</f>
        <v>0.30898919172932326</v>
      </c>
      <c r="AO94" s="189">
        <f t="shared" si="275"/>
        <v>0.33225815611787712</v>
      </c>
      <c r="AP94" s="189">
        <f t="shared" si="275"/>
        <v>0.33683792909397858</v>
      </c>
      <c r="AQ94" s="188">
        <f>AQ93/AQ92</f>
        <v>0.32679617266125666</v>
      </c>
      <c r="AR94" s="189">
        <f>AM94</f>
        <v>0.32626909749986671</v>
      </c>
      <c r="AS94" s="189">
        <f t="shared" ref="AS94:AU94" si="276">AN94</f>
        <v>0.30898919172932326</v>
      </c>
      <c r="AT94" s="189">
        <f t="shared" si="276"/>
        <v>0.33225815611787712</v>
      </c>
      <c r="AU94" s="189">
        <f t="shared" si="276"/>
        <v>0.33683792909397858</v>
      </c>
      <c r="AV94" s="188">
        <f>AV93/AV92</f>
        <v>0.32679357860351493</v>
      </c>
    </row>
    <row r="95" spans="1:48" outlineLevel="1" x14ac:dyDescent="0.55000000000000004">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v>682.5</v>
      </c>
      <c r="W95" s="49">
        <f>SUM(S95:V95)</f>
        <v>2701.9</v>
      </c>
      <c r="X95" s="48">
        <f>X96*X78</f>
        <v>684.4980254726571</v>
      </c>
      <c r="Y95" s="48">
        <f>Y96*Y78</f>
        <v>717.37938606687896</v>
      </c>
      <c r="Z95" s="48">
        <f>Z96*Z78</f>
        <v>852.51584839257714</v>
      </c>
      <c r="AA95" s="48">
        <f>AA96*AA78</f>
        <v>919.34673420083789</v>
      </c>
      <c r="AB95" s="49">
        <f>SUM(X95:AA95)</f>
        <v>3173.7399941329513</v>
      </c>
      <c r="AC95" s="48">
        <f>AC96*AC78</f>
        <v>924.66968247204727</v>
      </c>
      <c r="AD95" s="48">
        <f>AD96*AD78</f>
        <v>812.33867070063695</v>
      </c>
      <c r="AE95" s="48">
        <f>AE96*AE78</f>
        <v>1002.9260023118139</v>
      </c>
      <c r="AF95" s="48">
        <f>AF96*AF78</f>
        <v>1079.2969036498666</v>
      </c>
      <c r="AG95" s="49">
        <f>SUM(AC95:AF95)</f>
        <v>3819.2312591343648</v>
      </c>
      <c r="AH95" s="48">
        <f>AH96*AH78</f>
        <v>1078.9150864666803</v>
      </c>
      <c r="AI95" s="48">
        <f>AI96*AI78</f>
        <v>946.01031101154456</v>
      </c>
      <c r="AJ95" s="48">
        <f>AJ96*AJ78</f>
        <v>1127.2113479756927</v>
      </c>
      <c r="AK95" s="48">
        <f>AK96*AK78</f>
        <v>1252.3993239168337</v>
      </c>
      <c r="AL95" s="49">
        <f>SUM(AH95:AK95)</f>
        <v>4404.5360693707516</v>
      </c>
      <c r="AM95" s="48">
        <f>AM96*AM78</f>
        <v>1246.1911082091403</v>
      </c>
      <c r="AN95" s="48">
        <f>AN96*AN78</f>
        <v>1076.511220581855</v>
      </c>
      <c r="AO95" s="48">
        <f>AO96*AO78</f>
        <v>1264.419386084063</v>
      </c>
      <c r="AP95" s="48">
        <f>AP96*AP78</f>
        <v>1385.4052851516519</v>
      </c>
      <c r="AQ95" s="49">
        <f>SUM(AM95:AP95)</f>
        <v>4972.5270000267101</v>
      </c>
      <c r="AR95" s="48">
        <f>AR96*AR78</f>
        <v>1342.7383338820068</v>
      </c>
      <c r="AS95" s="48">
        <f>AS96*AS78</f>
        <v>1159.3305152911125</v>
      </c>
      <c r="AT95" s="48">
        <f>AT96*AT78</f>
        <v>1361.0266361111026</v>
      </c>
      <c r="AU95" s="48">
        <f>AU96*AU78</f>
        <v>1490.540359292838</v>
      </c>
      <c r="AV95" s="49">
        <f>SUM(AR95:AU95)</f>
        <v>5353.6358445770602</v>
      </c>
    </row>
    <row r="96" spans="1:48" s="184" customFormat="1" outlineLevel="1" x14ac:dyDescent="0.55000000000000004">
      <c r="B96" s="181" t="s">
        <v>150</v>
      </c>
      <c r="C96" s="190"/>
      <c r="D96" s="167">
        <f t="shared" ref="D96:V96" si="277">D95/D78</f>
        <v>0.47234175729598632</v>
      </c>
      <c r="E96" s="167">
        <f t="shared" si="277"/>
        <v>0.4722773789521918</v>
      </c>
      <c r="F96" s="167">
        <f t="shared" si="277"/>
        <v>0.45032525133057366</v>
      </c>
      <c r="G96" s="167">
        <f t="shared" si="277"/>
        <v>0.45390987157078799</v>
      </c>
      <c r="H96" s="186">
        <f t="shared" si="277"/>
        <v>0.46204482325634483</v>
      </c>
      <c r="I96" s="167">
        <f t="shared" si="277"/>
        <v>0.46354126899289916</v>
      </c>
      <c r="J96" s="167">
        <f t="shared" si="277"/>
        <v>0.62367021276595747</v>
      </c>
      <c r="K96" s="167">
        <f t="shared" si="277"/>
        <v>0.5521416333523701</v>
      </c>
      <c r="L96" s="167">
        <f t="shared" si="277"/>
        <v>0.47962720480628518</v>
      </c>
      <c r="M96" s="186">
        <f t="shared" si="277"/>
        <v>0.51893568024806769</v>
      </c>
      <c r="N96" s="167">
        <f t="shared" si="277"/>
        <v>0.43594367760282998</v>
      </c>
      <c r="O96" s="167">
        <f t="shared" si="277"/>
        <v>0.44789485087022463</v>
      </c>
      <c r="P96" s="167">
        <f t="shared" si="277"/>
        <v>0.4326379683248448</v>
      </c>
      <c r="Q96" s="167">
        <f t="shared" si="277"/>
        <v>0.43639751552795031</v>
      </c>
      <c r="R96" s="188">
        <f t="shared" si="277"/>
        <v>0.43808031074841985</v>
      </c>
      <c r="S96" s="167">
        <f t="shared" si="277"/>
        <v>0.46250745872836974</v>
      </c>
      <c r="T96" s="167">
        <f t="shared" si="277"/>
        <v>0.51424947776783048</v>
      </c>
      <c r="U96" s="167">
        <f t="shared" si="277"/>
        <v>0.54417964380968775</v>
      </c>
      <c r="V96" s="167">
        <f t="shared" si="277"/>
        <v>0.50521874306018211</v>
      </c>
      <c r="W96" s="188">
        <f>W95/W78</f>
        <v>0.50390719707566356</v>
      </c>
      <c r="X96" s="189">
        <f>S96+2%</f>
        <v>0.48250745872836975</v>
      </c>
      <c r="Y96" s="189">
        <f>T96-1%</f>
        <v>0.50424947776783047</v>
      </c>
      <c r="Z96" s="189">
        <f>U96-0.5%</f>
        <v>0.53917964380968775</v>
      </c>
      <c r="AA96" s="189">
        <f>V96-0.5%</f>
        <v>0.5002187430601821</v>
      </c>
      <c r="AB96" s="188">
        <f>AB95/AB78</f>
        <v>0.50696139307392518</v>
      </c>
      <c r="AC96" s="189">
        <f>X96</f>
        <v>0.48250745872836975</v>
      </c>
      <c r="AD96" s="189">
        <f>Y96-2%</f>
        <v>0.48424947776783045</v>
      </c>
      <c r="AE96" s="189">
        <f t="shared" ref="AE96:AF96" si="278">Z96</f>
        <v>0.53917964380968775</v>
      </c>
      <c r="AF96" s="189">
        <f t="shared" si="278"/>
        <v>0.5002187430601821</v>
      </c>
      <c r="AG96" s="188">
        <f>AG95/AG78</f>
        <v>0.50176119670309249</v>
      </c>
      <c r="AH96" s="189">
        <f>AC96-0.2%</f>
        <v>0.48050745872836975</v>
      </c>
      <c r="AI96" s="189">
        <f>AD96-0.2%</f>
        <v>0.48224947776783045</v>
      </c>
      <c r="AJ96" s="189">
        <f>AE96-2%</f>
        <v>0.51917964380968773</v>
      </c>
      <c r="AK96" s="189">
        <f>AF96-0.2%</f>
        <v>0.4982187430601821</v>
      </c>
      <c r="AL96" s="188">
        <f>AL95/AL78</f>
        <v>0.4953413474550713</v>
      </c>
      <c r="AM96" s="189">
        <f>AH96</f>
        <v>0.48050745872836975</v>
      </c>
      <c r="AN96" s="189">
        <f t="shared" ref="AN96:AP96" si="279">AI96</f>
        <v>0.48224947776783045</v>
      </c>
      <c r="AO96" s="189">
        <f t="shared" si="279"/>
        <v>0.51917964380968773</v>
      </c>
      <c r="AP96" s="189">
        <f t="shared" si="279"/>
        <v>0.4982187430601821</v>
      </c>
      <c r="AQ96" s="188">
        <f>AQ95/AQ78</f>
        <v>0.49517816176214557</v>
      </c>
      <c r="AR96" s="189">
        <f>AM96</f>
        <v>0.48050745872836975</v>
      </c>
      <c r="AS96" s="189">
        <f t="shared" ref="AS96:AU96" si="280">AN96</f>
        <v>0.48224947776783045</v>
      </c>
      <c r="AT96" s="189">
        <f t="shared" si="280"/>
        <v>0.51917964380968773</v>
      </c>
      <c r="AU96" s="189">
        <f t="shared" si="280"/>
        <v>0.4982187430601821</v>
      </c>
      <c r="AV96" s="188">
        <f>AV95/AV78</f>
        <v>0.49517258302095907</v>
      </c>
    </row>
    <row r="97" spans="1:48" outlineLevel="1" x14ac:dyDescent="0.55000000000000004">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v>52.4</v>
      </c>
      <c r="W97" s="49">
        <f>SUM(S97:V97)</f>
        <v>191.3</v>
      </c>
      <c r="X97" s="48">
        <f>X98*X92</f>
        <v>39.150296397023133</v>
      </c>
      <c r="Y97" s="48">
        <f>Y98*Y92</f>
        <v>43.62082959914796</v>
      </c>
      <c r="Z97" s="48">
        <f t="shared" ref="Z97:AA97" si="281">Z98*Z92</f>
        <v>70.151152638459109</v>
      </c>
      <c r="AA97" s="48">
        <f t="shared" si="281"/>
        <v>70.546947788916242</v>
      </c>
      <c r="AB97" s="49">
        <f>SUM(X97:AA97)</f>
        <v>223.46922642354644</v>
      </c>
      <c r="AC97" s="48">
        <f>AC98*AC92</f>
        <v>50.905731713444503</v>
      </c>
      <c r="AD97" s="48">
        <f>AD98*AD92</f>
        <v>51.061696583236433</v>
      </c>
      <c r="AE97" s="48">
        <f t="shared" ref="AE97:AF97" si="282">AE98*AE92</f>
        <v>69.517439996818339</v>
      </c>
      <c r="AF97" s="48">
        <f t="shared" si="282"/>
        <v>82.306063190894037</v>
      </c>
      <c r="AG97" s="49">
        <f>SUM(AC97:AF97)</f>
        <v>253.79093148439333</v>
      </c>
      <c r="AH97" s="48">
        <f>AH98*AH92</f>
        <v>53.686030639110427</v>
      </c>
      <c r="AI97" s="48">
        <f>AI98*AI92</f>
        <v>54.274707253841498</v>
      </c>
      <c r="AJ97" s="48">
        <f t="shared" ref="AJ97:AK97" si="283">AJ98*AJ92</f>
        <v>63.377157681934058</v>
      </c>
      <c r="AK97" s="48">
        <f t="shared" si="283"/>
        <v>88.941181318563167</v>
      </c>
      <c r="AL97" s="49">
        <f>SUM(AH97:AK97)</f>
        <v>260.27907689344914</v>
      </c>
      <c r="AM97" s="48">
        <f>AM98*AM92</f>
        <v>61.681835268903626</v>
      </c>
      <c r="AN97" s="48">
        <f>AN98*AN92</f>
        <v>61.406837923192356</v>
      </c>
      <c r="AO97" s="48">
        <f t="shared" ref="AO97:AP97" si="284">AO98*AO92</f>
        <v>70.658216078725701</v>
      </c>
      <c r="AP97" s="48">
        <f t="shared" si="284"/>
        <v>97.836698502236487</v>
      </c>
      <c r="AQ97" s="49">
        <f>SUM(AM97:AP97)</f>
        <v>291.58358777305818</v>
      </c>
      <c r="AR97" s="48">
        <f>AR98*AR92</f>
        <v>66.109441347627865</v>
      </c>
      <c r="AS97" s="48">
        <f>AS98*AS92</f>
        <v>65.747329671427153</v>
      </c>
      <c r="AT97" s="48">
        <f t="shared" ref="AT97:AU97" si="285">AT98*AT92</f>
        <v>75.59784847071532</v>
      </c>
      <c r="AU97" s="48">
        <f t="shared" si="285"/>
        <v>104.69630388630577</v>
      </c>
      <c r="AV97" s="49">
        <f>SUM(AR97:AU97)</f>
        <v>312.15092337607609</v>
      </c>
    </row>
    <row r="98" spans="1:48" s="184" customFormat="1" outlineLevel="1" x14ac:dyDescent="0.55000000000000004">
      <c r="B98" s="181" t="s">
        <v>152</v>
      </c>
      <c r="C98" s="190"/>
      <c r="D98" s="167">
        <f>D97/D92</f>
        <v>2.0811170212765958E-2</v>
      </c>
      <c r="E98" s="167">
        <f t="shared" ref="E98:W98" si="286">E97/E92</f>
        <v>1.7196286125277887E-2</v>
      </c>
      <c r="F98" s="167">
        <f t="shared" si="286"/>
        <v>1.6842238062196431E-2</v>
      </c>
      <c r="G98" s="167">
        <f t="shared" si="286"/>
        <v>2.0291330068061827E-2</v>
      </c>
      <c r="H98" s="186">
        <f t="shared" si="286"/>
        <v>1.8769787426503842E-2</v>
      </c>
      <c r="I98" s="167">
        <f t="shared" si="286"/>
        <v>2.2850232321303544E-2</v>
      </c>
      <c r="J98" s="167">
        <f t="shared" si="286"/>
        <v>2.8027498677948178E-2</v>
      </c>
      <c r="K98" s="167">
        <f t="shared" si="286"/>
        <v>3.9490311710193765E-2</v>
      </c>
      <c r="L98" s="167">
        <f t="shared" si="286"/>
        <v>2.6401111625752663E-2</v>
      </c>
      <c r="M98" s="186">
        <f t="shared" si="286"/>
        <v>2.8084233344946388E-2</v>
      </c>
      <c r="N98" s="167">
        <f t="shared" si="286"/>
        <v>2.0733845130871061E-2</v>
      </c>
      <c r="O98" s="167">
        <f t="shared" si="286"/>
        <v>1.8188590229064498E-2</v>
      </c>
      <c r="P98" s="167">
        <f t="shared" si="286"/>
        <v>2.3094548962855763E-2</v>
      </c>
      <c r="Q98" s="167">
        <f t="shared" si="286"/>
        <v>2.0787631881332914E-2</v>
      </c>
      <c r="R98" s="188">
        <f t="shared" si="286"/>
        <v>2.0721827381474659E-2</v>
      </c>
      <c r="S98" s="167">
        <f t="shared" si="286"/>
        <v>2.0896636281251667E-2</v>
      </c>
      <c r="T98" s="167">
        <f t="shared" si="286"/>
        <v>2.3202537593984961E-2</v>
      </c>
      <c r="U98" s="167">
        <f t="shared" si="286"/>
        <v>3.7988262762668014E-2</v>
      </c>
      <c r="V98" s="167">
        <f t="shared" si="286"/>
        <v>2.948790095666854E-2</v>
      </c>
      <c r="W98" s="188">
        <f t="shared" si="286"/>
        <v>2.7564841498559079E-2</v>
      </c>
      <c r="X98" s="189">
        <f>S98</f>
        <v>2.0896636281251667E-2</v>
      </c>
      <c r="Y98" s="189">
        <f t="shared" ref="Y98" si="287">T98</f>
        <v>2.3202537593984961E-2</v>
      </c>
      <c r="Z98" s="189">
        <f>U98-0.5%</f>
        <v>3.2988262762668016E-2</v>
      </c>
      <c r="AA98" s="189">
        <f t="shared" ref="AA98" si="288">V98</f>
        <v>2.948790095666854E-2</v>
      </c>
      <c r="AB98" s="188">
        <f t="shared" ref="AB98" si="289">AB97/AB92</f>
        <v>2.7013584042564518E-2</v>
      </c>
      <c r="AC98" s="189">
        <f>X98</f>
        <v>2.0896636281251667E-2</v>
      </c>
      <c r="AD98" s="189">
        <f t="shared" ref="AD98" si="290">Y98</f>
        <v>2.3202537593984961E-2</v>
      </c>
      <c r="AE98" s="189">
        <f>Z98-0.5%</f>
        <v>2.7988262762668015E-2</v>
      </c>
      <c r="AF98" s="189">
        <f t="shared" ref="AF98" si="291">AA98</f>
        <v>2.948790095666854E-2</v>
      </c>
      <c r="AG98" s="188">
        <f t="shared" ref="AG98" si="292">AG97/AG92</f>
        <v>2.5605044345320207E-2</v>
      </c>
      <c r="AH98" s="189">
        <f>AC98-0.2%</f>
        <v>1.8896636281251669E-2</v>
      </c>
      <c r="AI98" s="189">
        <f>AD98-0.2%</f>
        <v>2.1202537593984959E-2</v>
      </c>
      <c r="AJ98" s="189">
        <f>AE98-0.6%</f>
        <v>2.1988262762668014E-2</v>
      </c>
      <c r="AK98" s="189">
        <f>AF98-0.2%</f>
        <v>2.7487900956668539E-2</v>
      </c>
      <c r="AL98" s="188">
        <f t="shared" ref="AL98" si="293">AL97/AL92</f>
        <v>2.2595977249011554E-2</v>
      </c>
      <c r="AM98" s="189">
        <f>AH98</f>
        <v>1.8896636281251669E-2</v>
      </c>
      <c r="AN98" s="189">
        <f t="shared" ref="AN98:AP98" si="294">AI98</f>
        <v>2.1202537593984959E-2</v>
      </c>
      <c r="AO98" s="189">
        <f t="shared" si="294"/>
        <v>2.1988262762668014E-2</v>
      </c>
      <c r="AP98" s="189">
        <f t="shared" si="294"/>
        <v>2.7487900956668539E-2</v>
      </c>
      <c r="AQ98" s="188">
        <f t="shared" ref="AQ98" si="295">AQ97/AQ92</f>
        <v>2.2545550466198275E-2</v>
      </c>
      <c r="AR98" s="189">
        <f>AM98</f>
        <v>1.8896636281251669E-2</v>
      </c>
      <c r="AS98" s="189">
        <f t="shared" ref="AS98:AU98" si="296">AN98</f>
        <v>2.1202537593984959E-2</v>
      </c>
      <c r="AT98" s="189">
        <f t="shared" si="296"/>
        <v>2.1988262762668014E-2</v>
      </c>
      <c r="AU98" s="189">
        <f t="shared" si="296"/>
        <v>2.7487900956668539E-2</v>
      </c>
      <c r="AV98" s="188">
        <f t="shared" ref="AV98" si="297">AV97/AV92</f>
        <v>2.2543981040729716E-2</v>
      </c>
    </row>
    <row r="99" spans="1:48" outlineLevel="1" x14ac:dyDescent="0.55000000000000004">
      <c r="B99" s="180" t="s">
        <v>34</v>
      </c>
      <c r="C99" s="18"/>
      <c r="D99" s="358">
        <v>127</v>
      </c>
      <c r="E99" s="358">
        <v>130.4</v>
      </c>
      <c r="F99" s="358">
        <v>127.7</v>
      </c>
      <c r="G99" s="358">
        <v>126.5</v>
      </c>
      <c r="H99" s="126">
        <f>SUM(D99:G99)</f>
        <v>511.59999999999997</v>
      </c>
      <c r="I99" s="358">
        <v>126.6</v>
      </c>
      <c r="J99" s="358">
        <v>130</v>
      </c>
      <c r="K99" s="358">
        <v>128.5</v>
      </c>
      <c r="L99" s="358">
        <v>133.1</v>
      </c>
      <c r="M99" s="126">
        <f>SUM(I99:L99)</f>
        <v>518.20000000000005</v>
      </c>
      <c r="N99" s="358">
        <v>140</v>
      </c>
      <c r="O99" s="358">
        <v>143.4</v>
      </c>
      <c r="P99" s="358">
        <v>129.69999999999999</v>
      </c>
      <c r="Q99" s="358">
        <v>131.6</v>
      </c>
      <c r="R99" s="126">
        <f>SUM(N99:Q99)</f>
        <v>544.69999999999993</v>
      </c>
      <c r="S99" s="358">
        <v>133.1</v>
      </c>
      <c r="T99" s="358">
        <v>133.4</v>
      </c>
      <c r="U99" s="358">
        <v>125</v>
      </c>
      <c r="V99" s="358">
        <v>121.5</v>
      </c>
      <c r="W99" s="126">
        <f>SUM(S99:V99)</f>
        <v>513</v>
      </c>
      <c r="X99" s="358">
        <f>(V99/(V66+V99+V114+V127))*'CFS '!X7*0.95</f>
        <v>125.95116549467765</v>
      </c>
      <c r="Y99" s="358">
        <f>(X99/(X66+X99+X114+X127))*'CFS '!Y7*0.95</f>
        <v>129.51288997928702</v>
      </c>
      <c r="Z99" s="358">
        <f>(Y99/(Y66+Y99+Y114+Y127))*'CFS '!Z7*0.95</f>
        <v>132.12038508205629</v>
      </c>
      <c r="AA99" s="358">
        <f>(Z99/(Z66+Z99+Z114+Z127))*'CFS '!AA7*0.95</f>
        <v>135.35878372326894</v>
      </c>
      <c r="AB99" s="126">
        <f>SUM(X99:AA99)</f>
        <v>522.94322427928989</v>
      </c>
      <c r="AC99" s="358">
        <f>(AA99/(AA66+AA99+AA114+AA127))*'CFS '!AC7*0.95</f>
        <v>141.55660371105279</v>
      </c>
      <c r="AD99" s="358">
        <f>(AC99/(AC66+AC99+AC114+AC127))*'CFS '!AD7*0.95</f>
        <v>145.78811634212923</v>
      </c>
      <c r="AE99" s="358">
        <f>(AD99/(AD66+AD99+AD114+AD127))*'CFS '!AE7*0.95</f>
        <v>149.13408007296539</v>
      </c>
      <c r="AF99" s="358">
        <f>(AE99/(AE66+AE99+AE114+AE127))*'CFS '!AF7*0.95</f>
        <v>153.64469872898161</v>
      </c>
      <c r="AG99" s="126">
        <f>SUM(AC99:AF99)</f>
        <v>590.12349885512901</v>
      </c>
      <c r="AH99" s="358">
        <f>(AF99/(AF66+AF99+AF114+AF127))*'CFS '!AH7*0.95</f>
        <v>158.68309239274308</v>
      </c>
      <c r="AI99" s="358">
        <f>(AH99/(AH66+AH99+AH114+AH127))*'CFS '!AI7*0.95</f>
        <v>162.12106557769698</v>
      </c>
      <c r="AJ99" s="358">
        <f>(AI99/(AI66+AI99+AI114+AI127))*'CFS '!AJ7*0.95</f>
        <v>164.70833206939622</v>
      </c>
      <c r="AK99" s="358">
        <f>(AJ99/(AJ66+AJ99+AJ114+AJ127))*'CFS '!AK7*0.95</f>
        <v>168.37759974457461</v>
      </c>
      <c r="AL99" s="126">
        <f>SUM(AH99:AK99)</f>
        <v>653.89008978441086</v>
      </c>
      <c r="AM99" s="358">
        <f>(AK99/(AK66+AK99+AK114+AK127))*'CFS '!AM7*0.95</f>
        <v>172.3383271856635</v>
      </c>
      <c r="AN99" s="358">
        <f>(AM99/(AM66+AM99+AM114+AM127))*'CFS '!AN7*0.95</f>
        <v>176.33825816269101</v>
      </c>
      <c r="AO99" s="358">
        <f>(AN99/(AN66+AN99+AN114+AN127))*'CFS '!AO7*0.95</f>
        <v>179.27530066882457</v>
      </c>
      <c r="AP99" s="358">
        <f>(AO99/(AO66+AO99+AO114+AO127))*'CFS '!AP7*0.95</f>
        <v>183.28237995629217</v>
      </c>
      <c r="AQ99" s="126">
        <f>SUM(AM99:AP99)</f>
        <v>711.23426597347122</v>
      </c>
      <c r="AR99" s="358">
        <f>(AP99/(AP66+AP99+AP114+AP127))*'CFS '!AR7*0.95</f>
        <v>187.53037442260273</v>
      </c>
      <c r="AS99" s="358">
        <f>(AR99/(AR66+AR99+AR114+AR127))*'CFS '!AS7*0.95</f>
        <v>191.57641341344566</v>
      </c>
      <c r="AT99" s="358">
        <f>(AS99/(AS66+AS99+AS114+AS127))*'CFS '!AT7*0.95</f>
        <v>194.47512982944554</v>
      </c>
      <c r="AU99" s="358">
        <f>(AT99/(AT66+AT99+AT114+AT127))*'CFS '!AU7*0.95</f>
        <v>198.51222045378105</v>
      </c>
      <c r="AV99" s="126">
        <f>SUM(AR99:AU99)</f>
        <v>772.09413811927504</v>
      </c>
    </row>
    <row r="100" spans="1:48" outlineLevel="1" x14ac:dyDescent="0.55000000000000004">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v>92.6</v>
      </c>
      <c r="W100" s="49">
        <f>SUM(S100:V100)</f>
        <v>345.29999999999995</v>
      </c>
      <c r="X100" s="48">
        <f>X101*X92</f>
        <v>91.184236251229891</v>
      </c>
      <c r="Y100" s="48">
        <f>Y101*Y92</f>
        <v>87.904254078282975</v>
      </c>
      <c r="Z100" s="48">
        <f t="shared" ref="Z100:AA100" si="298">Z101*Z92</f>
        <v>99.136736925676431</v>
      </c>
      <c r="AA100" s="48">
        <f t="shared" si="298"/>
        <v>112.70682698757869</v>
      </c>
      <c r="AB100" s="49">
        <f>SUM(X100:AA100)</f>
        <v>390.932054242768</v>
      </c>
      <c r="AC100" s="48">
        <f>AC101*AC92</f>
        <v>111.2553856906564</v>
      </c>
      <c r="AD100" s="48">
        <f>AD101*AD92</f>
        <v>102.89901387406633</v>
      </c>
      <c r="AE100" s="48">
        <f t="shared" ref="AE100:AF100" si="299">AE101*AE92</f>
        <v>115.79160724020809</v>
      </c>
      <c r="AF100" s="48">
        <f t="shared" si="299"/>
        <v>131.49336030583387</v>
      </c>
      <c r="AG100" s="49">
        <f>SUM(AC100:AF100)</f>
        <v>461.43936711076469</v>
      </c>
      <c r="AH100" s="48">
        <f>AH101*AH92</f>
        <v>124.06797730128031</v>
      </c>
      <c r="AI100" s="48">
        <f>AI101*AI92</f>
        <v>114.57124975475698</v>
      </c>
      <c r="AJ100" s="48">
        <f t="shared" ref="AJ100:AK100" si="300">AJ101*AJ92</f>
        <v>128.60498628008423</v>
      </c>
      <c r="AK100" s="48">
        <f t="shared" si="300"/>
        <v>145.96106202508582</v>
      </c>
      <c r="AL100" s="49">
        <f>SUM(AH100:AK100)</f>
        <v>513.20527536120733</v>
      </c>
      <c r="AM100" s="48">
        <f>AM101*AM92</f>
        <v>142.54621634233101</v>
      </c>
      <c r="AN100" s="48">
        <f>AN101*AN92</f>
        <v>129.62682841278692</v>
      </c>
      <c r="AO100" s="48">
        <f t="shared" ref="AO100:AP100" si="301">AO101*AO92</f>
        <v>143.37971663203879</v>
      </c>
      <c r="AP100" s="48">
        <f t="shared" si="301"/>
        <v>160.55946420664495</v>
      </c>
      <c r="AQ100" s="49">
        <f>SUM(AM100:AP100)</f>
        <v>576.11222559380167</v>
      </c>
      <c r="AR100" s="48">
        <f>AR101*AR92</f>
        <v>152.77837774325204</v>
      </c>
      <c r="AS100" s="48">
        <f>AS101*AS92</f>
        <v>138.78939398535888</v>
      </c>
      <c r="AT100" s="48">
        <f t="shared" ref="AT100:AU100" si="302">AT101*AT92</f>
        <v>153.40322319553317</v>
      </c>
      <c r="AU100" s="48">
        <f t="shared" si="302"/>
        <v>171.81673864451864</v>
      </c>
      <c r="AV100" s="49">
        <f>SUM(AR100:AU100)</f>
        <v>616.7877335686627</v>
      </c>
    </row>
    <row r="101" spans="1:48" s="184" customFormat="1" outlineLevel="1" x14ac:dyDescent="0.55000000000000004">
      <c r="B101" s="181" t="s">
        <v>153</v>
      </c>
      <c r="C101" s="190"/>
      <c r="D101" s="167">
        <f>D100/D92</f>
        <v>4.6077127659574467E-2</v>
      </c>
      <c r="E101" s="167">
        <f t="shared" ref="E101:W101" si="303">E100/E92</f>
        <v>5.2438864914345497E-2</v>
      </c>
      <c r="F101" s="167">
        <f t="shared" si="303"/>
        <v>5.4248407241531571E-2</v>
      </c>
      <c r="G101" s="167">
        <f t="shared" si="303"/>
        <v>5.2413968577062528E-2</v>
      </c>
      <c r="H101" s="186">
        <f t="shared" si="303"/>
        <v>5.1350390902629703E-2</v>
      </c>
      <c r="I101" s="167">
        <f t="shared" si="303"/>
        <v>4.277257972121444E-2</v>
      </c>
      <c r="J101" s="167">
        <f t="shared" si="303"/>
        <v>5.6143134144191795E-2</v>
      </c>
      <c r="K101" s="167">
        <f t="shared" si="303"/>
        <v>6.9608256107834873E-2</v>
      </c>
      <c r="L101" s="167">
        <f t="shared" si="303"/>
        <v>5.5912128630979954E-2</v>
      </c>
      <c r="M101" s="186">
        <f t="shared" si="303"/>
        <v>5.4484573994503162E-2</v>
      </c>
      <c r="N101" s="167">
        <f t="shared" si="303"/>
        <v>4.9930484192709908E-2</v>
      </c>
      <c r="O101" s="167">
        <f t="shared" si="303"/>
        <v>4.9537525606803648E-2</v>
      </c>
      <c r="P101" s="167">
        <f t="shared" si="303"/>
        <v>5.5656054027978775E-2</v>
      </c>
      <c r="Q101" s="167">
        <f t="shared" si="303"/>
        <v>5.139454716389847E-2</v>
      </c>
      <c r="R101" s="188">
        <f t="shared" si="303"/>
        <v>5.1636395542686682E-2</v>
      </c>
      <c r="S101" s="167">
        <f t="shared" si="303"/>
        <v>4.8669971746894823E-2</v>
      </c>
      <c r="T101" s="167">
        <f t="shared" si="303"/>
        <v>4.6757518796992477E-2</v>
      </c>
      <c r="U101" s="167">
        <f t="shared" si="303"/>
        <v>5.1618602890136929E-2</v>
      </c>
      <c r="V101" s="167">
        <f t="shared" si="303"/>
        <v>5.211029825548677E-2</v>
      </c>
      <c r="W101" s="188">
        <f t="shared" si="303"/>
        <v>4.9755043227665698E-2</v>
      </c>
      <c r="X101" s="189">
        <f>S101</f>
        <v>4.8669971746894823E-2</v>
      </c>
      <c r="Y101" s="189">
        <f t="shared" ref="Y101" si="304">T101</f>
        <v>4.6757518796992477E-2</v>
      </c>
      <c r="Z101" s="189">
        <f>U101-0.5%</f>
        <v>4.6618602890136931E-2</v>
      </c>
      <c r="AA101" s="189">
        <f>V101-0.5%</f>
        <v>4.7110298255486772E-2</v>
      </c>
      <c r="AB101" s="188">
        <f t="shared" ref="AB101" si="305">AB100/AB92</f>
        <v>4.7256958245355397E-2</v>
      </c>
      <c r="AC101" s="189">
        <f>X101-0.3%</f>
        <v>4.566997174689482E-2</v>
      </c>
      <c r="AD101" s="189">
        <f t="shared" ref="AD101:AF101" si="306">Y101</f>
        <v>4.6757518796992477E-2</v>
      </c>
      <c r="AE101" s="189">
        <f t="shared" si="306"/>
        <v>4.6618602890136931E-2</v>
      </c>
      <c r="AF101" s="189">
        <f t="shared" si="306"/>
        <v>4.7110298255486772E-2</v>
      </c>
      <c r="AG101" s="188">
        <f t="shared" ref="AG101" si="307">AG100/AG92</f>
        <v>4.6554758235221594E-2</v>
      </c>
      <c r="AH101" s="189">
        <f>AC101-0.2%</f>
        <v>4.3669971746894819E-2</v>
      </c>
      <c r="AI101" s="189">
        <f>AD101-0.2%</f>
        <v>4.4757518796992475E-2</v>
      </c>
      <c r="AJ101" s="189">
        <f>AE101-0.2%</f>
        <v>4.461860289013693E-2</v>
      </c>
      <c r="AK101" s="189">
        <f>AF101-0.2%</f>
        <v>4.5110298255486771E-2</v>
      </c>
      <c r="AL101" s="188">
        <f t="shared" ref="AL101" si="308">AL100/AL92</f>
        <v>4.4553618617918248E-2</v>
      </c>
      <c r="AM101" s="189">
        <f>AH101</f>
        <v>4.3669971746894819E-2</v>
      </c>
      <c r="AN101" s="189">
        <f t="shared" ref="AN101:AP101" si="309">AI101</f>
        <v>4.4757518796992475E-2</v>
      </c>
      <c r="AO101" s="189">
        <f t="shared" si="309"/>
        <v>4.461860289013693E-2</v>
      </c>
      <c r="AP101" s="189">
        <f t="shared" si="309"/>
        <v>4.5110298255486771E-2</v>
      </c>
      <c r="AQ101" s="188">
        <f t="shared" ref="AQ101" si="310">AQ100/AQ92</f>
        <v>4.4545604763009235E-2</v>
      </c>
      <c r="AR101" s="189">
        <f>AM101</f>
        <v>4.3669971746894819E-2</v>
      </c>
      <c r="AS101" s="189">
        <f t="shared" ref="AS101:AU101" si="311">AN101</f>
        <v>4.4757518796992475E-2</v>
      </c>
      <c r="AT101" s="189">
        <f t="shared" si="311"/>
        <v>4.461860289013693E-2</v>
      </c>
      <c r="AU101" s="189">
        <f t="shared" si="311"/>
        <v>4.5110298255486771E-2</v>
      </c>
      <c r="AV101" s="188">
        <f t="shared" ref="AV101" si="312">AV100/AV92</f>
        <v>4.4545282203039223E-2</v>
      </c>
    </row>
    <row r="102" spans="1:48" ht="16.2" outlineLevel="1" x14ac:dyDescent="0.8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313">IFERROR((Y163*(X102/X163)),0)</f>
        <v>0</v>
      </c>
      <c r="Z102" s="119">
        <f t="shared" si="313"/>
        <v>0</v>
      </c>
      <c r="AA102" s="119">
        <f t="shared" si="313"/>
        <v>0</v>
      </c>
      <c r="AB102" s="131">
        <f>SUM(X102:AA102)</f>
        <v>0</v>
      </c>
      <c r="AC102" s="119">
        <f>IFERROR((AC163*(AA102/AA163)),0)</f>
        <v>0</v>
      </c>
      <c r="AD102" s="119">
        <f t="shared" ref="AD102:AF102" si="314">IFERROR((AD163*(AC102/AC163)),0)</f>
        <v>0</v>
      </c>
      <c r="AE102" s="119">
        <f t="shared" si="314"/>
        <v>0</v>
      </c>
      <c r="AF102" s="119">
        <f t="shared" si="314"/>
        <v>0</v>
      </c>
      <c r="AG102" s="131">
        <f>SUM(AC102:AF102)</f>
        <v>0</v>
      </c>
      <c r="AH102" s="119">
        <f>IFERROR((AH163*(AF102/AF163)),0)</f>
        <v>0</v>
      </c>
      <c r="AI102" s="119">
        <f t="shared" ref="AI102:AK102" si="315">IFERROR((AI163*(AH102/AH163)),0)</f>
        <v>0</v>
      </c>
      <c r="AJ102" s="119">
        <f t="shared" si="315"/>
        <v>0</v>
      </c>
      <c r="AK102" s="119">
        <f t="shared" si="315"/>
        <v>0</v>
      </c>
      <c r="AL102" s="131">
        <f>SUM(AH102:AK102)</f>
        <v>0</v>
      </c>
      <c r="AM102" s="119">
        <f>IFERROR((AM163*(AK102/AK163)),0)</f>
        <v>0</v>
      </c>
      <c r="AN102" s="119">
        <f t="shared" ref="AN102:AP102" si="316">IFERROR((AN163*(AM102/AM163)),0)</f>
        <v>0</v>
      </c>
      <c r="AO102" s="119">
        <f t="shared" si="316"/>
        <v>0</v>
      </c>
      <c r="AP102" s="119">
        <f t="shared" si="316"/>
        <v>0</v>
      </c>
      <c r="AQ102" s="131">
        <f>SUM(AM102:AP102)</f>
        <v>0</v>
      </c>
      <c r="AR102" s="119">
        <f>IFERROR((AR163*(AP102/AP163)),0)</f>
        <v>0</v>
      </c>
      <c r="AS102" s="119">
        <f t="shared" ref="AS102:AU102" si="317">IFERROR((AS163*(AR102/AR163)),0)</f>
        <v>0</v>
      </c>
      <c r="AT102" s="119">
        <f t="shared" si="317"/>
        <v>0</v>
      </c>
      <c r="AU102" s="119">
        <f t="shared" si="317"/>
        <v>0</v>
      </c>
      <c r="AV102" s="131">
        <f>SUM(AR102:AU102)</f>
        <v>0</v>
      </c>
    </row>
    <row r="103" spans="1:48" outlineLevel="1" x14ac:dyDescent="0.55000000000000004">
      <c r="B103" s="46" t="s">
        <v>123</v>
      </c>
      <c r="C103" s="19"/>
      <c r="D103" s="103">
        <f>D93+D95+D97+D99+D100+D102</f>
        <v>1300.4000000000001</v>
      </c>
      <c r="E103" s="103">
        <f t="shared" ref="E103:G103" si="318">E93+E95+E97+E99+E100+E102</f>
        <v>1349.7</v>
      </c>
      <c r="F103" s="103">
        <f t="shared" si="318"/>
        <v>1342.3000000000002</v>
      </c>
      <c r="G103" s="103">
        <f t="shared" si="318"/>
        <v>1336.2000000000003</v>
      </c>
      <c r="H103" s="171">
        <f>H93+H95+H97+H99+H100+H102</f>
        <v>5328.5999999999995</v>
      </c>
      <c r="I103" s="103">
        <f>I93+I95+I97+I99+I100+I102</f>
        <v>1326.1</v>
      </c>
      <c r="J103" s="103">
        <f t="shared" ref="J103:L103" si="319">J93+J95+J97+J99+J100+J102</f>
        <v>1174.8</v>
      </c>
      <c r="K103" s="103">
        <f t="shared" si="319"/>
        <v>1052.9999999999998</v>
      </c>
      <c r="L103" s="103">
        <f t="shared" si="319"/>
        <v>1358.8000000000002</v>
      </c>
      <c r="M103" s="171">
        <f>M93+M95+M97+M99+M100+M102</f>
        <v>4912.7000000000007</v>
      </c>
      <c r="N103" s="103">
        <f>N93+N95+N97+N99+N100+N102</f>
        <v>1405.8</v>
      </c>
      <c r="O103" s="103">
        <f t="shared" ref="O103:P103" si="320">O93+O95+O97+O99+O100+O102</f>
        <v>1386.2</v>
      </c>
      <c r="P103" s="103">
        <f t="shared" si="320"/>
        <v>1382.1</v>
      </c>
      <c r="Q103" s="103">
        <f>Q93+Q95+Q97+Q99+Q100+Q102</f>
        <v>1577.5</v>
      </c>
      <c r="R103" s="171">
        <f>R93+R95+R97+R99+R100+R102</f>
        <v>5751.6</v>
      </c>
      <c r="S103" s="103">
        <f>S93+S95+S97+S99+S100+S102</f>
        <v>1577</v>
      </c>
      <c r="T103" s="103">
        <f t="shared" ref="T103:V103" si="321">T93+T95+T97+T99+T100+T102</f>
        <v>1522.3</v>
      </c>
      <c r="U103" s="103">
        <f t="shared" si="321"/>
        <v>1449.8</v>
      </c>
      <c r="V103" s="103">
        <f t="shared" si="321"/>
        <v>1560</v>
      </c>
      <c r="W103" s="171">
        <f>W93+W95+W97+W99+W100+W102</f>
        <v>6109.1</v>
      </c>
      <c r="X103" s="103">
        <f>X93+X95+X97+X99+X100+X102</f>
        <v>1593.2733496745254</v>
      </c>
      <c r="Y103" s="103">
        <f t="shared" ref="Y103:AA103" si="322">Y93+Y95+Y97+Y99+Y100+Y102</f>
        <v>1600.6778807162423</v>
      </c>
      <c r="Z103" s="103">
        <f t="shared" si="322"/>
        <v>1881.7528154533952</v>
      </c>
      <c r="AA103" s="103">
        <f t="shared" si="322"/>
        <v>2048.5962291113519</v>
      </c>
      <c r="AB103" s="171">
        <f>AB93+AB95+AB97+AB99+AB100+AB102</f>
        <v>7124.3002749555144</v>
      </c>
      <c r="AC103" s="103">
        <f>AC93+AC95+AC97+AC99+AC100+AC102</f>
        <v>2028.0748931060559</v>
      </c>
      <c r="AD103" s="103">
        <f t="shared" ref="AD103:AF103" si="323">AD93+AD95+AD97+AD99+AD100+AD102</f>
        <v>1796.4796974663905</v>
      </c>
      <c r="AE103" s="103">
        <f t="shared" si="323"/>
        <v>2187.4722972640025</v>
      </c>
      <c r="AF103" s="103">
        <f t="shared" si="323"/>
        <v>2392.4989502684225</v>
      </c>
      <c r="AG103" s="171">
        <f>AG93+AG95+AG97+AG99+AG100+AG102</f>
        <v>8404.5258381048716</v>
      </c>
      <c r="AH103" s="103">
        <f>AH93+AH95+AH97+AH99+AH100+AH102</f>
        <v>2342.2945539104821</v>
      </c>
      <c r="AI103" s="103">
        <f t="shared" ref="AI103:AK103" si="324">AI93+AI95+AI97+AI99+AI100+AI102</f>
        <v>2067.9344466967818</v>
      </c>
      <c r="AJ103" s="103">
        <f t="shared" si="324"/>
        <v>2441.5753691469818</v>
      </c>
      <c r="AK103" s="103">
        <f t="shared" si="324"/>
        <v>2745.5682557988275</v>
      </c>
      <c r="AL103" s="171">
        <f>AL93+AL95+AL97+AL99+AL100+AL102</f>
        <v>9597.3726255530728</v>
      </c>
      <c r="AM103" s="103">
        <f>AM93+AM95+AM97+AM99+AM100+AM102</f>
        <v>2687.7553218475532</v>
      </c>
      <c r="AN103" s="103">
        <f t="shared" ref="AN103:AP103" si="325">AN93+AN95+AN97+AN99+AN100+AN102</f>
        <v>2338.7783496018742</v>
      </c>
      <c r="AO103" s="103">
        <f t="shared" si="325"/>
        <v>2725.4280914658843</v>
      </c>
      <c r="AP103" s="103">
        <f t="shared" si="325"/>
        <v>3025.9789695315444</v>
      </c>
      <c r="AQ103" s="171">
        <f>AQ93+AQ95+AQ97+AQ99+AQ100+AQ102</f>
        <v>10777.940732446856</v>
      </c>
      <c r="AR103" s="103">
        <f>AR93+AR95+AR97+AR99+AR100+AR102</f>
        <v>2890.6013561828804</v>
      </c>
      <c r="AS103" s="103">
        <f t="shared" ref="AS103:AU103" si="326">AS93+AS95+AS97+AS99+AS100+AS102</f>
        <v>2513.5937871498772</v>
      </c>
      <c r="AT103" s="103">
        <f t="shared" si="326"/>
        <v>2926.8396384023667</v>
      </c>
      <c r="AU103" s="103">
        <f t="shared" si="326"/>
        <v>3248.5186655254283</v>
      </c>
      <c r="AV103" s="171">
        <f>AV93+AV95+AV97+AV99+AV100+AV102</f>
        <v>11579.553447260554</v>
      </c>
    </row>
    <row r="104" spans="1:48" ht="16.2" outlineLevel="1" x14ac:dyDescent="0.85">
      <c r="B104" s="180" t="s">
        <v>36</v>
      </c>
      <c r="C104" s="18"/>
      <c r="D104" s="119">
        <v>26.4</v>
      </c>
      <c r="E104" s="104">
        <v>22.1</v>
      </c>
      <c r="F104" s="104">
        <v>27.2</v>
      </c>
      <c r="G104" s="104">
        <v>26.8</v>
      </c>
      <c r="H104" s="214">
        <f>SUM(D104:G104)</f>
        <v>102.5</v>
      </c>
      <c r="I104" s="104">
        <v>30.9</v>
      </c>
      <c r="J104" s="104">
        <v>24.8</v>
      </c>
      <c r="K104" s="104">
        <v>17.399999999999999</v>
      </c>
      <c r="L104" s="104">
        <v>29.2</v>
      </c>
      <c r="M104" s="214">
        <f>SUM(I104:L104)</f>
        <v>102.3</v>
      </c>
      <c r="N104" s="104">
        <v>26.3</v>
      </c>
      <c r="O104" s="104">
        <v>26.8</v>
      </c>
      <c r="P104" s="104">
        <v>42</v>
      </c>
      <c r="Q104" s="104">
        <v>40.299999999999997</v>
      </c>
      <c r="R104" s="193">
        <f>SUM(N104:Q104)</f>
        <v>135.39999999999998</v>
      </c>
      <c r="S104" s="104">
        <v>0.7</v>
      </c>
      <c r="T104" s="104">
        <v>0.6</v>
      </c>
      <c r="U104" s="104">
        <v>0.4</v>
      </c>
      <c r="V104" s="104">
        <v>0.6</v>
      </c>
      <c r="W104" s="193">
        <f>SUM(S104:V104)</f>
        <v>2.2999999999999998</v>
      </c>
      <c r="X104" s="56">
        <v>0.4</v>
      </c>
      <c r="Y104" s="56">
        <v>0.5</v>
      </c>
      <c r="Z104" s="56">
        <v>0.6</v>
      </c>
      <c r="AA104" s="56">
        <v>0.7</v>
      </c>
      <c r="AB104" s="193">
        <f>SUM(X104:AA104)</f>
        <v>2.2000000000000002</v>
      </c>
      <c r="AC104" s="56">
        <v>1</v>
      </c>
      <c r="AD104" s="56">
        <v>1</v>
      </c>
      <c r="AE104" s="56">
        <v>1</v>
      </c>
      <c r="AF104" s="56">
        <v>1</v>
      </c>
      <c r="AG104" s="193">
        <f>SUM(AC104:AF104)</f>
        <v>4</v>
      </c>
      <c r="AH104" s="56">
        <v>1</v>
      </c>
      <c r="AI104" s="56">
        <v>1</v>
      </c>
      <c r="AJ104" s="56">
        <v>1</v>
      </c>
      <c r="AK104" s="56">
        <v>1</v>
      </c>
      <c r="AL104" s="193">
        <f>SUM(AH104:AK104)</f>
        <v>4</v>
      </c>
      <c r="AM104" s="56">
        <v>1</v>
      </c>
      <c r="AN104" s="56">
        <v>1</v>
      </c>
      <c r="AO104" s="56">
        <v>1</v>
      </c>
      <c r="AP104" s="56">
        <v>1</v>
      </c>
      <c r="AQ104" s="193">
        <f>SUM(AM104:AP104)</f>
        <v>4</v>
      </c>
      <c r="AR104" s="56">
        <v>1</v>
      </c>
      <c r="AS104" s="56">
        <v>1</v>
      </c>
      <c r="AT104" s="56">
        <v>1</v>
      </c>
      <c r="AU104" s="56">
        <v>1</v>
      </c>
      <c r="AV104" s="193">
        <f>SUM(AR104:AU104)</f>
        <v>4</v>
      </c>
    </row>
    <row r="105" spans="1:48" outlineLevel="1" x14ac:dyDescent="0.55000000000000004">
      <c r="B105" s="46" t="s">
        <v>124</v>
      </c>
      <c r="C105" s="44"/>
      <c r="D105" s="156">
        <f>+D92-D103+D104</f>
        <v>229.99999999999991</v>
      </c>
      <c r="E105" s="156">
        <f t="shared" ref="E105:V105" si="327">+E92-E103+E104</f>
        <v>201.80000000000004</v>
      </c>
      <c r="F105" s="156">
        <f t="shared" si="327"/>
        <v>270.19999999999976</v>
      </c>
      <c r="G105" s="156">
        <f t="shared" si="327"/>
        <v>262.69999999999987</v>
      </c>
      <c r="H105" s="132">
        <f>SUM(D105:G105)</f>
        <v>964.69999999999959</v>
      </c>
      <c r="I105" s="156">
        <f t="shared" si="327"/>
        <v>275.89999999999998</v>
      </c>
      <c r="J105" s="156">
        <f t="shared" si="327"/>
        <v>-15.400000000000045</v>
      </c>
      <c r="K105" s="156">
        <f>+K92-K103+K104</f>
        <v>-85.999999999999744</v>
      </c>
      <c r="L105" s="156">
        <f t="shared" si="327"/>
        <v>181.69999999999976</v>
      </c>
      <c r="M105" s="132">
        <f>SUM(I105:L105)</f>
        <v>356.19999999999993</v>
      </c>
      <c r="N105" s="156">
        <f t="shared" si="327"/>
        <v>274.8</v>
      </c>
      <c r="O105" s="156">
        <f t="shared" si="327"/>
        <v>251.50000000000006</v>
      </c>
      <c r="P105" s="156">
        <f t="shared" si="327"/>
        <v>318.29999999999995</v>
      </c>
      <c r="Q105" s="156">
        <f t="shared" si="327"/>
        <v>377.39999999999992</v>
      </c>
      <c r="R105" s="97">
        <f>SUM(N105:Q105)</f>
        <v>1222</v>
      </c>
      <c r="S105" s="74">
        <f t="shared" si="327"/>
        <v>299.59999999999985</v>
      </c>
      <c r="T105" s="74">
        <f t="shared" si="327"/>
        <v>180.70000000000013</v>
      </c>
      <c r="U105" s="74">
        <f t="shared" si="327"/>
        <v>135.3000000000001</v>
      </c>
      <c r="V105" s="74">
        <f t="shared" si="327"/>
        <v>217.6</v>
      </c>
      <c r="W105" s="97">
        <f>SUM(S105:V105)</f>
        <v>833.2</v>
      </c>
      <c r="X105" s="74">
        <f t="shared" ref="X105:AA105" si="328">+X92-X103+X104</f>
        <v>280.6481046922014</v>
      </c>
      <c r="Y105" s="74">
        <f t="shared" si="328"/>
        <v>279.824658767036</v>
      </c>
      <c r="Z105" s="74">
        <f t="shared" si="328"/>
        <v>245.39604658147991</v>
      </c>
      <c r="AA105" s="74">
        <f t="shared" si="328"/>
        <v>344.5069430433079</v>
      </c>
      <c r="AB105" s="97">
        <f>SUM(X105:AA105)</f>
        <v>1150.3757530840253</v>
      </c>
      <c r="AC105" s="74">
        <f t="shared" ref="AC105:AF105" si="329">+AC92-AC103+AC104</f>
        <v>408.99812019115166</v>
      </c>
      <c r="AD105" s="74">
        <f t="shared" si="329"/>
        <v>405.21479021213372</v>
      </c>
      <c r="AE105" s="74">
        <f t="shared" si="329"/>
        <v>297.3345965866506</v>
      </c>
      <c r="AF105" s="74">
        <f t="shared" si="329"/>
        <v>399.68185679682028</v>
      </c>
      <c r="AG105" s="97">
        <f>SUM(AC105:AF105)</f>
        <v>1511.2293637867563</v>
      </c>
      <c r="AH105" s="74">
        <f t="shared" ref="AH105:AK105" si="330">+AH92-AH103+AH104</f>
        <v>499.74179986508989</v>
      </c>
      <c r="AI105" s="74">
        <f t="shared" si="330"/>
        <v>492.88684890318109</v>
      </c>
      <c r="AJ105" s="74">
        <f t="shared" si="330"/>
        <v>441.74227304240958</v>
      </c>
      <c r="AK105" s="74">
        <f t="shared" si="330"/>
        <v>491.08009213317837</v>
      </c>
      <c r="AL105" s="97">
        <f>SUM(AH105:AK105)</f>
        <v>1925.4510139438589</v>
      </c>
      <c r="AM105" s="74">
        <f t="shared" ref="AM105:AP105" si="331">+AM92-AM103+AM104</f>
        <v>577.41478498259039</v>
      </c>
      <c r="AN105" s="74">
        <f t="shared" si="331"/>
        <v>558.4239399114872</v>
      </c>
      <c r="AO105" s="74">
        <f t="shared" si="331"/>
        <v>489.02341406597725</v>
      </c>
      <c r="AP105" s="74">
        <f t="shared" si="331"/>
        <v>534.28511019810094</v>
      </c>
      <c r="AQ105" s="97">
        <f>SUM(AM105:AP105)</f>
        <v>2159.1472491581558</v>
      </c>
      <c r="AR105" s="74">
        <f t="shared" ref="AR105:AU105" si="332">+AR92-AR103+AR104</f>
        <v>608.87532314117789</v>
      </c>
      <c r="AS105" s="74">
        <f t="shared" si="332"/>
        <v>588.32417514531971</v>
      </c>
      <c r="AT105" s="74">
        <f t="shared" si="332"/>
        <v>512.26046467018796</v>
      </c>
      <c r="AU105" s="74">
        <f t="shared" si="332"/>
        <v>561.29540330242617</v>
      </c>
      <c r="AV105" s="97">
        <f>SUM(AR105:AU105)</f>
        <v>2270.7553662591117</v>
      </c>
    </row>
    <row r="106" spans="1:48" outlineLevel="1" x14ac:dyDescent="0.55000000000000004">
      <c r="B106" s="46" t="s">
        <v>125</v>
      </c>
      <c r="C106" s="44"/>
      <c r="D106" s="157">
        <f t="shared" ref="D106:G106" si="333">+D105/D92</f>
        <v>0.15292553191489355</v>
      </c>
      <c r="E106" s="157">
        <f t="shared" si="333"/>
        <v>0.1319471688243756</v>
      </c>
      <c r="F106" s="157">
        <f t="shared" si="333"/>
        <v>0.17044092600769556</v>
      </c>
      <c r="G106" s="157">
        <f t="shared" si="333"/>
        <v>0.16710132943196987</v>
      </c>
      <c r="H106" s="133">
        <f>H105/H92</f>
        <v>0.15582800284292814</v>
      </c>
      <c r="I106" s="157">
        <f t="shared" ref="I106:L106" si="334">+I105/I92</f>
        <v>0.17560944561135511</v>
      </c>
      <c r="J106" s="157">
        <f t="shared" si="334"/>
        <v>-1.3573065397496956E-2</v>
      </c>
      <c r="K106" s="157">
        <f t="shared" si="334"/>
        <v>-9.0564448188710761E-2</v>
      </c>
      <c r="L106" s="157">
        <f t="shared" si="334"/>
        <v>0.12022761860649757</v>
      </c>
      <c r="M106" s="133">
        <f>M105/M92</f>
        <v>6.8942825068710564E-2</v>
      </c>
      <c r="N106" s="157">
        <f t="shared" ref="N106:Q106" si="335">+N105/N92</f>
        <v>0.16611255515928189</v>
      </c>
      <c r="O106" s="157">
        <f t="shared" si="335"/>
        <v>0.1561239058911168</v>
      </c>
      <c r="P106" s="157">
        <f t="shared" si="335"/>
        <v>0.19193198263386396</v>
      </c>
      <c r="Q106" s="157">
        <f t="shared" si="335"/>
        <v>0.19711689125665932</v>
      </c>
      <c r="R106" s="98">
        <f>R105/R92</f>
        <v>0.17870199760170807</v>
      </c>
      <c r="S106" s="75">
        <f t="shared" ref="S106:V106" si="336">+S105/S92</f>
        <v>0.15971000586385195</v>
      </c>
      <c r="T106" s="75">
        <f t="shared" si="336"/>
        <v>0.1061442669172933</v>
      </c>
      <c r="U106" s="75">
        <f t="shared" si="336"/>
        <v>8.5378936076228998E-2</v>
      </c>
      <c r="V106" s="75">
        <f t="shared" si="336"/>
        <v>0.12245357343837929</v>
      </c>
      <c r="W106" s="98">
        <f>W105/W92</f>
        <v>0.12005763688760808</v>
      </c>
      <c r="X106" s="75">
        <f t="shared" ref="X106:AA106" si="337">+X105/X92</f>
        <v>0.14979711283160294</v>
      </c>
      <c r="Y106" s="75">
        <f t="shared" si="337"/>
        <v>0.14884270254440521</v>
      </c>
      <c r="Z106" s="75">
        <f t="shared" si="337"/>
        <v>0.11539638282595711</v>
      </c>
      <c r="AA106" s="75">
        <f t="shared" si="337"/>
        <v>0.14400037044468392</v>
      </c>
      <c r="AB106" s="98">
        <f>AB105/AB92</f>
        <v>0.13906063301783275</v>
      </c>
      <c r="AC106" s="75">
        <f t="shared" ref="AC106:AF106" si="338">+AC105/AC92</f>
        <v>0.16789238990730232</v>
      </c>
      <c r="AD106" s="75">
        <f t="shared" si="338"/>
        <v>0.18413041541244921</v>
      </c>
      <c r="AE106" s="75">
        <f t="shared" si="338"/>
        <v>0.11970922430515196</v>
      </c>
      <c r="AF106" s="75">
        <f t="shared" si="338"/>
        <v>0.14319454181725386</v>
      </c>
      <c r="AG106" s="98">
        <f>AG105/AG92</f>
        <v>0.15246839061343473</v>
      </c>
      <c r="AH106" s="75">
        <f t="shared" ref="AH106:AK106" si="339">+AH105/AH92</f>
        <v>0.17590123378779088</v>
      </c>
      <c r="AI106" s="75">
        <f t="shared" si="339"/>
        <v>0.19254736639248865</v>
      </c>
      <c r="AJ106" s="75">
        <f t="shared" si="339"/>
        <v>0.15325940020506024</v>
      </c>
      <c r="AK106" s="75">
        <f t="shared" si="339"/>
        <v>0.15177177471928971</v>
      </c>
      <c r="AL106" s="98">
        <f>AL105/AL92</f>
        <v>0.16715691412634132</v>
      </c>
      <c r="AM106" s="75">
        <f t="shared" ref="AM106:AP106" si="340">+AM105/AM92</f>
        <v>0.17689482045509006</v>
      </c>
      <c r="AN106" s="75">
        <f t="shared" si="340"/>
        <v>0.19281247788990499</v>
      </c>
      <c r="AO106" s="75">
        <f t="shared" si="340"/>
        <v>0.15218011325957087</v>
      </c>
      <c r="AP106" s="75">
        <f t="shared" si="340"/>
        <v>0.15011111798107551</v>
      </c>
      <c r="AQ106" s="98">
        <f>AQ105/AQ92</f>
        <v>0.16694754201232945</v>
      </c>
      <c r="AR106" s="75">
        <f t="shared" ref="AR106:AU106" si="341">+AR105/AR92</f>
        <v>0.17404012630400578</v>
      </c>
      <c r="AS106" s="75">
        <f t="shared" si="341"/>
        <v>0.18972581096916916</v>
      </c>
      <c r="AT106" s="75">
        <f t="shared" si="341"/>
        <v>0.14899521518073078</v>
      </c>
      <c r="AU106" s="75">
        <f t="shared" si="341"/>
        <v>0.14736749895359486</v>
      </c>
      <c r="AV106" s="98">
        <f>AV105/AV92</f>
        <v>0.1639971632036637</v>
      </c>
    </row>
    <row r="107" spans="1:48" ht="17.100000000000001" x14ac:dyDescent="0.85">
      <c r="B107" s="445" t="s">
        <v>51</v>
      </c>
      <c r="C107" s="446"/>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4" t="s">
        <v>347</v>
      </c>
      <c r="W107" s="40" t="s">
        <v>348</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55000000000000004">
      <c r="B108" s="453" t="s">
        <v>126</v>
      </c>
      <c r="C108" s="454"/>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v>483.7</v>
      </c>
      <c r="W108" s="31">
        <f>SUM(S108:V108)</f>
        <v>1843.6000000000001</v>
      </c>
      <c r="X108" s="50">
        <f>+S108*(1+X109)</f>
        <v>458.81000000000006</v>
      </c>
      <c r="Y108" s="50">
        <f>+T108*(1+Y109)</f>
        <v>481.62400000000002</v>
      </c>
      <c r="Z108" s="50">
        <f>+U108*(1+Z109)</f>
        <v>498.88800000000003</v>
      </c>
      <c r="AA108" s="50">
        <f t="shared" ref="AA108" si="342">+V108*(1+AA109)</f>
        <v>503.048</v>
      </c>
      <c r="AB108" s="31">
        <f>SUM(X108:AA108)</f>
        <v>1942.3700000000001</v>
      </c>
      <c r="AC108" s="50">
        <f>+X108*(1+AC109)</f>
        <v>477.1624000000001</v>
      </c>
      <c r="AD108" s="50">
        <f>+Y108*(1+AD109)</f>
        <v>500.88896000000005</v>
      </c>
      <c r="AE108" s="50">
        <f>+Z108*(1+AE109)</f>
        <v>518.84352000000001</v>
      </c>
      <c r="AF108" s="50">
        <f t="shared" ref="AF108" si="343">+AA108*(1+AF109)</f>
        <v>523.16992000000005</v>
      </c>
      <c r="AG108" s="31">
        <f>SUM(AC108:AF108)</f>
        <v>2020.0648000000003</v>
      </c>
      <c r="AH108" s="50">
        <f>+AC108*(1+AH109)</f>
        <v>496.24889600000012</v>
      </c>
      <c r="AI108" s="50">
        <f>+AD108*(1+AI109)</f>
        <v>520.92451840000012</v>
      </c>
      <c r="AJ108" s="50">
        <f>+AE108*(1+AJ109)</f>
        <v>539.59726080000007</v>
      </c>
      <c r="AK108" s="50">
        <f t="shared" ref="AK108" si="344">+AF108*(1+AK109)</f>
        <v>544.09671680000008</v>
      </c>
      <c r="AL108" s="31">
        <f>SUM(AH108:AK108)</f>
        <v>2100.8673920000006</v>
      </c>
      <c r="AM108" s="50">
        <f>+AH108*(1+AM109)</f>
        <v>516.09885184000018</v>
      </c>
      <c r="AN108" s="50">
        <f>+AI108*(1+AN109)</f>
        <v>541.76149913600011</v>
      </c>
      <c r="AO108" s="50">
        <f>+AJ108*(1+AO109)</f>
        <v>561.18115123200005</v>
      </c>
      <c r="AP108" s="50">
        <f t="shared" ref="AP108" si="345">+AK108*(1+AP109)</f>
        <v>565.86058547200014</v>
      </c>
      <c r="AQ108" s="31">
        <f>SUM(AM108:AP108)</f>
        <v>2184.9020876800005</v>
      </c>
      <c r="AR108" s="50">
        <f>+AM108*(1+AR109)</f>
        <v>536.74280591360025</v>
      </c>
      <c r="AS108" s="50">
        <f>+AN108*(1+AS109)</f>
        <v>563.43195910144016</v>
      </c>
      <c r="AT108" s="50">
        <f>+AO108*(1+AT109)</f>
        <v>583.62839728128006</v>
      </c>
      <c r="AU108" s="50">
        <f t="shared" ref="AU108" si="346">+AP108*(1+AU109)</f>
        <v>588.49500889088017</v>
      </c>
      <c r="AV108" s="31">
        <f>SUM(AR108:AU108)</f>
        <v>2272.2981711872008</v>
      </c>
    </row>
    <row r="109" spans="1:48" outlineLevel="1" x14ac:dyDescent="0.55000000000000004">
      <c r="B109" s="69" t="s">
        <v>58</v>
      </c>
      <c r="C109" s="70"/>
      <c r="D109" s="120"/>
      <c r="E109" s="120"/>
      <c r="F109" s="120"/>
      <c r="G109" s="120"/>
      <c r="H109" s="58"/>
      <c r="I109" s="120">
        <f>I108/D108-1</f>
        <v>-1.9817677368212494E-2</v>
      </c>
      <c r="J109" s="120">
        <f t="shared" ref="J109" si="347">J108/E108-1</f>
        <v>0.16233766233766223</v>
      </c>
      <c r="K109" s="120">
        <f>K108/F108-1</f>
        <v>-0.1612600787549221</v>
      </c>
      <c r="L109" s="120">
        <f>L108/G108-1</f>
        <v>-8.6793938201141563E-2</v>
      </c>
      <c r="M109" s="168">
        <f>M108/H108-1</f>
        <v>-3.3925524440429511E-2</v>
      </c>
      <c r="N109" s="120">
        <f>N108/I108-1</f>
        <v>-0.24909017387788124</v>
      </c>
      <c r="O109" s="120">
        <f t="shared" ref="O109" si="348">O108/J108-1</f>
        <v>-0.28742053554228475</v>
      </c>
      <c r="P109" s="120">
        <f>P108/K108-1</f>
        <v>-7.4446680080482941E-2</v>
      </c>
      <c r="Q109" s="120">
        <f>Q108/L108-1</f>
        <v>-5.5387931034482696E-2</v>
      </c>
      <c r="R109" s="168">
        <f>R108/M108-1</f>
        <v>-0.17215584415584417</v>
      </c>
      <c r="S109" s="120">
        <f>S108/N108-1</f>
        <v>0.12304792676359733</v>
      </c>
      <c r="T109" s="120">
        <f t="shared" ref="T109:U109" si="349">T108/O108-1</f>
        <v>0.25195998918626672</v>
      </c>
      <c r="U109" s="120">
        <f t="shared" si="349"/>
        <v>0.15869565217391313</v>
      </c>
      <c r="V109" s="120">
        <f>V108/Q108-1</f>
        <v>0.10358202144649775</v>
      </c>
      <c r="W109" s="168">
        <f>W108/R108-1</f>
        <v>0.15687751004016071</v>
      </c>
      <c r="X109" s="197">
        <v>0.1</v>
      </c>
      <c r="Y109" s="197">
        <v>0.04</v>
      </c>
      <c r="Z109" s="197">
        <v>0.04</v>
      </c>
      <c r="AA109" s="197">
        <v>0.04</v>
      </c>
      <c r="AB109" s="168">
        <f>AB108/W108-1</f>
        <v>5.3574528097201091E-2</v>
      </c>
      <c r="AC109" s="197">
        <v>0.04</v>
      </c>
      <c r="AD109" s="197">
        <v>0.04</v>
      </c>
      <c r="AE109" s="197">
        <v>0.04</v>
      </c>
      <c r="AF109" s="197">
        <v>0.04</v>
      </c>
      <c r="AG109" s="168">
        <f>AG108/AB108-1</f>
        <v>4.0000000000000036E-2</v>
      </c>
      <c r="AH109" s="197">
        <v>0.04</v>
      </c>
      <c r="AI109" s="197">
        <v>0.04</v>
      </c>
      <c r="AJ109" s="197">
        <v>0.04</v>
      </c>
      <c r="AK109" s="197">
        <v>0.04</v>
      </c>
      <c r="AL109" s="168">
        <f>AL108/AG108-1</f>
        <v>4.0000000000000036E-2</v>
      </c>
      <c r="AM109" s="197">
        <v>0.04</v>
      </c>
      <c r="AN109" s="197">
        <v>0.04</v>
      </c>
      <c r="AO109" s="197">
        <v>0.04</v>
      </c>
      <c r="AP109" s="197">
        <v>0.04</v>
      </c>
      <c r="AQ109" s="168">
        <f>AQ108/AL108-1</f>
        <v>4.0000000000000036E-2</v>
      </c>
      <c r="AR109" s="197">
        <v>0.04</v>
      </c>
      <c r="AS109" s="197">
        <v>0.04</v>
      </c>
      <c r="AT109" s="197">
        <v>0.04</v>
      </c>
      <c r="AU109" s="197">
        <v>0.04</v>
      </c>
      <c r="AV109" s="168">
        <f>AV108/AQ108-1</f>
        <v>4.0000000000000036E-2</v>
      </c>
    </row>
    <row r="110" spans="1:48" outlineLevel="1" x14ac:dyDescent="0.55000000000000004">
      <c r="B110" s="449" t="s">
        <v>100</v>
      </c>
      <c r="C110" s="450"/>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v>309</v>
      </c>
      <c r="W110" s="76">
        <f>SUM(S110:V110)</f>
        <v>1194.0999999999999</v>
      </c>
      <c r="X110" s="48">
        <f t="shared" ref="X110:AA110" si="350">X111*X108</f>
        <v>291.56215000000003</v>
      </c>
      <c r="Y110" s="48">
        <f t="shared" si="350"/>
        <v>312.52</v>
      </c>
      <c r="Z110" s="48">
        <f t="shared" si="350"/>
        <v>336.33756000000005</v>
      </c>
      <c r="AA110" s="48">
        <f t="shared" si="350"/>
        <v>306.26855999999998</v>
      </c>
      <c r="AB110" s="76">
        <f>SUM(X110:AA110)</f>
        <v>1246.6882700000001</v>
      </c>
      <c r="AC110" s="48">
        <f t="shared" ref="AC110:AF110" si="351">AC111*AC108</f>
        <v>303.22463600000009</v>
      </c>
      <c r="AD110" s="48">
        <f t="shared" si="351"/>
        <v>325.02080000000001</v>
      </c>
      <c r="AE110" s="48">
        <f t="shared" si="351"/>
        <v>339.41419200000001</v>
      </c>
      <c r="AF110" s="48">
        <f t="shared" si="351"/>
        <v>318.51930240000002</v>
      </c>
      <c r="AG110" s="76">
        <f>SUM(AC110:AF110)</f>
        <v>1286.1789304000001</v>
      </c>
      <c r="AH110" s="48">
        <f t="shared" ref="AH110:AK110" si="352">AH111*AH108</f>
        <v>315.3536214400001</v>
      </c>
      <c r="AI110" s="48">
        <f t="shared" si="352"/>
        <v>338.02163200000007</v>
      </c>
      <c r="AJ110" s="48">
        <f t="shared" si="352"/>
        <v>347.59478707200009</v>
      </c>
      <c r="AK110" s="48">
        <f t="shared" si="352"/>
        <v>331.26007449600007</v>
      </c>
      <c r="AL110" s="76">
        <f>SUM(AH110:AK110)</f>
        <v>1332.2301150080002</v>
      </c>
      <c r="AM110" s="48">
        <f t="shared" ref="AM110:AP110" si="353">AM111*AM108</f>
        <v>327.96776629760012</v>
      </c>
      <c r="AN110" s="48">
        <f t="shared" si="353"/>
        <v>351.54249728000008</v>
      </c>
      <c r="AO110" s="48">
        <f t="shared" si="353"/>
        <v>361.49857855488005</v>
      </c>
      <c r="AP110" s="48">
        <f t="shared" si="353"/>
        <v>344.5104774758401</v>
      </c>
      <c r="AQ110" s="76">
        <f>SUM(AM110:AP110)</f>
        <v>1385.5193196083205</v>
      </c>
      <c r="AR110" s="48">
        <f t="shared" ref="AR110:AU110" si="354">AR111*AR108</f>
        <v>341.08647694950417</v>
      </c>
      <c r="AS110" s="48">
        <f t="shared" si="354"/>
        <v>365.6041971712001</v>
      </c>
      <c r="AT110" s="48">
        <f t="shared" si="354"/>
        <v>375.95852169707524</v>
      </c>
      <c r="AU110" s="48">
        <f t="shared" si="354"/>
        <v>358.29089657487373</v>
      </c>
      <c r="AV110" s="76">
        <f>SUM(AR110:AU110)</f>
        <v>1440.9400923926532</v>
      </c>
    </row>
    <row r="111" spans="1:48" s="183" customFormat="1" outlineLevel="1" x14ac:dyDescent="0.55000000000000004">
      <c r="A111" s="238"/>
      <c r="B111" s="181" t="s">
        <v>151</v>
      </c>
      <c r="C111" s="182"/>
      <c r="D111" s="167">
        <f>D110/D108</f>
        <v>0.69044787950852149</v>
      </c>
      <c r="E111" s="167">
        <f t="shared" ref="E111:W111" si="355">E110/E108</f>
        <v>0.68383340797133896</v>
      </c>
      <c r="F111" s="167">
        <f t="shared" si="355"/>
        <v>0.70710669416838567</v>
      </c>
      <c r="G111" s="167">
        <f t="shared" si="355"/>
        <v>0.70675063963786655</v>
      </c>
      <c r="H111" s="188">
        <f t="shared" si="355"/>
        <v>0.69758104988457292</v>
      </c>
      <c r="I111" s="167">
        <f t="shared" si="355"/>
        <v>0.68499797816417307</v>
      </c>
      <c r="J111" s="167">
        <f t="shared" si="355"/>
        <v>0.6773261413985745</v>
      </c>
      <c r="K111" s="167">
        <f t="shared" si="355"/>
        <v>0.71517996870109535</v>
      </c>
      <c r="L111" s="187">
        <f t="shared" si="355"/>
        <v>0.70646551724137929</v>
      </c>
      <c r="M111" s="188">
        <f t="shared" si="355"/>
        <v>0.69511688311688313</v>
      </c>
      <c r="N111" s="187">
        <f t="shared" si="355"/>
        <v>0.62870220786214326</v>
      </c>
      <c r="O111" s="167">
        <f t="shared" si="355"/>
        <v>0.62692619626926205</v>
      </c>
      <c r="P111" s="167">
        <f t="shared" si="355"/>
        <v>0.6480676328502416</v>
      </c>
      <c r="Q111" s="167">
        <f t="shared" si="355"/>
        <v>0.63312799452429835</v>
      </c>
      <c r="R111" s="188">
        <f t="shared" si="355"/>
        <v>0.63453815261044189</v>
      </c>
      <c r="S111" s="187">
        <f t="shared" si="355"/>
        <v>0.62047470630544233</v>
      </c>
      <c r="T111" s="167">
        <f t="shared" si="355"/>
        <v>0.64888792917296478</v>
      </c>
      <c r="U111" s="167">
        <f t="shared" si="355"/>
        <v>0.67917448405253289</v>
      </c>
      <c r="V111" s="167">
        <f t="shared" si="355"/>
        <v>0.63882571842050861</v>
      </c>
      <c r="W111" s="188">
        <f t="shared" si="355"/>
        <v>0.64770015187676278</v>
      </c>
      <c r="X111" s="189">
        <f>S111+1.5%</f>
        <v>0.63547470630544234</v>
      </c>
      <c r="Y111" s="189">
        <f t="shared" ref="Y111" si="356">T111</f>
        <v>0.64888792917296478</v>
      </c>
      <c r="Z111" s="189">
        <f>U111-0.5%</f>
        <v>0.67417448405253289</v>
      </c>
      <c r="AA111" s="189">
        <f>V111-3%</f>
        <v>0.60882571842050859</v>
      </c>
      <c r="AB111" s="188">
        <f t="shared" ref="AB111" si="357">AB110/AB108</f>
        <v>0.64183871764905764</v>
      </c>
      <c r="AC111" s="189">
        <f t="shared" ref="AC111:AD111" si="358">X111</f>
        <v>0.63547470630544234</v>
      </c>
      <c r="AD111" s="189">
        <f t="shared" si="358"/>
        <v>0.64888792917296478</v>
      </c>
      <c r="AE111" s="189">
        <f>Z111-2%</f>
        <v>0.65417448405253287</v>
      </c>
      <c r="AF111" s="189">
        <f t="shared" ref="AF111" si="359">AA111</f>
        <v>0.60882571842050859</v>
      </c>
      <c r="AG111" s="188">
        <f t="shared" ref="AG111" si="360">AG110/AG108</f>
        <v>0.63670181788227775</v>
      </c>
      <c r="AH111" s="189">
        <f t="shared" ref="AH111:AI111" si="361">AC111</f>
        <v>0.63547470630544234</v>
      </c>
      <c r="AI111" s="189">
        <f t="shared" si="361"/>
        <v>0.64888792917296478</v>
      </c>
      <c r="AJ111" s="189">
        <f>AE111-1%</f>
        <v>0.64417448405253286</v>
      </c>
      <c r="AK111" s="189">
        <f t="shared" ref="AK111" si="362">AF111</f>
        <v>0.60882571842050859</v>
      </c>
      <c r="AL111" s="188">
        <f t="shared" ref="AL111" si="363">AL110/AL108</f>
        <v>0.63413336799888786</v>
      </c>
      <c r="AM111" s="189">
        <f t="shared" ref="AM111:AP111" si="364">AH111</f>
        <v>0.63547470630544234</v>
      </c>
      <c r="AN111" s="189">
        <f t="shared" si="364"/>
        <v>0.64888792917296478</v>
      </c>
      <c r="AO111" s="189">
        <f t="shared" si="364"/>
        <v>0.64417448405253286</v>
      </c>
      <c r="AP111" s="189">
        <f t="shared" si="364"/>
        <v>0.60882571842050859</v>
      </c>
      <c r="AQ111" s="188">
        <f t="shared" ref="AQ111" si="365">AQ110/AQ108</f>
        <v>0.63413336799888809</v>
      </c>
      <c r="AR111" s="189">
        <f t="shared" ref="AR111:AU111" si="366">AM111</f>
        <v>0.63547470630544234</v>
      </c>
      <c r="AS111" s="189">
        <f t="shared" si="366"/>
        <v>0.64888792917296478</v>
      </c>
      <c r="AT111" s="189">
        <f t="shared" si="366"/>
        <v>0.64417448405253286</v>
      </c>
      <c r="AU111" s="189">
        <f t="shared" si="366"/>
        <v>0.60882571842050859</v>
      </c>
      <c r="AV111" s="188">
        <f t="shared" ref="AV111" si="367">AV110/AV108</f>
        <v>0.63413336799888798</v>
      </c>
    </row>
    <row r="112" spans="1:48" outlineLevel="1" x14ac:dyDescent="0.55000000000000004">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v>16</v>
      </c>
      <c r="W112" s="49">
        <f>SUM(S112:V112)</f>
        <v>51.7</v>
      </c>
      <c r="X112" s="48">
        <f t="shared" ref="X112:AA112" si="368">X113*X108</f>
        <v>21.716200000000004</v>
      </c>
      <c r="Y112" s="48">
        <f t="shared" si="368"/>
        <v>11.128</v>
      </c>
      <c r="Z112" s="48">
        <f t="shared" si="368"/>
        <v>11.649560000000001</v>
      </c>
      <c r="AA112" s="48">
        <f t="shared" si="368"/>
        <v>1.5485600000000008</v>
      </c>
      <c r="AB112" s="49">
        <f>SUM(X112:AA112)</f>
        <v>46.042320000000004</v>
      </c>
      <c r="AC112" s="48">
        <f t="shared" ref="AC112:AF112" si="369">AC113*AC108</f>
        <v>13.041600000000003</v>
      </c>
      <c r="AD112" s="48">
        <f t="shared" si="369"/>
        <v>11.573120000000001</v>
      </c>
      <c r="AE112" s="48">
        <f t="shared" si="369"/>
        <v>12.115542399999999</v>
      </c>
      <c r="AF112" s="48">
        <f t="shared" si="369"/>
        <v>-8.8528959999999994</v>
      </c>
      <c r="AG112" s="49">
        <f>SUM(AC112:AF112)</f>
        <v>27.8773664</v>
      </c>
      <c r="AH112" s="48">
        <f t="shared" ref="AH112:AK112" si="370">AH113*AH108</f>
        <v>12.074517312000003</v>
      </c>
      <c r="AI112" s="48">
        <f t="shared" si="370"/>
        <v>12.036044800000003</v>
      </c>
      <c r="AJ112" s="48">
        <f t="shared" si="370"/>
        <v>12.600164096</v>
      </c>
      <c r="AK112" s="48">
        <f t="shared" si="370"/>
        <v>-11.383398707200001</v>
      </c>
      <c r="AL112" s="49">
        <f>SUM(AH112:AK112)</f>
        <v>25.327327500800003</v>
      </c>
      <c r="AM112" s="48">
        <f t="shared" ref="AM112:AP112" si="371">AM113*AM108</f>
        <v>12.557498004480005</v>
      </c>
      <c r="AN112" s="48">
        <f t="shared" si="371"/>
        <v>12.517486592000003</v>
      </c>
      <c r="AO112" s="48">
        <f t="shared" si="371"/>
        <v>13.104170659840001</v>
      </c>
      <c r="AP112" s="48">
        <f t="shared" si="371"/>
        <v>-11.838734655488002</v>
      </c>
      <c r="AQ112" s="49">
        <f>SUM(AM112:AP112)</f>
        <v>26.340420600832005</v>
      </c>
      <c r="AR112" s="48">
        <f t="shared" ref="AR112:AU112" si="372">AR113*AR108</f>
        <v>13.059797924659206</v>
      </c>
      <c r="AS112" s="48">
        <f t="shared" si="372"/>
        <v>13.018186055680003</v>
      </c>
      <c r="AT112" s="48">
        <f t="shared" si="372"/>
        <v>13.628337486233601</v>
      </c>
      <c r="AU112" s="48">
        <f t="shared" si="372"/>
        <v>-12.312284041707523</v>
      </c>
      <c r="AV112" s="49">
        <f>SUM(AR112:AU112)</f>
        <v>27.394037424865289</v>
      </c>
    </row>
    <row r="113" spans="2:48" s="184" customFormat="1" outlineLevel="1" x14ac:dyDescent="0.55000000000000004">
      <c r="B113" s="181" t="s">
        <v>154</v>
      </c>
      <c r="C113" s="190"/>
      <c r="D113" s="187">
        <f>D112/D108</f>
        <v>3.6860879904875153E-2</v>
      </c>
      <c r="E113" s="187">
        <f t="shared" ref="E113:W113" si="373">E112/E108</f>
        <v>3.8289296909986566E-2</v>
      </c>
      <c r="F113" s="187">
        <f t="shared" si="373"/>
        <v>3.7877367335458469E-2</v>
      </c>
      <c r="G113" s="187">
        <f t="shared" si="373"/>
        <v>3.9952765203700058E-2</v>
      </c>
      <c r="H113" s="188">
        <f t="shared" si="373"/>
        <v>3.8241493526046375E-2</v>
      </c>
      <c r="I113" s="187">
        <f t="shared" si="373"/>
        <v>4.1649818034775576E-2</v>
      </c>
      <c r="J113" s="187">
        <f t="shared" si="373"/>
        <v>3.4097476401464072E-2</v>
      </c>
      <c r="K113" s="187">
        <f t="shared" si="373"/>
        <v>0.11491169237648111</v>
      </c>
      <c r="L113" s="187">
        <f t="shared" si="373"/>
        <v>3.9870689655172417E-2</v>
      </c>
      <c r="M113" s="188">
        <f t="shared" si="373"/>
        <v>5.62077922077922E-2</v>
      </c>
      <c r="N113" s="187">
        <f t="shared" si="373"/>
        <v>2.9886914378029081E-2</v>
      </c>
      <c r="O113" s="187">
        <f t="shared" si="373"/>
        <v>3.5414977020816439E-2</v>
      </c>
      <c r="P113" s="187">
        <f t="shared" si="373"/>
        <v>-2.391304347826087E-2</v>
      </c>
      <c r="Q113" s="167">
        <f t="shared" si="373"/>
        <v>3.8786219484371436E-2</v>
      </c>
      <c r="R113" s="188">
        <f t="shared" si="373"/>
        <v>1.964106425702811E-2</v>
      </c>
      <c r="S113" s="187">
        <f t="shared" si="373"/>
        <v>2.7331575161831694E-2</v>
      </c>
      <c r="T113" s="187">
        <f t="shared" si="373"/>
        <v>2.3105160872381774E-2</v>
      </c>
      <c r="U113" s="187">
        <f t="shared" si="373"/>
        <v>2.8351052741296644E-2</v>
      </c>
      <c r="V113" s="187">
        <f t="shared" si="373"/>
        <v>3.3078354351870995E-2</v>
      </c>
      <c r="W113" s="188">
        <f t="shared" si="373"/>
        <v>2.8042959427207637E-2</v>
      </c>
      <c r="X113" s="189">
        <f>S113+2%</f>
        <v>4.7331575161831695E-2</v>
      </c>
      <c r="Y113" s="189">
        <f t="shared" ref="Y113" si="374">T113</f>
        <v>2.3105160872381774E-2</v>
      </c>
      <c r="Z113" s="189">
        <f>U113-0.5%</f>
        <v>2.3351052741296643E-2</v>
      </c>
      <c r="AA113" s="189">
        <f>V113-3%</f>
        <v>3.078354351870996E-3</v>
      </c>
      <c r="AB113" s="188">
        <f t="shared" ref="AB113" si="375">AB112/AB108</f>
        <v>2.370419641983762E-2</v>
      </c>
      <c r="AC113" s="189">
        <f>X113-2%</f>
        <v>2.7331575161831694E-2</v>
      </c>
      <c r="AD113" s="189">
        <f t="shared" ref="AD113:AE113" si="376">Y113</f>
        <v>2.3105160872381774E-2</v>
      </c>
      <c r="AE113" s="189">
        <f t="shared" si="376"/>
        <v>2.3351052741296643E-2</v>
      </c>
      <c r="AF113" s="189">
        <f>AA113-2%</f>
        <v>-1.6921645648129004E-2</v>
      </c>
      <c r="AG113" s="188">
        <f t="shared" ref="AG113" si="377">AG112/AG108</f>
        <v>1.3800233735076219E-2</v>
      </c>
      <c r="AH113" s="189">
        <f>AC113-0.3%</f>
        <v>2.4331575161831695E-2</v>
      </c>
      <c r="AI113" s="189">
        <f t="shared" ref="AI113:AJ113" si="378">AD113</f>
        <v>2.3105160872381774E-2</v>
      </c>
      <c r="AJ113" s="189">
        <f t="shared" si="378"/>
        <v>2.3351052741296643E-2</v>
      </c>
      <c r="AK113" s="189">
        <f>AF113-0.4%</f>
        <v>-2.0921645648129004E-2</v>
      </c>
      <c r="AL113" s="188">
        <f t="shared" ref="AL113" si="379">AL112/AL108</f>
        <v>1.2055652630549276E-2</v>
      </c>
      <c r="AM113" s="189">
        <f t="shared" ref="AM113:AP113" si="380">AH113</f>
        <v>2.4331575161831695E-2</v>
      </c>
      <c r="AN113" s="189">
        <f t="shared" si="380"/>
        <v>2.3105160872381774E-2</v>
      </c>
      <c r="AO113" s="189">
        <f t="shared" si="380"/>
        <v>2.3351052741296643E-2</v>
      </c>
      <c r="AP113" s="189">
        <f t="shared" si="380"/>
        <v>-2.0921645648129004E-2</v>
      </c>
      <c r="AQ113" s="188">
        <f t="shared" ref="AQ113" si="381">AQ112/AQ108</f>
        <v>1.2055652630549276E-2</v>
      </c>
      <c r="AR113" s="189">
        <f t="shared" ref="AR113:AU113" si="382">AM113</f>
        <v>2.4331575161831695E-2</v>
      </c>
      <c r="AS113" s="189">
        <f t="shared" si="382"/>
        <v>2.3105160872381774E-2</v>
      </c>
      <c r="AT113" s="189">
        <f t="shared" si="382"/>
        <v>2.3351052741296643E-2</v>
      </c>
      <c r="AU113" s="189">
        <f t="shared" si="382"/>
        <v>-2.0921645648129004E-2</v>
      </c>
      <c r="AV113" s="188">
        <f t="shared" ref="AV113" si="383">AV112/AV108</f>
        <v>1.2055652630549278E-2</v>
      </c>
    </row>
    <row r="114" spans="2:48" outlineLevel="1" x14ac:dyDescent="0.55000000000000004">
      <c r="B114" s="180" t="s">
        <v>34</v>
      </c>
      <c r="C114" s="18"/>
      <c r="D114" s="358">
        <v>0</v>
      </c>
      <c r="E114" s="358">
        <v>12.3</v>
      </c>
      <c r="F114" s="358">
        <v>0.2</v>
      </c>
      <c r="G114" s="358">
        <v>0.3</v>
      </c>
      <c r="H114" s="126">
        <f>SUM(D114:G114)</f>
        <v>12.8</v>
      </c>
      <c r="I114" s="358">
        <v>0.3</v>
      </c>
      <c r="J114" s="358">
        <v>0.3</v>
      </c>
      <c r="K114" s="358">
        <v>0.3</v>
      </c>
      <c r="L114" s="358">
        <v>0.3</v>
      </c>
      <c r="M114" s="126">
        <f>SUM(I114:L114)</f>
        <v>1.2</v>
      </c>
      <c r="N114" s="358">
        <v>0.2</v>
      </c>
      <c r="O114" s="358">
        <v>0.3</v>
      </c>
      <c r="P114" s="358">
        <v>0.2</v>
      </c>
      <c r="Q114" s="358">
        <v>0.3</v>
      </c>
      <c r="R114" s="126">
        <f>SUM(N114:Q114)</f>
        <v>1</v>
      </c>
      <c r="S114" s="358">
        <v>0</v>
      </c>
      <c r="T114" s="358">
        <v>0</v>
      </c>
      <c r="U114" s="358">
        <v>0</v>
      </c>
      <c r="V114" s="358">
        <v>0</v>
      </c>
      <c r="W114" s="126">
        <f>SUM(S114:V114)</f>
        <v>0</v>
      </c>
      <c r="X114" s="360">
        <v>0</v>
      </c>
      <c r="Y114" s="360">
        <v>0</v>
      </c>
      <c r="Z114" s="360">
        <v>0</v>
      </c>
      <c r="AA114" s="360">
        <v>0</v>
      </c>
      <c r="AB114" s="126">
        <f>SUM(X114:AA114)</f>
        <v>0</v>
      </c>
      <c r="AC114" s="360">
        <v>0</v>
      </c>
      <c r="AD114" s="360">
        <v>0</v>
      </c>
      <c r="AE114" s="360">
        <v>0</v>
      </c>
      <c r="AF114" s="360">
        <v>0</v>
      </c>
      <c r="AG114" s="126">
        <f>SUM(AC114:AF114)</f>
        <v>0</v>
      </c>
      <c r="AH114" s="360">
        <v>0</v>
      </c>
      <c r="AI114" s="360">
        <v>0</v>
      </c>
      <c r="AJ114" s="360">
        <v>0</v>
      </c>
      <c r="AK114" s="360">
        <v>0</v>
      </c>
      <c r="AL114" s="126">
        <f>SUM(AH114:AK114)</f>
        <v>0</v>
      </c>
      <c r="AM114" s="360">
        <v>0</v>
      </c>
      <c r="AN114" s="360">
        <v>0</v>
      </c>
      <c r="AO114" s="360">
        <v>0</v>
      </c>
      <c r="AP114" s="360">
        <v>0</v>
      </c>
      <c r="AQ114" s="126">
        <f>SUM(AM114:AP114)</f>
        <v>0</v>
      </c>
      <c r="AR114" s="360">
        <v>0</v>
      </c>
      <c r="AS114" s="360">
        <v>0</v>
      </c>
      <c r="AT114" s="360">
        <v>0</v>
      </c>
      <c r="AU114" s="360">
        <v>0</v>
      </c>
      <c r="AV114" s="126">
        <f>SUM(AR114:AU114)</f>
        <v>0</v>
      </c>
    </row>
    <row r="115" spans="2:48" outlineLevel="1" x14ac:dyDescent="0.55000000000000004">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v>4.0999999999999996</v>
      </c>
      <c r="W115" s="49">
        <f>SUM(S115:V115)</f>
        <v>12.2</v>
      </c>
      <c r="X115" s="48">
        <f t="shared" ref="X115:AA115" si="384">X116*X108</f>
        <v>3.63</v>
      </c>
      <c r="Y115" s="48">
        <f t="shared" si="384"/>
        <v>2.6</v>
      </c>
      <c r="Z115" s="48">
        <f t="shared" si="384"/>
        <v>2.3920000000000003</v>
      </c>
      <c r="AA115" s="48">
        <f t="shared" si="384"/>
        <v>4.2639999999999993</v>
      </c>
      <c r="AB115" s="49">
        <f>SUM(X115:AA115)</f>
        <v>12.885999999999999</v>
      </c>
      <c r="AC115" s="48">
        <f t="shared" ref="AC115:AF115" si="385">AC116*AC108</f>
        <v>3.7751999999999999</v>
      </c>
      <c r="AD115" s="48">
        <f t="shared" si="385"/>
        <v>2.7040000000000002</v>
      </c>
      <c r="AE115" s="48">
        <f t="shared" si="385"/>
        <v>2.4876800000000001</v>
      </c>
      <c r="AF115" s="48">
        <f t="shared" si="385"/>
        <v>4.4345600000000003</v>
      </c>
      <c r="AG115" s="49">
        <f>SUM(AC115:AF115)</f>
        <v>13.401440000000001</v>
      </c>
      <c r="AH115" s="48">
        <f t="shared" ref="AH115:AK115" si="386">AH116*AH108</f>
        <v>3.9262080000000004</v>
      </c>
      <c r="AI115" s="48">
        <f t="shared" si="386"/>
        <v>2.8121600000000004</v>
      </c>
      <c r="AJ115" s="48">
        <f t="shared" si="386"/>
        <v>2.5871872000000002</v>
      </c>
      <c r="AK115" s="48">
        <f t="shared" si="386"/>
        <v>4.6119424000000002</v>
      </c>
      <c r="AL115" s="49">
        <f>SUM(AH115:AK115)</f>
        <v>13.937497600000002</v>
      </c>
      <c r="AM115" s="48">
        <f t="shared" ref="AM115:AP115" si="387">AM116*AM108</f>
        <v>4.0832563200000003</v>
      </c>
      <c r="AN115" s="48">
        <f t="shared" si="387"/>
        <v>2.9246464000000003</v>
      </c>
      <c r="AO115" s="48">
        <f t="shared" si="387"/>
        <v>2.6906746880000001</v>
      </c>
      <c r="AP115" s="48">
        <f t="shared" si="387"/>
        <v>4.7964200960000012</v>
      </c>
      <c r="AQ115" s="49">
        <f>SUM(AM115:AP115)</f>
        <v>14.494997504000001</v>
      </c>
      <c r="AR115" s="48">
        <f t="shared" ref="AR115:AU115" si="388">AR116*AR108</f>
        <v>4.246586572800001</v>
      </c>
      <c r="AS115" s="48">
        <f t="shared" si="388"/>
        <v>3.0416322560000006</v>
      </c>
      <c r="AT115" s="48">
        <f t="shared" si="388"/>
        <v>2.7983016755200003</v>
      </c>
      <c r="AU115" s="48">
        <f t="shared" si="388"/>
        <v>4.9882768998400016</v>
      </c>
      <c r="AV115" s="49">
        <f>SUM(AR115:AU115)</f>
        <v>15.074797404160005</v>
      </c>
    </row>
    <row r="116" spans="2:48" s="184" customFormat="1" outlineLevel="1" x14ac:dyDescent="0.55000000000000004">
      <c r="B116" s="181" t="s">
        <v>153</v>
      </c>
      <c r="C116" s="190"/>
      <c r="D116" s="187">
        <f>D115/D108</f>
        <v>6.3416567578279829E-3</v>
      </c>
      <c r="E116" s="187">
        <f t="shared" ref="E116:W116" si="389">E115/E108</f>
        <v>6.9413345275414241E-3</v>
      </c>
      <c r="F116" s="187">
        <f t="shared" si="389"/>
        <v>5.0628164260266275E-3</v>
      </c>
      <c r="G116" s="187">
        <f t="shared" si="389"/>
        <v>5.1171029324936033E-3</v>
      </c>
      <c r="H116" s="188">
        <f t="shared" si="389"/>
        <v>5.8215396968784505E-3</v>
      </c>
      <c r="I116" s="187">
        <f t="shared" si="389"/>
        <v>4.8524059846340476E-3</v>
      </c>
      <c r="J116" s="187">
        <f t="shared" si="389"/>
        <v>5.7792332883837404E-3</v>
      </c>
      <c r="K116" s="187">
        <f t="shared" si="389"/>
        <v>5.5890900961323492E-3</v>
      </c>
      <c r="L116" s="187">
        <f t="shared" si="389"/>
        <v>5.387931034482759E-3</v>
      </c>
      <c r="M116" s="188">
        <f t="shared" si="389"/>
        <v>5.4025974025974028E-3</v>
      </c>
      <c r="N116" s="187">
        <f t="shared" si="389"/>
        <v>5.9235325794291874E-3</v>
      </c>
      <c r="O116" s="187">
        <f t="shared" si="389"/>
        <v>6.2178967288456337E-3</v>
      </c>
      <c r="P116" s="187">
        <f t="shared" si="389"/>
        <v>7.0048309178743955E-3</v>
      </c>
      <c r="Q116" s="167">
        <f t="shared" si="389"/>
        <v>7.7572438968742862E-3</v>
      </c>
      <c r="R116" s="188">
        <f t="shared" si="389"/>
        <v>6.7771084337349408E-3</v>
      </c>
      <c r="S116" s="187">
        <f t="shared" si="389"/>
        <v>7.9117717573723313E-3</v>
      </c>
      <c r="T116" s="187">
        <f t="shared" si="389"/>
        <v>5.3984020729863956E-3</v>
      </c>
      <c r="U116" s="187">
        <f t="shared" si="389"/>
        <v>4.7946633312486971E-3</v>
      </c>
      <c r="V116" s="187">
        <f t="shared" si="389"/>
        <v>8.4763283026669418E-3</v>
      </c>
      <c r="W116" s="188">
        <f t="shared" si="389"/>
        <v>6.6174875244087647E-3</v>
      </c>
      <c r="X116" s="189">
        <f t="shared" ref="X116:AA116" si="390">S116</f>
        <v>7.9117717573723313E-3</v>
      </c>
      <c r="Y116" s="189">
        <f t="shared" si="390"/>
        <v>5.3984020729863956E-3</v>
      </c>
      <c r="Z116" s="189">
        <f t="shared" si="390"/>
        <v>4.7946633312486971E-3</v>
      </c>
      <c r="AA116" s="189">
        <f t="shared" si="390"/>
        <v>8.4763283026669418E-3</v>
      </c>
      <c r="AB116" s="188">
        <f t="shared" ref="AB116" si="391">AB115/AB108</f>
        <v>6.6341634189160652E-3</v>
      </c>
      <c r="AC116" s="189">
        <f t="shared" ref="AC116:AF116" si="392">X116</f>
        <v>7.9117717573723313E-3</v>
      </c>
      <c r="AD116" s="189">
        <f t="shared" si="392"/>
        <v>5.3984020729863956E-3</v>
      </c>
      <c r="AE116" s="189">
        <f t="shared" si="392"/>
        <v>4.7946633312486971E-3</v>
      </c>
      <c r="AF116" s="189">
        <f t="shared" si="392"/>
        <v>8.4763283026669418E-3</v>
      </c>
      <c r="AG116" s="188">
        <f t="shared" ref="AG116" si="393">AG115/AG108</f>
        <v>6.6341634189160661E-3</v>
      </c>
      <c r="AH116" s="189">
        <f t="shared" ref="AH116:AK116" si="394">AC116</f>
        <v>7.9117717573723313E-3</v>
      </c>
      <c r="AI116" s="189">
        <f t="shared" si="394"/>
        <v>5.3984020729863956E-3</v>
      </c>
      <c r="AJ116" s="189">
        <f t="shared" si="394"/>
        <v>4.7946633312486971E-3</v>
      </c>
      <c r="AK116" s="189">
        <f t="shared" si="394"/>
        <v>8.4763283026669418E-3</v>
      </c>
      <c r="AL116" s="188">
        <f t="shared" ref="AL116" si="395">AL115/AL108</f>
        <v>6.6341634189160661E-3</v>
      </c>
      <c r="AM116" s="189">
        <f t="shared" ref="AM116:AP116" si="396">AH116</f>
        <v>7.9117717573723313E-3</v>
      </c>
      <c r="AN116" s="189">
        <f t="shared" si="396"/>
        <v>5.3984020729863956E-3</v>
      </c>
      <c r="AO116" s="189">
        <f t="shared" si="396"/>
        <v>4.7946633312486971E-3</v>
      </c>
      <c r="AP116" s="189">
        <f t="shared" si="396"/>
        <v>8.4763283026669418E-3</v>
      </c>
      <c r="AQ116" s="188">
        <f t="shared" ref="AQ116" si="397">AQ115/AQ108</f>
        <v>6.6341634189160652E-3</v>
      </c>
      <c r="AR116" s="189">
        <f t="shared" ref="AR116:AU116" si="398">AM116</f>
        <v>7.9117717573723313E-3</v>
      </c>
      <c r="AS116" s="189">
        <f t="shared" si="398"/>
        <v>5.3984020729863956E-3</v>
      </c>
      <c r="AT116" s="189">
        <f t="shared" si="398"/>
        <v>4.7946633312486971E-3</v>
      </c>
      <c r="AU116" s="189">
        <f t="shared" si="398"/>
        <v>8.4763283026669418E-3</v>
      </c>
      <c r="AV116" s="188">
        <f t="shared" ref="AV116" si="399">AV115/AV108</f>
        <v>6.634163418916067E-3</v>
      </c>
    </row>
    <row r="117" spans="2:48" ht="16.2" outlineLevel="1" x14ac:dyDescent="0.8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400">IFERROR((Y163*(X117/X163)),0)</f>
        <v>0</v>
      </c>
      <c r="Z117" s="119">
        <f t="shared" si="400"/>
        <v>0</v>
      </c>
      <c r="AA117" s="119">
        <f t="shared" si="400"/>
        <v>0</v>
      </c>
      <c r="AB117" s="131">
        <f>SUM(X117:AA117)</f>
        <v>0</v>
      </c>
      <c r="AC117" s="119">
        <f>IFERROR((AC163*(AA117/AA163)),0)</f>
        <v>0</v>
      </c>
      <c r="AD117" s="119">
        <f t="shared" ref="AD117:AF117" si="401">IFERROR((AD163*(AC117/AC163)),0)</f>
        <v>0</v>
      </c>
      <c r="AE117" s="119">
        <f t="shared" si="401"/>
        <v>0</v>
      </c>
      <c r="AF117" s="119">
        <f t="shared" si="401"/>
        <v>0</v>
      </c>
      <c r="AG117" s="131">
        <f>SUM(AC117:AF117)</f>
        <v>0</v>
      </c>
      <c r="AH117" s="119">
        <f>IFERROR((AH163*(AF117/AF163)),0)</f>
        <v>0</v>
      </c>
      <c r="AI117" s="119">
        <f t="shared" ref="AI117:AK117" si="402">IFERROR((AI163*(AH117/AH163)),0)</f>
        <v>0</v>
      </c>
      <c r="AJ117" s="119">
        <f t="shared" si="402"/>
        <v>0</v>
      </c>
      <c r="AK117" s="119">
        <f t="shared" si="402"/>
        <v>0</v>
      </c>
      <c r="AL117" s="131">
        <f>SUM(AH117:AK117)</f>
        <v>0</v>
      </c>
      <c r="AM117" s="119">
        <f>IFERROR((AM163*(AK117/AK163)),0)</f>
        <v>0</v>
      </c>
      <c r="AN117" s="119">
        <f t="shared" ref="AN117:AP117" si="403">IFERROR((AN163*(AM117/AM163)),0)</f>
        <v>0</v>
      </c>
      <c r="AO117" s="119">
        <f t="shared" si="403"/>
        <v>0</v>
      </c>
      <c r="AP117" s="119">
        <f t="shared" si="403"/>
        <v>0</v>
      </c>
      <c r="AQ117" s="131">
        <f>SUM(AM117:AP117)</f>
        <v>0</v>
      </c>
      <c r="AR117" s="119">
        <f>IFERROR((AR163*(AP117/AP163)),0)</f>
        <v>0</v>
      </c>
      <c r="AS117" s="119">
        <f t="shared" ref="AS117:AU117" si="404">IFERROR((AS163*(AR117/AR163)),0)</f>
        <v>0</v>
      </c>
      <c r="AT117" s="119">
        <f t="shared" si="404"/>
        <v>0</v>
      </c>
      <c r="AU117" s="119">
        <f t="shared" si="404"/>
        <v>0</v>
      </c>
      <c r="AV117" s="131">
        <f>SUM(AR117:AU117)</f>
        <v>0</v>
      </c>
    </row>
    <row r="118" spans="2:48" outlineLevel="1" x14ac:dyDescent="0.55000000000000004">
      <c r="B118" s="46" t="s">
        <v>52</v>
      </c>
      <c r="C118" s="19"/>
      <c r="D118" s="50">
        <f>D110+D112+D114+D115+D117</f>
        <v>370.2</v>
      </c>
      <c r="E118" s="50">
        <f t="shared" ref="E118:AV118" si="405">E110+E112+E114+E115+E117</f>
        <v>337.90000000000003</v>
      </c>
      <c r="F118" s="50">
        <f t="shared" si="405"/>
        <v>400.2</v>
      </c>
      <c r="G118" s="50">
        <f t="shared" si="405"/>
        <v>382.30000000000007</v>
      </c>
      <c r="H118" s="26">
        <f t="shared" si="405"/>
        <v>1490.6</v>
      </c>
      <c r="I118" s="50">
        <f t="shared" si="405"/>
        <v>362.1</v>
      </c>
      <c r="J118" s="50">
        <f t="shared" si="405"/>
        <v>372.6</v>
      </c>
      <c r="K118" s="50">
        <f t="shared" si="405"/>
        <v>374.09999999999997</v>
      </c>
      <c r="L118" s="50">
        <f t="shared" si="405"/>
        <v>349.1</v>
      </c>
      <c r="M118" s="26">
        <f t="shared" si="405"/>
        <v>1457.9000000000003</v>
      </c>
      <c r="N118" s="50">
        <f t="shared" si="405"/>
        <v>246.99999999999997</v>
      </c>
      <c r="O118" s="50">
        <f t="shared" si="405"/>
        <v>247.60000000000002</v>
      </c>
      <c r="P118" s="50">
        <f t="shared" si="405"/>
        <v>261.5</v>
      </c>
      <c r="Q118" s="103">
        <f t="shared" si="405"/>
        <v>298.2</v>
      </c>
      <c r="R118" s="26">
        <f t="shared" si="405"/>
        <v>1054.3</v>
      </c>
      <c r="S118" s="50">
        <f t="shared" si="405"/>
        <v>273.5</v>
      </c>
      <c r="T118" s="50">
        <f t="shared" si="405"/>
        <v>313.7</v>
      </c>
      <c r="U118" s="50">
        <f t="shared" si="405"/>
        <v>341.70000000000005</v>
      </c>
      <c r="V118" s="50">
        <f t="shared" si="405"/>
        <v>329.1</v>
      </c>
      <c r="W118" s="26">
        <f t="shared" si="405"/>
        <v>1258</v>
      </c>
      <c r="X118" s="50">
        <f t="shared" si="405"/>
        <v>316.90835000000004</v>
      </c>
      <c r="Y118" s="50">
        <f t="shared" si="405"/>
        <v>326.24799999999999</v>
      </c>
      <c r="Z118" s="50">
        <f t="shared" si="405"/>
        <v>350.37912000000006</v>
      </c>
      <c r="AA118" s="50">
        <f t="shared" si="405"/>
        <v>312.08112</v>
      </c>
      <c r="AB118" s="26">
        <f t="shared" si="405"/>
        <v>1305.6165900000001</v>
      </c>
      <c r="AC118" s="50">
        <f t="shared" si="405"/>
        <v>320.04143600000009</v>
      </c>
      <c r="AD118" s="50">
        <f t="shared" si="405"/>
        <v>339.29792000000003</v>
      </c>
      <c r="AE118" s="50">
        <f t="shared" si="405"/>
        <v>354.01741440000001</v>
      </c>
      <c r="AF118" s="50">
        <f t="shared" si="405"/>
        <v>314.1009664</v>
      </c>
      <c r="AG118" s="26">
        <f t="shared" si="405"/>
        <v>1327.4577368000002</v>
      </c>
      <c r="AH118" s="50">
        <f t="shared" si="405"/>
        <v>331.35434675200008</v>
      </c>
      <c r="AI118" s="50">
        <f t="shared" si="405"/>
        <v>352.86983680000009</v>
      </c>
      <c r="AJ118" s="50">
        <f t="shared" si="405"/>
        <v>362.78213836800012</v>
      </c>
      <c r="AK118" s="50">
        <f t="shared" si="405"/>
        <v>324.48861818880005</v>
      </c>
      <c r="AL118" s="26">
        <f t="shared" si="405"/>
        <v>1371.4949401088002</v>
      </c>
      <c r="AM118" s="50">
        <f t="shared" si="405"/>
        <v>344.60852062208011</v>
      </c>
      <c r="AN118" s="50">
        <f t="shared" si="405"/>
        <v>366.98463027200012</v>
      </c>
      <c r="AO118" s="50">
        <f t="shared" si="405"/>
        <v>377.29342390272006</v>
      </c>
      <c r="AP118" s="50">
        <f t="shared" si="405"/>
        <v>337.46816291635213</v>
      </c>
      <c r="AQ118" s="26">
        <f t="shared" si="405"/>
        <v>1426.3547377131524</v>
      </c>
      <c r="AR118" s="50">
        <f t="shared" si="405"/>
        <v>358.39286144696342</v>
      </c>
      <c r="AS118" s="50">
        <f t="shared" si="405"/>
        <v>381.66401548288013</v>
      </c>
      <c r="AT118" s="50">
        <f t="shared" si="405"/>
        <v>392.38516085882884</v>
      </c>
      <c r="AU118" s="50">
        <f t="shared" si="405"/>
        <v>350.9668894330062</v>
      </c>
      <c r="AV118" s="26">
        <f t="shared" si="405"/>
        <v>1483.4089272216786</v>
      </c>
    </row>
    <row r="119" spans="2:48" ht="16.2" outlineLevel="1" x14ac:dyDescent="0.8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104">
        <v>90</v>
      </c>
      <c r="W119" s="193">
        <f>SUM(S119:V119)</f>
        <v>231.8</v>
      </c>
      <c r="X119" s="56">
        <f>V119</f>
        <v>90</v>
      </c>
      <c r="Y119" s="56">
        <f>X119</f>
        <v>90</v>
      </c>
      <c r="Z119" s="56">
        <f>Y119</f>
        <v>90</v>
      </c>
      <c r="AA119" s="56">
        <f>Z119</f>
        <v>90</v>
      </c>
      <c r="AB119" s="193">
        <f>SUM(X119:AA119)</f>
        <v>360</v>
      </c>
      <c r="AC119" s="56">
        <f>AA119</f>
        <v>90</v>
      </c>
      <c r="AD119" s="56">
        <f>AC119</f>
        <v>90</v>
      </c>
      <c r="AE119" s="56">
        <f>AD119</f>
        <v>90</v>
      </c>
      <c r="AF119" s="56">
        <f>AE119</f>
        <v>90</v>
      </c>
      <c r="AG119" s="193">
        <f>SUM(AC119:AF119)</f>
        <v>360</v>
      </c>
      <c r="AH119" s="56">
        <f>AF119</f>
        <v>90</v>
      </c>
      <c r="AI119" s="56">
        <f>AH119</f>
        <v>90</v>
      </c>
      <c r="AJ119" s="56">
        <f>AI119</f>
        <v>90</v>
      </c>
      <c r="AK119" s="56">
        <f>AJ119</f>
        <v>90</v>
      </c>
      <c r="AL119" s="193">
        <f>SUM(AH119:AK119)</f>
        <v>360</v>
      </c>
      <c r="AM119" s="56">
        <f>AK119</f>
        <v>90</v>
      </c>
      <c r="AN119" s="56">
        <f>AM119</f>
        <v>90</v>
      </c>
      <c r="AO119" s="56">
        <f>AN119</f>
        <v>90</v>
      </c>
      <c r="AP119" s="56">
        <f>AO119</f>
        <v>90</v>
      </c>
      <c r="AQ119" s="193">
        <f>SUM(AM119:AP119)</f>
        <v>360</v>
      </c>
      <c r="AR119" s="56">
        <f>AP119</f>
        <v>90</v>
      </c>
      <c r="AS119" s="56">
        <f>AR119</f>
        <v>90</v>
      </c>
      <c r="AT119" s="56">
        <f>AS119</f>
        <v>90</v>
      </c>
      <c r="AU119" s="56">
        <f>AT119</f>
        <v>90</v>
      </c>
      <c r="AV119" s="193">
        <f>SUM(AR119:AU119)</f>
        <v>360</v>
      </c>
    </row>
    <row r="120" spans="2:48" outlineLevel="1" x14ac:dyDescent="0.55000000000000004">
      <c r="B120" s="46" t="s">
        <v>53</v>
      </c>
      <c r="C120" s="44"/>
      <c r="D120" s="156">
        <f t="shared" ref="D120:AV120" si="406">D108-D118+D119</f>
        <v>175.80000000000004</v>
      </c>
      <c r="E120" s="156">
        <f t="shared" si="406"/>
        <v>148.89999999999998</v>
      </c>
      <c r="F120" s="156">
        <f t="shared" si="406"/>
        <v>181.89999999999998</v>
      </c>
      <c r="G120" s="156">
        <f t="shared" si="406"/>
        <v>190.89999999999995</v>
      </c>
      <c r="H120" s="97">
        <f t="shared" si="406"/>
        <v>697.5</v>
      </c>
      <c r="I120" s="156">
        <f t="shared" si="406"/>
        <v>175.5</v>
      </c>
      <c r="J120" s="156">
        <f t="shared" si="406"/>
        <v>189.6</v>
      </c>
      <c r="K120" s="156">
        <f t="shared" si="406"/>
        <v>124.20000000000005</v>
      </c>
      <c r="L120" s="74">
        <f t="shared" si="406"/>
        <v>197.89999999999998</v>
      </c>
      <c r="M120" s="97">
        <f t="shared" si="406"/>
        <v>687.1999999999997</v>
      </c>
      <c r="N120" s="74">
        <f t="shared" si="406"/>
        <v>180.8</v>
      </c>
      <c r="O120" s="74">
        <f t="shared" si="406"/>
        <v>172.59999999999997</v>
      </c>
      <c r="P120" s="74">
        <f t="shared" si="406"/>
        <v>216</v>
      </c>
      <c r="Q120" s="74">
        <f t="shared" si="406"/>
        <v>219.8</v>
      </c>
      <c r="R120" s="97">
        <f t="shared" si="406"/>
        <v>789.19999999999993</v>
      </c>
      <c r="S120" s="74">
        <f t="shared" si="406"/>
        <v>183.20000000000002</v>
      </c>
      <c r="T120" s="74">
        <f t="shared" si="406"/>
        <v>197.90000000000003</v>
      </c>
      <c r="U120" s="74">
        <f t="shared" si="406"/>
        <v>191.69999999999993</v>
      </c>
      <c r="V120" s="74">
        <f t="shared" si="406"/>
        <v>244.59999999999997</v>
      </c>
      <c r="W120" s="97">
        <f t="shared" si="406"/>
        <v>817.40000000000009</v>
      </c>
      <c r="X120" s="74">
        <f t="shared" si="406"/>
        <v>231.90165000000002</v>
      </c>
      <c r="Y120" s="74">
        <f t="shared" si="406"/>
        <v>245.37600000000003</v>
      </c>
      <c r="Z120" s="74">
        <f t="shared" si="406"/>
        <v>238.50887999999998</v>
      </c>
      <c r="AA120" s="74">
        <f t="shared" si="406"/>
        <v>280.96688</v>
      </c>
      <c r="AB120" s="97">
        <f t="shared" si="406"/>
        <v>996.75341000000003</v>
      </c>
      <c r="AC120" s="74">
        <f t="shared" si="406"/>
        <v>247.12096400000001</v>
      </c>
      <c r="AD120" s="74">
        <f t="shared" si="406"/>
        <v>251.59104000000002</v>
      </c>
      <c r="AE120" s="74">
        <f t="shared" si="406"/>
        <v>254.82610560000001</v>
      </c>
      <c r="AF120" s="74">
        <f t="shared" si="406"/>
        <v>299.06895360000004</v>
      </c>
      <c r="AG120" s="97">
        <f t="shared" si="406"/>
        <v>1052.6070632000001</v>
      </c>
      <c r="AH120" s="74">
        <f t="shared" si="406"/>
        <v>254.89454924800003</v>
      </c>
      <c r="AI120" s="74">
        <f t="shared" si="406"/>
        <v>258.05468160000004</v>
      </c>
      <c r="AJ120" s="74">
        <f t="shared" si="406"/>
        <v>266.81512243199995</v>
      </c>
      <c r="AK120" s="74">
        <f t="shared" si="406"/>
        <v>309.60809861120003</v>
      </c>
      <c r="AL120" s="97">
        <f t="shared" si="406"/>
        <v>1089.3724518912004</v>
      </c>
      <c r="AM120" s="74">
        <f t="shared" si="406"/>
        <v>261.49033121792007</v>
      </c>
      <c r="AN120" s="74">
        <f t="shared" si="406"/>
        <v>264.77686886399999</v>
      </c>
      <c r="AO120" s="74">
        <f t="shared" si="406"/>
        <v>273.88772732927998</v>
      </c>
      <c r="AP120" s="74">
        <f t="shared" si="406"/>
        <v>318.39242255564801</v>
      </c>
      <c r="AQ120" s="97">
        <f t="shared" si="406"/>
        <v>1118.5473499668481</v>
      </c>
      <c r="AR120" s="74">
        <f t="shared" si="406"/>
        <v>268.34994446663683</v>
      </c>
      <c r="AS120" s="74">
        <f t="shared" si="406"/>
        <v>271.76794361856003</v>
      </c>
      <c r="AT120" s="74">
        <f t="shared" si="406"/>
        <v>281.24323642245122</v>
      </c>
      <c r="AU120" s="74">
        <f t="shared" si="406"/>
        <v>327.52811945787397</v>
      </c>
      <c r="AV120" s="97">
        <f t="shared" si="406"/>
        <v>1148.8892439655222</v>
      </c>
    </row>
    <row r="121" spans="2:48" outlineLevel="1" x14ac:dyDescent="0.55000000000000004">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V121" si="407">+I120/I108</f>
        <v>0.3548321876263647</v>
      </c>
      <c r="J121" s="157">
        <f t="shared" si="407"/>
        <v>0.36524754382585239</v>
      </c>
      <c r="K121" s="157">
        <f t="shared" si="407"/>
        <v>0.27766599597585523</v>
      </c>
      <c r="L121" s="75">
        <f t="shared" si="407"/>
        <v>0.42650862068965512</v>
      </c>
      <c r="M121" s="98">
        <f t="shared" si="407"/>
        <v>0.35698701298701285</v>
      </c>
      <c r="N121" s="75">
        <f t="shared" si="407"/>
        <v>0.48680667743672595</v>
      </c>
      <c r="O121" s="75">
        <f t="shared" si="407"/>
        <v>0.46661259799945926</v>
      </c>
      <c r="P121" s="75">
        <f t="shared" si="407"/>
        <v>0.52173913043478259</v>
      </c>
      <c r="Q121" s="75">
        <f t="shared" si="407"/>
        <v>0.50148300250969657</v>
      </c>
      <c r="R121" s="98">
        <f t="shared" si="407"/>
        <v>0.49523092369477911</v>
      </c>
      <c r="S121" s="75">
        <f t="shared" si="407"/>
        <v>0.43922320786382163</v>
      </c>
      <c r="T121" s="75">
        <f t="shared" si="407"/>
        <v>0.42733750809760318</v>
      </c>
      <c r="U121" s="75">
        <f t="shared" si="407"/>
        <v>0.3996247654784239</v>
      </c>
      <c r="V121" s="75">
        <f t="shared" si="407"/>
        <v>0.50568534215422778</v>
      </c>
      <c r="W121" s="98">
        <f t="shared" si="407"/>
        <v>0.44337166413538731</v>
      </c>
      <c r="X121" s="75">
        <f t="shared" si="407"/>
        <v>0.50544157712342797</v>
      </c>
      <c r="Y121" s="75">
        <f t="shared" si="407"/>
        <v>0.50947627194658074</v>
      </c>
      <c r="Z121" s="75">
        <f t="shared" si="407"/>
        <v>0.47808101217106835</v>
      </c>
      <c r="AA121" s="75">
        <f t="shared" si="407"/>
        <v>0.55852896741464031</v>
      </c>
      <c r="AB121" s="98">
        <f t="shared" si="407"/>
        <v>0.51316351158636098</v>
      </c>
      <c r="AC121" s="75">
        <f t="shared" si="407"/>
        <v>0.51789697595619433</v>
      </c>
      <c r="AD121" s="75">
        <f t="shared" si="407"/>
        <v>0.50228905025177639</v>
      </c>
      <c r="AE121" s="75">
        <f t="shared" si="407"/>
        <v>0.49114250400583204</v>
      </c>
      <c r="AF121" s="75">
        <f t="shared" si="407"/>
        <v>0.57164783785734474</v>
      </c>
      <c r="AG121" s="98">
        <f t="shared" si="407"/>
        <v>0.52107588984274167</v>
      </c>
      <c r="AH121" s="75">
        <f t="shared" si="407"/>
        <v>0.51364255175693119</v>
      </c>
      <c r="AI121" s="75">
        <f t="shared" si="407"/>
        <v>0.49537826016061826</v>
      </c>
      <c r="AJ121" s="75">
        <f t="shared" si="407"/>
        <v>0.4944708615392584</v>
      </c>
      <c r="AK121" s="75">
        <f t="shared" si="407"/>
        <v>0.56903136712917579</v>
      </c>
      <c r="AL121" s="98">
        <f t="shared" si="407"/>
        <v>0.51853460910454274</v>
      </c>
      <c r="AM121" s="75">
        <f t="shared" si="407"/>
        <v>0.50666714387302436</v>
      </c>
      <c r="AN121" s="75">
        <f t="shared" si="407"/>
        <v>0.48873326968835085</v>
      </c>
      <c r="AO121" s="75">
        <f t="shared" si="407"/>
        <v>0.48805582070601478</v>
      </c>
      <c r="AP121" s="75">
        <f t="shared" si="407"/>
        <v>0.56266937604439793</v>
      </c>
      <c r="AQ121" s="98">
        <f t="shared" si="407"/>
        <v>0.51194392475250816</v>
      </c>
      <c r="AR121" s="75">
        <f t="shared" si="407"/>
        <v>0.49996002090772923</v>
      </c>
      <c r="AS121" s="75">
        <f t="shared" si="407"/>
        <v>0.48234385577270916</v>
      </c>
      <c r="AT121" s="75">
        <f t="shared" si="407"/>
        <v>0.48188751221251125</v>
      </c>
      <c r="AU121" s="75">
        <f t="shared" si="407"/>
        <v>0.55655207692441933</v>
      </c>
      <c r="AV121" s="98">
        <f t="shared" si="407"/>
        <v>0.50560672826016728</v>
      </c>
    </row>
    <row r="122" spans="2:48" ht="17.100000000000001" x14ac:dyDescent="0.85">
      <c r="B122" s="445" t="s">
        <v>55</v>
      </c>
      <c r="C122" s="446"/>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4" t="s">
        <v>347</v>
      </c>
      <c r="W122" s="40" t="s">
        <v>348</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55000000000000004">
      <c r="B123" s="437" t="s">
        <v>127</v>
      </c>
      <c r="C123" s="438"/>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v>19.100000000000001</v>
      </c>
      <c r="W123" s="31">
        <f>SUM(S123:V123)</f>
        <v>95.9</v>
      </c>
      <c r="X123" s="48">
        <f>+S123*(1+X124)</f>
        <v>27.610000000000003</v>
      </c>
      <c r="Y123" s="48">
        <f>+T123*(1+Y124)</f>
        <v>26.84</v>
      </c>
      <c r="Z123" s="48">
        <f>+U123*(1+Z124)</f>
        <v>30.030000000000005</v>
      </c>
      <c r="AA123" s="48">
        <f t="shared" ref="AA123" si="408">+V123*(1+AA124)</f>
        <v>21.01</v>
      </c>
      <c r="AB123" s="31">
        <f>SUM(X123:AA123)</f>
        <v>105.49000000000001</v>
      </c>
      <c r="AC123" s="48">
        <f>+X123*(1+AC124)</f>
        <v>30.371000000000006</v>
      </c>
      <c r="AD123" s="48">
        <f>+Y123*(1+AD124)</f>
        <v>29.524000000000001</v>
      </c>
      <c r="AE123" s="48">
        <f>+Z123*(1+AE124)</f>
        <v>33.033000000000008</v>
      </c>
      <c r="AF123" s="48">
        <f t="shared" ref="AF123" si="409">+AA123*(1+AF124)</f>
        <v>23.111000000000004</v>
      </c>
      <c r="AG123" s="31">
        <f>SUM(AC123:AF123)</f>
        <v>116.03900000000003</v>
      </c>
      <c r="AH123" s="48">
        <f>+AC123*(1+AH124)</f>
        <v>33.408100000000012</v>
      </c>
      <c r="AI123" s="48">
        <f>+AD123*(1+AI124)</f>
        <v>32.476400000000005</v>
      </c>
      <c r="AJ123" s="48">
        <f>+AE123*(1+AJ124)</f>
        <v>36.336300000000016</v>
      </c>
      <c r="AK123" s="48">
        <f t="shared" ref="AK123" si="410">+AF123*(1+AK124)</f>
        <v>25.422100000000007</v>
      </c>
      <c r="AL123" s="31">
        <f>SUM(AH123:AK123)</f>
        <v>127.64290000000003</v>
      </c>
      <c r="AM123" s="48">
        <f>+AH123*(1+AM124)</f>
        <v>36.748910000000016</v>
      </c>
      <c r="AN123" s="48">
        <f>+AI123*(1+AN124)</f>
        <v>35.724040000000009</v>
      </c>
      <c r="AO123" s="48">
        <f>+AJ123*(1+AO124)</f>
        <v>39.969930000000019</v>
      </c>
      <c r="AP123" s="48">
        <f t="shared" ref="AP123" si="411">+AK123*(1+AP124)</f>
        <v>27.964310000000012</v>
      </c>
      <c r="AQ123" s="31">
        <f>SUM(AM123:AP123)</f>
        <v>140.40719000000007</v>
      </c>
      <c r="AR123" s="48">
        <f>+AM123*(1+AR124)</f>
        <v>40.423801000000019</v>
      </c>
      <c r="AS123" s="48">
        <f>+AN123*(1+AS124)</f>
        <v>39.296444000000015</v>
      </c>
      <c r="AT123" s="48">
        <f>+AO123*(1+AT124)</f>
        <v>43.966923000000023</v>
      </c>
      <c r="AU123" s="48">
        <f t="shared" ref="AU123" si="412">+AP123*(1+AU124)</f>
        <v>30.760741000000014</v>
      </c>
      <c r="AV123" s="31">
        <f>SUM(AR123:AU123)</f>
        <v>154.44790900000007</v>
      </c>
    </row>
    <row r="124" spans="2:48" s="8" customFormat="1" outlineLevel="1" x14ac:dyDescent="0.55000000000000004">
      <c r="B124" s="38" t="s">
        <v>128</v>
      </c>
      <c r="C124" s="201"/>
      <c r="D124" s="30"/>
      <c r="E124" s="30"/>
      <c r="F124" s="30"/>
      <c r="G124" s="118"/>
      <c r="H124" s="130"/>
      <c r="I124" s="118">
        <f t="shared" ref="I124:J124" si="413">I123/D123-1</f>
        <v>0.76724137931034497</v>
      </c>
      <c r="J124" s="118">
        <f t="shared" si="413"/>
        <v>-0.24050632911392411</v>
      </c>
      <c r="K124" s="118">
        <f>K123/F123-1</f>
        <v>-0.15450643776824036</v>
      </c>
      <c r="L124" s="118">
        <f>L123/G123-1</f>
        <v>-9.740259740259738E-2</v>
      </c>
      <c r="M124" s="128">
        <f>M123/H123-1</f>
        <v>0</v>
      </c>
      <c r="N124" s="118">
        <f t="shared" ref="N124:Q124" si="414">N123/I123-1</f>
        <v>0</v>
      </c>
      <c r="O124" s="118">
        <f t="shared" si="414"/>
        <v>0.88333333333333353</v>
      </c>
      <c r="P124" s="118">
        <f t="shared" si="414"/>
        <v>0.20812182741116758</v>
      </c>
      <c r="Q124" s="118">
        <f t="shared" si="414"/>
        <v>1.2158273381294964</v>
      </c>
      <c r="R124" s="128">
        <f>R123/M123-1</f>
        <v>0.47806354009077134</v>
      </c>
      <c r="S124" s="118">
        <f t="shared" ref="S124:V124" si="415">S123/N123-1</f>
        <v>0.224390243902439</v>
      </c>
      <c r="T124" s="118">
        <f t="shared" si="415"/>
        <v>7.9646017699114946E-2</v>
      </c>
      <c r="U124" s="118">
        <f t="shared" si="415"/>
        <v>0.14705882352941169</v>
      </c>
      <c r="V124" s="118">
        <f t="shared" si="415"/>
        <v>-0.3798701298701298</v>
      </c>
      <c r="W124" s="128">
        <f>W123/R123-1</f>
        <v>-1.842374616171949E-2</v>
      </c>
      <c r="X124" s="34">
        <v>0.1</v>
      </c>
      <c r="Y124" s="34">
        <v>0.1</v>
      </c>
      <c r="Z124" s="34">
        <v>0.1</v>
      </c>
      <c r="AA124" s="34">
        <v>0.1</v>
      </c>
      <c r="AB124" s="128">
        <f>AB123/W123-1</f>
        <v>0.10000000000000009</v>
      </c>
      <c r="AC124" s="34">
        <v>0.1</v>
      </c>
      <c r="AD124" s="34">
        <v>0.1</v>
      </c>
      <c r="AE124" s="34">
        <v>0.1</v>
      </c>
      <c r="AF124" s="34">
        <v>0.1</v>
      </c>
      <c r="AG124" s="128">
        <f>AG123/AB123-1</f>
        <v>0.10000000000000009</v>
      </c>
      <c r="AH124" s="34">
        <v>0.1</v>
      </c>
      <c r="AI124" s="34">
        <v>0.1</v>
      </c>
      <c r="AJ124" s="34">
        <v>0.1</v>
      </c>
      <c r="AK124" s="34">
        <v>0.1</v>
      </c>
      <c r="AL124" s="128">
        <f>AL123/AG123-1</f>
        <v>9.9999999999999867E-2</v>
      </c>
      <c r="AM124" s="34">
        <v>0.1</v>
      </c>
      <c r="AN124" s="34">
        <v>0.1</v>
      </c>
      <c r="AO124" s="34">
        <v>0.1</v>
      </c>
      <c r="AP124" s="34">
        <v>0.1</v>
      </c>
      <c r="AQ124" s="128">
        <f>AQ123/AL123-1</f>
        <v>0.10000000000000031</v>
      </c>
      <c r="AR124" s="34">
        <v>0.1</v>
      </c>
      <c r="AS124" s="34">
        <v>0.1</v>
      </c>
      <c r="AT124" s="34">
        <v>0.1</v>
      </c>
      <c r="AU124" s="34">
        <v>0.1</v>
      </c>
      <c r="AV124" s="128">
        <f>AV123/AQ123-1</f>
        <v>9.9999999999999867E-2</v>
      </c>
    </row>
    <row r="125" spans="2:48" outlineLevel="1" x14ac:dyDescent="0.55000000000000004">
      <c r="B125" s="449" t="s">
        <v>100</v>
      </c>
      <c r="C125" s="450"/>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105">
        <v>20.399999999999999</v>
      </c>
      <c r="W125" s="31">
        <f>SUM(S125:V125)</f>
        <v>88.4</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55000000000000004">
      <c r="B126" s="180" t="s">
        <v>33</v>
      </c>
      <c r="C126" s="18"/>
      <c r="D126" s="48">
        <v>3.2</v>
      </c>
      <c r="E126" s="48">
        <v>4.3</v>
      </c>
      <c r="F126" s="48">
        <v>5.8</v>
      </c>
      <c r="G126" s="105">
        <f>5.2+0.1</f>
        <v>5.3</v>
      </c>
      <c r="H126" s="170"/>
      <c r="I126" s="105">
        <v>2.8</v>
      </c>
      <c r="J126" s="105">
        <v>3.7</v>
      </c>
      <c r="K126" s="105">
        <v>4</v>
      </c>
      <c r="L126" s="105">
        <v>3.4</v>
      </c>
      <c r="M126" s="31">
        <f t="shared" ref="M126:M129" si="416">SUM(I126:L126)</f>
        <v>13.9</v>
      </c>
      <c r="N126" s="105">
        <v>3.6</v>
      </c>
      <c r="O126" s="105">
        <v>3.4</v>
      </c>
      <c r="P126" s="105">
        <v>3.3</v>
      </c>
      <c r="Q126" s="105">
        <v>4.5</v>
      </c>
      <c r="R126" s="31">
        <f t="shared" ref="R126:R129" si="417">SUM(N126:Q126)</f>
        <v>14.8</v>
      </c>
      <c r="S126" s="105">
        <v>2.9</v>
      </c>
      <c r="T126" s="105">
        <v>4.4000000000000004</v>
      </c>
      <c r="U126" s="105">
        <v>5.9</v>
      </c>
      <c r="V126" s="105">
        <v>3.3</v>
      </c>
      <c r="W126" s="31">
        <f t="shared" ref="W126:W129" si="418">SUM(S126:V126)</f>
        <v>16.5</v>
      </c>
      <c r="X126" s="95">
        <v>5.9</v>
      </c>
      <c r="Y126" s="95">
        <v>5.9</v>
      </c>
      <c r="Z126" s="95">
        <v>5.9</v>
      </c>
      <c r="AA126" s="95">
        <v>5.9</v>
      </c>
      <c r="AB126" s="31">
        <f t="shared" ref="AB126:AB129" si="419">SUM(X126:AA126)</f>
        <v>23.6</v>
      </c>
      <c r="AC126" s="95">
        <v>5.9</v>
      </c>
      <c r="AD126" s="95">
        <v>5.9</v>
      </c>
      <c r="AE126" s="95">
        <v>5.9</v>
      </c>
      <c r="AF126" s="95">
        <v>5.9</v>
      </c>
      <c r="AG126" s="31">
        <f t="shared" ref="AG126:AG129" si="420">SUM(AC126:AF126)</f>
        <v>23.6</v>
      </c>
      <c r="AH126" s="95">
        <v>5.9</v>
      </c>
      <c r="AI126" s="95">
        <v>5.9</v>
      </c>
      <c r="AJ126" s="95">
        <v>5.9</v>
      </c>
      <c r="AK126" s="95">
        <v>5.9</v>
      </c>
      <c r="AL126" s="31">
        <f t="shared" ref="AL126:AL129" si="421">SUM(AH126:AK126)</f>
        <v>23.6</v>
      </c>
      <c r="AM126" s="95">
        <v>5.9</v>
      </c>
      <c r="AN126" s="95">
        <v>5.9</v>
      </c>
      <c r="AO126" s="95">
        <v>5.9</v>
      </c>
      <c r="AP126" s="95">
        <v>5.9</v>
      </c>
      <c r="AQ126" s="31">
        <f t="shared" ref="AQ126:AQ129" si="422">SUM(AM126:AP126)</f>
        <v>23.6</v>
      </c>
      <c r="AR126" s="95">
        <v>5.9</v>
      </c>
      <c r="AS126" s="95">
        <v>5.9</v>
      </c>
      <c r="AT126" s="95">
        <v>5.9</v>
      </c>
      <c r="AU126" s="95">
        <v>5.9</v>
      </c>
      <c r="AV126" s="31">
        <f t="shared" ref="AV126:AV129" si="423">SUM(AR126:AU126)</f>
        <v>23.6</v>
      </c>
    </row>
    <row r="127" spans="2:48" outlineLevel="1" x14ac:dyDescent="0.55000000000000004">
      <c r="B127" s="180" t="s">
        <v>34</v>
      </c>
      <c r="C127" s="18"/>
      <c r="D127" s="358">
        <v>39.5</v>
      </c>
      <c r="E127" s="358">
        <v>40.5</v>
      </c>
      <c r="F127" s="358">
        <v>39.6</v>
      </c>
      <c r="G127" s="358">
        <v>37.299999999999997</v>
      </c>
      <c r="H127" s="130"/>
      <c r="I127" s="358">
        <v>34.9</v>
      </c>
      <c r="J127" s="358">
        <v>34.5</v>
      </c>
      <c r="K127" s="358">
        <v>40.9</v>
      </c>
      <c r="L127" s="358">
        <v>39.5</v>
      </c>
      <c r="M127" s="126">
        <f t="shared" si="416"/>
        <v>149.80000000000001</v>
      </c>
      <c r="N127" s="358">
        <v>37</v>
      </c>
      <c r="O127" s="358">
        <v>37</v>
      </c>
      <c r="P127" s="358">
        <v>35.5</v>
      </c>
      <c r="Q127" s="358">
        <v>32.9</v>
      </c>
      <c r="R127" s="126">
        <f t="shared" si="417"/>
        <v>142.4</v>
      </c>
      <c r="S127" s="358">
        <v>32.9</v>
      </c>
      <c r="T127" s="358">
        <v>32.299999999999997</v>
      </c>
      <c r="U127" s="358">
        <v>30.6</v>
      </c>
      <c r="V127" s="358">
        <v>30.7</v>
      </c>
      <c r="W127" s="126">
        <f t="shared" si="418"/>
        <v>126.49999999999999</v>
      </c>
      <c r="X127" s="358">
        <f>(V127/(V66+V99+V114+V127))*'CFS '!X7*0.95</f>
        <v>31.824697783428835</v>
      </c>
      <c r="Y127" s="358">
        <f>(X127/(X66+X99+X114+X127))*'CFS '!Y7*0.95</f>
        <v>32.724656151144941</v>
      </c>
      <c r="Z127" s="358">
        <f>(Y127/(Y66+Y99+Y114+Y127))*'CFS '!Z7*0.95</f>
        <v>33.383504707976364</v>
      </c>
      <c r="AA127" s="358">
        <f>(Z127/(Z66+Z99+Z114+Z127))*'CFS '!AA7*0.95</f>
        <v>34.201766751476185</v>
      </c>
      <c r="AB127" s="126">
        <f t="shared" si="419"/>
        <v>132.13462539402633</v>
      </c>
      <c r="AC127" s="358">
        <f>(AA127/(AA66+AA99+AA114+AA127))*'CFS '!AC7*0.95</f>
        <v>35.767800279253663</v>
      </c>
      <c r="AD127" s="358">
        <f>(AC127/(AC66+AC99+AC114+AC127))*'CFS '!AD7*0.95</f>
        <v>36.836997297970093</v>
      </c>
      <c r="AE127" s="358">
        <f>(AD127/(AD66+AD99+AD114+AD127))*'CFS '!AE7*0.95</f>
        <v>37.682438339424166</v>
      </c>
      <c r="AF127" s="358">
        <f>(AE127/(AE66+AE99+AE114+AE127))*'CFS '!AF7*0.95</f>
        <v>38.822158444277655</v>
      </c>
      <c r="AG127" s="126">
        <f t="shared" si="420"/>
        <v>149.10939436092559</v>
      </c>
      <c r="AH127" s="358">
        <f>(AF127/(AF66+AF99+AF114+AF127))*'CFS '!AH7*0.95</f>
        <v>40.095234044915323</v>
      </c>
      <c r="AI127" s="358">
        <f>(AH127/(AH66+AH99+AH114+AH127))*'CFS '!AI7*0.95</f>
        <v>40.963923565722602</v>
      </c>
      <c r="AJ127" s="358">
        <f>(AI127/(AI66+AI99+AI114+AI127))*'CFS '!AJ7*0.95</f>
        <v>41.617660860333032</v>
      </c>
      <c r="AK127" s="358">
        <f>(AJ127/(AJ66+AJ99+AJ114+AJ127))*'CFS '!AK7*0.95</f>
        <v>42.544792692662064</v>
      </c>
      <c r="AL127" s="126">
        <f t="shared" si="421"/>
        <v>165.22161116363301</v>
      </c>
      <c r="AM127" s="358">
        <f>(AK127/(AK66+AK99+AK114+AK127))*'CFS '!AM7*0.95</f>
        <v>43.54556909135696</v>
      </c>
      <c r="AN127" s="358">
        <f>(AM127/(AM66+AM99+AM114+AM127))*'CFS '!AN7*0.95</f>
        <v>44.556251239461851</v>
      </c>
      <c r="AO127" s="358">
        <f>(AN127/(AN66+AN99+AN114+AN127))*'CFS '!AO7*0.95</f>
        <v>45.29836815253428</v>
      </c>
      <c r="AP127" s="358">
        <f>(AO127/(AO66+AO99+AO114+AO127))*'CFS '!AP7*0.95</f>
        <v>46.31085649924421</v>
      </c>
      <c r="AQ127" s="126">
        <f t="shared" si="422"/>
        <v>179.71104498259729</v>
      </c>
      <c r="AR127" s="358">
        <f>(AP127/(AP66+AP99+AP114+AP127))*'CFS '!AR7*0.95</f>
        <v>47.384218063982765</v>
      </c>
      <c r="AS127" s="358">
        <f>(AR127/(AR66+AR99+AR114+AR127))*'CFS '!AS7*0.95</f>
        <v>48.406550549734838</v>
      </c>
      <c r="AT127" s="358">
        <f>(AS127/(AS66+AS99+AS114+AS127))*'CFS '!AT7*0.95</f>
        <v>49.138983421925751</v>
      </c>
      <c r="AU127" s="358">
        <f>(AT127/(AT66+AT99+AT114+AT127))*'CFS '!AU7*0.95</f>
        <v>50.159054880091198</v>
      </c>
      <c r="AV127" s="126">
        <f t="shared" si="423"/>
        <v>195.08880691573455</v>
      </c>
    </row>
    <row r="128" spans="2:48" outlineLevel="1" x14ac:dyDescent="0.55000000000000004">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416"/>
        <v>1121.7</v>
      </c>
      <c r="N128" s="105">
        <v>316.5</v>
      </c>
      <c r="O128" s="105">
        <v>304.60000000000002</v>
      </c>
      <c r="P128" s="105">
        <v>326.5</v>
      </c>
      <c r="Q128" s="105">
        <v>321</v>
      </c>
      <c r="R128" s="31">
        <f t="shared" si="417"/>
        <v>1268.5999999999999</v>
      </c>
      <c r="S128" s="105">
        <v>354.5</v>
      </c>
      <c r="T128" s="105">
        <v>328.1</v>
      </c>
      <c r="U128" s="105">
        <v>326.10000000000002</v>
      </c>
      <c r="V128" s="105">
        <v>362.5</v>
      </c>
      <c r="W128" s="31">
        <f t="shared" si="418"/>
        <v>1371.2</v>
      </c>
      <c r="X128" s="95">
        <v>332.42500000000001</v>
      </c>
      <c r="Y128" s="95">
        <v>332.42500000000001</v>
      </c>
      <c r="Z128" s="95">
        <v>332.42500000000001</v>
      </c>
      <c r="AA128" s="95">
        <v>332.42500000000001</v>
      </c>
      <c r="AB128" s="31">
        <f t="shared" si="419"/>
        <v>1329.7</v>
      </c>
      <c r="AC128" s="95">
        <v>332.42500000000001</v>
      </c>
      <c r="AD128" s="95">
        <v>332.42500000000001</v>
      </c>
      <c r="AE128" s="95">
        <v>332.42500000000001</v>
      </c>
      <c r="AF128" s="95">
        <v>332.42500000000001</v>
      </c>
      <c r="AG128" s="31">
        <f t="shared" si="420"/>
        <v>1329.7</v>
      </c>
      <c r="AH128" s="95">
        <v>332.42500000000001</v>
      </c>
      <c r="AI128" s="95">
        <v>332.42500000000001</v>
      </c>
      <c r="AJ128" s="95">
        <v>332.42500000000001</v>
      </c>
      <c r="AK128" s="95">
        <v>332.42500000000001</v>
      </c>
      <c r="AL128" s="31">
        <f t="shared" si="421"/>
        <v>1329.7</v>
      </c>
      <c r="AM128" s="95">
        <v>332.42500000000001</v>
      </c>
      <c r="AN128" s="95">
        <v>332.42500000000001</v>
      </c>
      <c r="AO128" s="95">
        <v>332.42500000000001</v>
      </c>
      <c r="AP128" s="95">
        <v>332.42500000000001</v>
      </c>
      <c r="AQ128" s="31">
        <f t="shared" si="422"/>
        <v>1329.7</v>
      </c>
      <c r="AR128" s="95">
        <v>332.42500000000001</v>
      </c>
      <c r="AS128" s="95">
        <v>332.42500000000001</v>
      </c>
      <c r="AT128" s="95">
        <v>332.42500000000001</v>
      </c>
      <c r="AU128" s="95">
        <v>332.42500000000001</v>
      </c>
      <c r="AV128" s="31">
        <f t="shared" si="423"/>
        <v>1329.7</v>
      </c>
    </row>
    <row r="129" spans="2:48" ht="16.2" outlineLevel="1" x14ac:dyDescent="0.85">
      <c r="B129" s="180" t="s">
        <v>42</v>
      </c>
      <c r="C129" s="18"/>
      <c r="D129" s="119">
        <v>13.9</v>
      </c>
      <c r="E129" s="119">
        <v>0.6</v>
      </c>
      <c r="F129" s="119">
        <v>6</v>
      </c>
      <c r="G129" s="119">
        <v>-0.9</v>
      </c>
      <c r="H129" s="131"/>
      <c r="I129" s="119">
        <v>0.3</v>
      </c>
      <c r="J129" s="119">
        <v>0</v>
      </c>
      <c r="K129" s="119">
        <v>22.1</v>
      </c>
      <c r="L129" s="119">
        <v>0</v>
      </c>
      <c r="M129" s="193">
        <f t="shared" si="416"/>
        <v>22.400000000000002</v>
      </c>
      <c r="N129" s="119">
        <v>0</v>
      </c>
      <c r="O129" s="119">
        <v>0</v>
      </c>
      <c r="P129" s="119">
        <v>0</v>
      </c>
      <c r="Q129" s="119">
        <v>15</v>
      </c>
      <c r="R129" s="193">
        <f t="shared" si="417"/>
        <v>15</v>
      </c>
      <c r="S129" s="119">
        <v>0</v>
      </c>
      <c r="T129" s="119">
        <v>0</v>
      </c>
      <c r="U129" s="119">
        <v>2</v>
      </c>
      <c r="V129" s="119">
        <v>10.7</v>
      </c>
      <c r="W129" s="193">
        <f t="shared" si="418"/>
        <v>12.7</v>
      </c>
      <c r="X129" s="119">
        <f>IFERROR((X163*(V129/V163)),0)</f>
        <v>15.242165242165239</v>
      </c>
      <c r="Y129" s="119">
        <f t="shared" ref="Y129:AA129" si="424">IFERROR((Y163*(X129/X163)),0)</f>
        <v>0</v>
      </c>
      <c r="Z129" s="119">
        <f t="shared" si="424"/>
        <v>0</v>
      </c>
      <c r="AA129" s="119">
        <f t="shared" si="424"/>
        <v>0</v>
      </c>
      <c r="AB129" s="193">
        <f t="shared" si="419"/>
        <v>15.242165242165239</v>
      </c>
      <c r="AC129" s="119">
        <f>IFERROR((AC163*(AA129/AA163)),0)</f>
        <v>0</v>
      </c>
      <c r="AD129" s="119">
        <f t="shared" ref="AD129:AF129" si="425">IFERROR((AD163*(AC129/AC163)),0)</f>
        <v>0</v>
      </c>
      <c r="AE129" s="119">
        <f t="shared" si="425"/>
        <v>0</v>
      </c>
      <c r="AF129" s="119">
        <f t="shared" si="425"/>
        <v>0</v>
      </c>
      <c r="AG129" s="193">
        <f t="shared" si="420"/>
        <v>0</v>
      </c>
      <c r="AH129" s="119">
        <f>IFERROR((AH163*(AF129/AF163)),0)</f>
        <v>0</v>
      </c>
      <c r="AI129" s="119">
        <f t="shared" ref="AI129:AK129" si="426">IFERROR((AI163*(AH129/AH163)),0)</f>
        <v>0</v>
      </c>
      <c r="AJ129" s="119">
        <f t="shared" si="426"/>
        <v>0</v>
      </c>
      <c r="AK129" s="119">
        <f t="shared" si="426"/>
        <v>0</v>
      </c>
      <c r="AL129" s="193">
        <f t="shared" si="421"/>
        <v>0</v>
      </c>
      <c r="AM129" s="119">
        <f>IFERROR((AM163*(AK129/AK163)),0)</f>
        <v>0</v>
      </c>
      <c r="AN129" s="119">
        <f t="shared" ref="AN129:AP129" si="427">IFERROR((AN163*(AM129/AM163)),0)</f>
        <v>0</v>
      </c>
      <c r="AO129" s="119">
        <f t="shared" si="427"/>
        <v>0</v>
      </c>
      <c r="AP129" s="119">
        <f t="shared" si="427"/>
        <v>0</v>
      </c>
      <c r="AQ129" s="193">
        <f t="shared" si="422"/>
        <v>0</v>
      </c>
      <c r="AR129" s="119">
        <f>IFERROR((AR163*(AP129/AP163)),0)</f>
        <v>0</v>
      </c>
      <c r="AS129" s="119">
        <f t="shared" ref="AS129:AU129" si="428">IFERROR((AS163*(AR129/AR163)),0)</f>
        <v>0</v>
      </c>
      <c r="AT129" s="119">
        <f t="shared" si="428"/>
        <v>0</v>
      </c>
      <c r="AU129" s="119">
        <f t="shared" si="428"/>
        <v>0</v>
      </c>
      <c r="AV129" s="193">
        <f t="shared" si="423"/>
        <v>0</v>
      </c>
    </row>
    <row r="130" spans="2:48" outlineLevel="1" x14ac:dyDescent="0.55000000000000004">
      <c r="B130" s="46" t="s">
        <v>56</v>
      </c>
      <c r="C130" s="19"/>
      <c r="D130" s="103">
        <f>SUM(D125:D129)</f>
        <v>370.4</v>
      </c>
      <c r="E130" s="103">
        <f>SUM(E125:E129)</f>
        <v>365.2</v>
      </c>
      <c r="F130" s="103">
        <f>SUM(F125:F129)</f>
        <v>372.8</v>
      </c>
      <c r="G130" s="103">
        <f>SUM(G125:G129)</f>
        <v>324.60000000000002</v>
      </c>
      <c r="H130" s="130"/>
      <c r="I130" s="103">
        <f t="shared" ref="I130:AV130" si="429">SUM(I125:I129)</f>
        <v>350.9</v>
      </c>
      <c r="J130" s="103">
        <f t="shared" si="429"/>
        <v>320</v>
      </c>
      <c r="K130" s="103">
        <f t="shared" si="429"/>
        <v>356.90000000000003</v>
      </c>
      <c r="L130" s="50">
        <f t="shared" si="429"/>
        <v>343.3</v>
      </c>
      <c r="M130" s="51">
        <f t="shared" si="429"/>
        <v>1371.1000000000001</v>
      </c>
      <c r="N130" s="50">
        <f t="shared" si="429"/>
        <v>376.1</v>
      </c>
      <c r="O130" s="50">
        <f t="shared" si="429"/>
        <v>364.40000000000003</v>
      </c>
      <c r="P130" s="50">
        <f t="shared" si="429"/>
        <v>385.1</v>
      </c>
      <c r="Q130" s="50">
        <f t="shared" si="429"/>
        <v>401.6</v>
      </c>
      <c r="R130" s="51">
        <f t="shared" si="429"/>
        <v>1527.1999999999998</v>
      </c>
      <c r="S130" s="50">
        <f t="shared" si="429"/>
        <v>413.2</v>
      </c>
      <c r="T130" s="50">
        <f t="shared" si="429"/>
        <v>385.6</v>
      </c>
      <c r="U130" s="50">
        <f t="shared" si="429"/>
        <v>388.90000000000003</v>
      </c>
      <c r="V130" s="50">
        <f t="shared" si="429"/>
        <v>427.59999999999997</v>
      </c>
      <c r="W130" s="51">
        <f t="shared" si="429"/>
        <v>1615.3</v>
      </c>
      <c r="X130" s="50">
        <f t="shared" si="429"/>
        <v>409.6918630255941</v>
      </c>
      <c r="Y130" s="50">
        <f t="shared" si="429"/>
        <v>395.34965615114493</v>
      </c>
      <c r="Z130" s="50">
        <f t="shared" si="429"/>
        <v>396.00850470797639</v>
      </c>
      <c r="AA130" s="50">
        <f t="shared" si="429"/>
        <v>396.82676675147621</v>
      </c>
      <c r="AB130" s="51">
        <f t="shared" si="429"/>
        <v>1597.8767906361916</v>
      </c>
      <c r="AC130" s="50">
        <f t="shared" si="429"/>
        <v>398.39280027925366</v>
      </c>
      <c r="AD130" s="50">
        <f t="shared" si="429"/>
        <v>399.46199729797013</v>
      </c>
      <c r="AE130" s="50">
        <f t="shared" si="429"/>
        <v>400.30743833942415</v>
      </c>
      <c r="AF130" s="50">
        <f t="shared" si="429"/>
        <v>401.44715844427765</v>
      </c>
      <c r="AG130" s="51">
        <f t="shared" si="429"/>
        <v>1599.6093943609258</v>
      </c>
      <c r="AH130" s="50">
        <f t="shared" si="429"/>
        <v>402.72023404491534</v>
      </c>
      <c r="AI130" s="50">
        <f t="shared" si="429"/>
        <v>403.58892356572261</v>
      </c>
      <c r="AJ130" s="50">
        <f t="shared" si="429"/>
        <v>404.24266086033305</v>
      </c>
      <c r="AK130" s="50">
        <f t="shared" si="429"/>
        <v>405.1697926926621</v>
      </c>
      <c r="AL130" s="51">
        <f t="shared" si="429"/>
        <v>1615.721611163633</v>
      </c>
      <c r="AM130" s="50">
        <f t="shared" si="429"/>
        <v>406.17056909135698</v>
      </c>
      <c r="AN130" s="50">
        <f t="shared" si="429"/>
        <v>407.18125123946186</v>
      </c>
      <c r="AO130" s="50">
        <f t="shared" si="429"/>
        <v>407.92336815253429</v>
      </c>
      <c r="AP130" s="50">
        <f t="shared" si="429"/>
        <v>408.93585649924421</v>
      </c>
      <c r="AQ130" s="51">
        <f t="shared" si="429"/>
        <v>1630.2110449825973</v>
      </c>
      <c r="AR130" s="50">
        <f t="shared" si="429"/>
        <v>410.00921806398276</v>
      </c>
      <c r="AS130" s="50">
        <f t="shared" si="429"/>
        <v>411.03155054973485</v>
      </c>
      <c r="AT130" s="50">
        <f t="shared" si="429"/>
        <v>411.76398342192579</v>
      </c>
      <c r="AU130" s="50">
        <f t="shared" si="429"/>
        <v>412.78405488009122</v>
      </c>
      <c r="AV130" s="51">
        <f t="shared" si="429"/>
        <v>1645.5888069157345</v>
      </c>
    </row>
    <row r="131" spans="2:48" outlineLevel="1" x14ac:dyDescent="0.55000000000000004">
      <c r="B131" s="46" t="s">
        <v>57</v>
      </c>
      <c r="C131" s="44"/>
      <c r="D131" s="156">
        <f>D123-D130</f>
        <v>-358.79999999999995</v>
      </c>
      <c r="E131" s="156">
        <f>E123-E130</f>
        <v>-349.4</v>
      </c>
      <c r="F131" s="156">
        <f>F123-F130</f>
        <v>-349.5</v>
      </c>
      <c r="G131" s="156">
        <f>G123-G130</f>
        <v>-309.20000000000005</v>
      </c>
      <c r="H131" s="158"/>
      <c r="I131" s="156">
        <f t="shared" ref="I131:AV131" si="430">I123-I130</f>
        <v>-330.4</v>
      </c>
      <c r="J131" s="156">
        <f t="shared" si="430"/>
        <v>-308</v>
      </c>
      <c r="K131" s="156">
        <f t="shared" si="430"/>
        <v>-337.20000000000005</v>
      </c>
      <c r="L131" s="74">
        <f t="shared" si="430"/>
        <v>-329.40000000000003</v>
      </c>
      <c r="M131" s="194">
        <f t="shared" si="430"/>
        <v>-1305.0000000000002</v>
      </c>
      <c r="N131" s="74">
        <f t="shared" si="430"/>
        <v>-355.6</v>
      </c>
      <c r="O131" s="74">
        <f t="shared" si="430"/>
        <v>-341.8</v>
      </c>
      <c r="P131" s="74">
        <f t="shared" si="430"/>
        <v>-361.3</v>
      </c>
      <c r="Q131" s="74">
        <f t="shared" si="430"/>
        <v>-370.8</v>
      </c>
      <c r="R131" s="194">
        <f t="shared" si="430"/>
        <v>-1429.4999999999998</v>
      </c>
      <c r="S131" s="74">
        <f t="shared" si="430"/>
        <v>-388.09999999999997</v>
      </c>
      <c r="T131" s="74">
        <f t="shared" si="430"/>
        <v>-361.20000000000005</v>
      </c>
      <c r="U131" s="74">
        <f t="shared" si="430"/>
        <v>-361.6</v>
      </c>
      <c r="V131" s="74">
        <f t="shared" si="430"/>
        <v>-408.49999999999994</v>
      </c>
      <c r="W131" s="194">
        <f t="shared" si="430"/>
        <v>-1519.3999999999999</v>
      </c>
      <c r="X131" s="74">
        <f t="shared" si="430"/>
        <v>-382.08186302559409</v>
      </c>
      <c r="Y131" s="74">
        <f t="shared" si="430"/>
        <v>-368.50965615114495</v>
      </c>
      <c r="Z131" s="74">
        <f t="shared" si="430"/>
        <v>-365.97850470797636</v>
      </c>
      <c r="AA131" s="74">
        <f t="shared" si="430"/>
        <v>-375.81676675147622</v>
      </c>
      <c r="AB131" s="194">
        <f t="shared" si="430"/>
        <v>-1492.3867906361916</v>
      </c>
      <c r="AC131" s="74">
        <f t="shared" si="430"/>
        <v>-368.02180027925368</v>
      </c>
      <c r="AD131" s="74">
        <f t="shared" si="430"/>
        <v>-369.93799729797013</v>
      </c>
      <c r="AE131" s="74">
        <f t="shared" si="430"/>
        <v>-367.27443833942414</v>
      </c>
      <c r="AF131" s="74">
        <f t="shared" si="430"/>
        <v>-378.33615844427766</v>
      </c>
      <c r="AG131" s="194">
        <f t="shared" si="430"/>
        <v>-1483.5703943609258</v>
      </c>
      <c r="AH131" s="74">
        <f t="shared" si="430"/>
        <v>-369.31213404491535</v>
      </c>
      <c r="AI131" s="74">
        <f t="shared" si="430"/>
        <v>-371.1125235657226</v>
      </c>
      <c r="AJ131" s="74">
        <f t="shared" si="430"/>
        <v>-367.90636086033305</v>
      </c>
      <c r="AK131" s="74">
        <f t="shared" si="430"/>
        <v>-379.7476926926621</v>
      </c>
      <c r="AL131" s="194">
        <f t="shared" si="430"/>
        <v>-1488.078711163633</v>
      </c>
      <c r="AM131" s="74">
        <f t="shared" si="430"/>
        <v>-369.42165909135696</v>
      </c>
      <c r="AN131" s="74">
        <f t="shared" si="430"/>
        <v>-371.45721123946186</v>
      </c>
      <c r="AO131" s="74">
        <f t="shared" si="430"/>
        <v>-367.95343815253426</v>
      </c>
      <c r="AP131" s="74">
        <f t="shared" si="430"/>
        <v>-380.9715464992442</v>
      </c>
      <c r="AQ131" s="194">
        <f t="shared" si="430"/>
        <v>-1489.8038549825972</v>
      </c>
      <c r="AR131" s="74">
        <f t="shared" si="430"/>
        <v>-369.58541706398273</v>
      </c>
      <c r="AS131" s="74">
        <f t="shared" si="430"/>
        <v>-371.73510654973484</v>
      </c>
      <c r="AT131" s="74">
        <f t="shared" si="430"/>
        <v>-367.79706042192578</v>
      </c>
      <c r="AU131" s="74">
        <f t="shared" si="430"/>
        <v>-382.02331388009122</v>
      </c>
      <c r="AV131" s="194">
        <f t="shared" si="430"/>
        <v>-1491.1408979157345</v>
      </c>
    </row>
    <row r="132" spans="2:48" ht="17.100000000000001" x14ac:dyDescent="0.85">
      <c r="B132" s="445" t="s">
        <v>14</v>
      </c>
      <c r="C132" s="446"/>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4" t="s">
        <v>347</v>
      </c>
      <c r="W132" s="40" t="s">
        <v>348</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6">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6">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6">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6">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6">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2.2737367544323206E-12</v>
      </c>
      <c r="W137" s="66"/>
      <c r="X137" s="65">
        <f>+X71+X105+X120+X131-X17</f>
        <v>0</v>
      </c>
      <c r="Y137" s="65">
        <f>+Y71+Y105+Y120+Y131-Y17</f>
        <v>0</v>
      </c>
      <c r="Z137" s="121">
        <f>+Z71+Z105+Z120+Z131-Z17</f>
        <v>0</v>
      </c>
      <c r="AA137" s="65">
        <f>+AA71+AA105+AA120+AA131-AA17</f>
        <v>0</v>
      </c>
      <c r="AB137" s="66"/>
      <c r="AC137" s="65">
        <f>+AC71+AC105+AC120+AC131-AC17</f>
        <v>2.9558577807620168E-12</v>
      </c>
      <c r="AD137" s="65">
        <f>+AD71+AD105+AD120+AD131-AD17</f>
        <v>0</v>
      </c>
      <c r="AE137" s="121">
        <f>+AE71+AE105+AE120+AE131-AE17</f>
        <v>0</v>
      </c>
      <c r="AF137" s="65">
        <f>+AF71+AF105+AF120+AF131-AF17</f>
        <v>0</v>
      </c>
      <c r="AG137" s="66"/>
      <c r="AH137" s="65">
        <f>+AH71+AH105+AH120+AH131-AH17</f>
        <v>0</v>
      </c>
      <c r="AI137" s="65">
        <f>+AI71+AI105+AI120+AI131-AI17</f>
        <v>-2.9558577807620168E-12</v>
      </c>
      <c r="AJ137" s="121">
        <f>+AJ71+AJ105+AJ120+AJ131-AJ17</f>
        <v>0</v>
      </c>
      <c r="AK137" s="65">
        <f>+AK71+AK105+AK120+AK131-AK17</f>
        <v>0</v>
      </c>
      <c r="AL137" s="66"/>
      <c r="AM137" s="65">
        <f>+AM71+AM105+AM120+AM131-AM17</f>
        <v>0</v>
      </c>
      <c r="AN137" s="65">
        <f>+AN71+AN105+AN120+AN131-AN17</f>
        <v>2.0463630789890885E-12</v>
      </c>
      <c r="AO137" s="121">
        <f>+AO71+AO105+AO120+AO131-AO17</f>
        <v>0</v>
      </c>
      <c r="AP137" s="65">
        <f>+AP71+AP105+AP120+AP131-AP17</f>
        <v>0</v>
      </c>
      <c r="AQ137" s="66"/>
      <c r="AR137" s="65">
        <f>+AR71+AR105+AR120+AR131-AR17</f>
        <v>0</v>
      </c>
      <c r="AS137" s="65">
        <f>+AS71+AS105+AS120+AS131-AS17</f>
        <v>0</v>
      </c>
      <c r="AT137" s="121">
        <f>+AT71+AT105+AT120+AT131-AT17</f>
        <v>0</v>
      </c>
      <c r="AU137" s="65">
        <f>+AU71+AU105+AU120+AU131-AU17</f>
        <v>0</v>
      </c>
      <c r="AV137" s="66"/>
    </row>
    <row r="138" spans="2:48" ht="15" customHeight="1" x14ac:dyDescent="0.85">
      <c r="B138" s="445" t="s">
        <v>9</v>
      </c>
      <c r="C138" s="446"/>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4" t="s">
        <v>347</v>
      </c>
      <c r="W138" s="40" t="s">
        <v>348</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55000000000000004">
      <c r="B139" s="200" t="s">
        <v>169</v>
      </c>
      <c r="C139" s="201"/>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6.9530396796505273E-2</v>
      </c>
      <c r="AC139" s="113"/>
      <c r="AD139" s="113"/>
      <c r="AE139" s="113"/>
      <c r="AF139" s="113"/>
      <c r="AG139" s="137">
        <f>(AG91+AG58)/(AB83+AB74+AB50+AB41)</f>
        <v>6.9565900403204692E-2</v>
      </c>
      <c r="AH139" s="113"/>
      <c r="AI139" s="113"/>
      <c r="AJ139" s="113"/>
      <c r="AK139" s="113"/>
      <c r="AL139" s="406">
        <f>(AL91+AL58)/(AG83+AG74+AG50+AG41)</f>
        <v>6.9594379574551418E-2</v>
      </c>
      <c r="AM139" s="113"/>
      <c r="AN139" s="113"/>
      <c r="AO139" s="113"/>
      <c r="AP139" s="113"/>
      <c r="AQ139" s="137">
        <f>(AQ91+AQ58)/(AL83+AL74+AL50+AL41)</f>
        <v>2.9111548496361057E-2</v>
      </c>
      <c r="AR139" s="113"/>
      <c r="AS139" s="113"/>
      <c r="AT139" s="113"/>
      <c r="AU139" s="113"/>
      <c r="AV139" s="137">
        <f>(AV91+AV58)/(AQ83+AQ74+AQ50+AQ41)</f>
        <v>2.8288039852332875E-2</v>
      </c>
    </row>
    <row r="140" spans="2:48" s="23" customFormat="1" outlineLevel="1" x14ac:dyDescent="0.55000000000000004">
      <c r="B140" s="437" t="s">
        <v>17</v>
      </c>
      <c r="C140" s="438"/>
      <c r="D140" s="30"/>
      <c r="E140" s="30"/>
      <c r="F140" s="30"/>
      <c r="G140" s="30"/>
      <c r="H140" s="137"/>
      <c r="I140" s="30">
        <f t="shared" ref="I140:AV140" si="431">I8/D8-1</f>
        <v>7.0016735266180907E-2</v>
      </c>
      <c r="J140" s="30">
        <f t="shared" si="431"/>
        <v>-4.9192026514851106E-2</v>
      </c>
      <c r="K140" s="30">
        <f t="shared" si="431"/>
        <v>-0.38119595485856661</v>
      </c>
      <c r="L140" s="113">
        <f t="shared" si="431"/>
        <v>-8.061360604713208E-2</v>
      </c>
      <c r="M140" s="128">
        <f t="shared" si="431"/>
        <v>-0.11281621813298315</v>
      </c>
      <c r="N140" s="30">
        <f t="shared" si="431"/>
        <v>-4.8991841738174613E-2</v>
      </c>
      <c r="O140" s="30">
        <f t="shared" si="431"/>
        <v>0.11213036009139876</v>
      </c>
      <c r="P140" s="30">
        <f t="shared" si="431"/>
        <v>0.77553823926482068</v>
      </c>
      <c r="Q140" s="30">
        <f t="shared" si="431"/>
        <v>0.31332720736405983</v>
      </c>
      <c r="R140" s="128">
        <f t="shared" si="431"/>
        <v>0.23567480227910509</v>
      </c>
      <c r="S140" s="30">
        <f t="shared" si="431"/>
        <v>0.19275787477405393</v>
      </c>
      <c r="T140" s="30">
        <f t="shared" si="431"/>
        <v>0.14511097780443905</v>
      </c>
      <c r="U140" s="30">
        <f t="shared" si="431"/>
        <v>8.7187354098579473E-2</v>
      </c>
      <c r="V140" s="30">
        <f t="shared" si="431"/>
        <v>3.2835381197294566E-2</v>
      </c>
      <c r="W140" s="28">
        <f t="shared" si="431"/>
        <v>0.10976029400631782</v>
      </c>
      <c r="X140" s="30">
        <f t="shared" si="431"/>
        <v>8.3933698002107926E-2</v>
      </c>
      <c r="Y140" s="30">
        <f t="shared" si="431"/>
        <v>0.10640791555627782</v>
      </c>
      <c r="Z140" s="30">
        <f t="shared" si="431"/>
        <v>0.13502833189718677</v>
      </c>
      <c r="AA140" s="30">
        <f t="shared" si="431"/>
        <v>0.13513747960118594</v>
      </c>
      <c r="AB140" s="137">
        <f t="shared" si="431"/>
        <v>0.11552625281232243</v>
      </c>
      <c r="AC140" s="30">
        <f t="shared" si="431"/>
        <v>0.12292757392557396</v>
      </c>
      <c r="AD140" s="30">
        <f t="shared" si="431"/>
        <v>9.6474400368486979E-2</v>
      </c>
      <c r="AE140" s="30">
        <f t="shared" si="431"/>
        <v>9.7417358944140275E-2</v>
      </c>
      <c r="AF140" s="30">
        <f t="shared" si="431"/>
        <v>9.9829295627696268E-2</v>
      </c>
      <c r="AG140" s="137">
        <f t="shared" si="431"/>
        <v>0.1040238516399794</v>
      </c>
      <c r="AH140" s="30">
        <f t="shared" si="431"/>
        <v>0.11491011635657733</v>
      </c>
      <c r="AI140" s="30">
        <f t="shared" si="431"/>
        <v>0.11407393846723335</v>
      </c>
      <c r="AJ140" s="30">
        <f t="shared" si="431"/>
        <v>0.11478223184104674</v>
      </c>
      <c r="AK140" s="30">
        <f t="shared" si="431"/>
        <v>0.11658684351775261</v>
      </c>
      <c r="AL140" s="406">
        <f t="shared" si="431"/>
        <v>0.1151258794785246</v>
      </c>
      <c r="AM140" s="30">
        <f t="shared" si="431"/>
        <v>9.980304196317813E-2</v>
      </c>
      <c r="AN140" s="30">
        <f t="shared" si="431"/>
        <v>9.4269738036827144E-2</v>
      </c>
      <c r="AO140" s="30">
        <f t="shared" si="431"/>
        <v>9.0299851631327588E-2</v>
      </c>
      <c r="AP140" s="30">
        <f t="shared" si="431"/>
        <v>8.6644934019168174E-2</v>
      </c>
      <c r="AQ140" s="28">
        <f t="shared" si="431"/>
        <v>9.2600951927831687E-2</v>
      </c>
      <c r="AR140" s="30">
        <f t="shared" si="431"/>
        <v>6.4838400997392576E-2</v>
      </c>
      <c r="AS140" s="30">
        <f t="shared" si="431"/>
        <v>6.4076831661120437E-2</v>
      </c>
      <c r="AT140" s="30">
        <f t="shared" si="431"/>
        <v>6.3858115584933595E-2</v>
      </c>
      <c r="AU140" s="30">
        <f t="shared" si="431"/>
        <v>6.3781597260213152E-2</v>
      </c>
      <c r="AV140" s="28">
        <f t="shared" si="431"/>
        <v>6.4132389921005117E-2</v>
      </c>
    </row>
    <row r="141" spans="2:48" s="23" customFormat="1" outlineLevel="1" x14ac:dyDescent="0.55000000000000004">
      <c r="B141" s="437" t="s">
        <v>4</v>
      </c>
      <c r="C141" s="438"/>
      <c r="D141" s="27">
        <f t="shared" ref="D141:AV141" si="432">D17/D8</f>
        <v>0.15313522396610738</v>
      </c>
      <c r="E141" s="27">
        <f t="shared" si="432"/>
        <v>0.13601547756862614</v>
      </c>
      <c r="F141" s="27">
        <f t="shared" si="432"/>
        <v>0.16434119888612064</v>
      </c>
      <c r="G141" s="27">
        <f t="shared" si="432"/>
        <v>0.16054542759745088</v>
      </c>
      <c r="H141" s="29">
        <f t="shared" si="432"/>
        <v>0.15383309567461143</v>
      </c>
      <c r="I141" s="27">
        <f t="shared" si="432"/>
        <v>0.1718730185568752</v>
      </c>
      <c r="J141" s="27">
        <f t="shared" si="432"/>
        <v>8.1291592307820446E-2</v>
      </c>
      <c r="K141" s="27">
        <f t="shared" si="432"/>
        <v>-0.16671798394164022</v>
      </c>
      <c r="L141" s="113">
        <f t="shared" si="432"/>
        <v>9.0003385404072211E-2</v>
      </c>
      <c r="M141" s="137">
        <f t="shared" si="432"/>
        <v>6.6400204098988183E-2</v>
      </c>
      <c r="N141" s="27">
        <f t="shared" si="432"/>
        <v>0.13534536403235845</v>
      </c>
      <c r="O141" s="27">
        <f t="shared" si="432"/>
        <v>0.14811037792441512</v>
      </c>
      <c r="P141" s="27">
        <f t="shared" si="432"/>
        <v>0.19858600680317468</v>
      </c>
      <c r="Q141" s="27">
        <f t="shared" si="432"/>
        <v>0.18193869910515911</v>
      </c>
      <c r="R141" s="137">
        <f t="shared" si="432"/>
        <v>0.16764966999993108</v>
      </c>
      <c r="S141" s="27">
        <f t="shared" si="432"/>
        <v>0.14630328927755143</v>
      </c>
      <c r="T141" s="27">
        <f t="shared" si="432"/>
        <v>0.12427314159987431</v>
      </c>
      <c r="U141" s="27">
        <f t="shared" si="432"/>
        <v>0.15895510484533926</v>
      </c>
      <c r="V141" s="27">
        <f t="shared" si="432"/>
        <v>0.14208124361198912</v>
      </c>
      <c r="W141" s="137">
        <f t="shared" si="432"/>
        <v>0.14318316418761981</v>
      </c>
      <c r="X141" s="27">
        <f t="shared" si="432"/>
        <v>0.13862670942398436</v>
      </c>
      <c r="Y141" s="27">
        <f t="shared" si="432"/>
        <v>0.13967828264902765</v>
      </c>
      <c r="Z141" s="27">
        <f t="shared" si="432"/>
        <v>0.16204233726162787</v>
      </c>
      <c r="AA141" s="27">
        <f t="shared" si="432"/>
        <v>0.17343872358298001</v>
      </c>
      <c r="AB141" s="137">
        <f t="shared" si="432"/>
        <v>0.15413678458728092</v>
      </c>
      <c r="AC141" s="27">
        <f t="shared" si="432"/>
        <v>0.16668018347932467</v>
      </c>
      <c r="AD141" s="27">
        <f t="shared" si="432"/>
        <v>0.14934803681084954</v>
      </c>
      <c r="AE141" s="27">
        <f t="shared" si="432"/>
        <v>0.16638780988763469</v>
      </c>
      <c r="AF141" s="27">
        <f t="shared" si="432"/>
        <v>0.1621853390924084</v>
      </c>
      <c r="AG141" s="137">
        <f t="shared" si="432"/>
        <v>0.16137445834028186</v>
      </c>
      <c r="AH141" s="27">
        <f t="shared" si="432"/>
        <v>0.17303449362251236</v>
      </c>
      <c r="AI141" s="27">
        <f t="shared" si="432"/>
        <v>0.15639673624322692</v>
      </c>
      <c r="AJ141" s="27">
        <f t="shared" si="432"/>
        <v>0.17939609124403302</v>
      </c>
      <c r="AK141" s="27">
        <f t="shared" si="432"/>
        <v>0.16900537576780611</v>
      </c>
      <c r="AL141" s="29">
        <f t="shared" si="432"/>
        <v>0.16971636309555305</v>
      </c>
      <c r="AM141" s="27">
        <f t="shared" si="432"/>
        <v>0.17537516873528747</v>
      </c>
      <c r="AN141" s="27">
        <f t="shared" si="432"/>
        <v>0.15861036832617037</v>
      </c>
      <c r="AO141" s="27">
        <f t="shared" si="432"/>
        <v>0.18026713107499304</v>
      </c>
      <c r="AP141" s="27">
        <f t="shared" si="432"/>
        <v>0.16926064500112822</v>
      </c>
      <c r="AQ141" s="29">
        <f t="shared" si="432"/>
        <v>0.17109987961743658</v>
      </c>
      <c r="AR141" s="27">
        <f t="shared" si="432"/>
        <v>0.17464157122417379</v>
      </c>
      <c r="AS141" s="27">
        <f t="shared" si="432"/>
        <v>0.15792026811414367</v>
      </c>
      <c r="AT141" s="27">
        <f t="shared" si="432"/>
        <v>0.1795042095029524</v>
      </c>
      <c r="AU141" s="27">
        <f t="shared" si="432"/>
        <v>0.16841548529906852</v>
      </c>
      <c r="AV141" s="29">
        <f t="shared" si="432"/>
        <v>0.17033999654101092</v>
      </c>
    </row>
    <row r="142" spans="2:48" s="23" customFormat="1" outlineLevel="1" x14ac:dyDescent="0.55000000000000004">
      <c r="B142" s="437" t="s">
        <v>77</v>
      </c>
      <c r="C142" s="438"/>
      <c r="D142" s="27">
        <f t="shared" ref="D142:AV142" si="433">+D19/D8</f>
        <v>0.17394123056975294</v>
      </c>
      <c r="E142" s="27">
        <f t="shared" si="433"/>
        <v>0.15843892227913536</v>
      </c>
      <c r="F142" s="27">
        <f t="shared" si="433"/>
        <v>0.18270555474131628</v>
      </c>
      <c r="G142" s="27">
        <f t="shared" si="433"/>
        <v>0.17201719282644154</v>
      </c>
      <c r="H142" s="29">
        <f t="shared" si="433"/>
        <v>0.17201964645435841</v>
      </c>
      <c r="I142" s="27">
        <f t="shared" si="433"/>
        <v>0.1819616463062376</v>
      </c>
      <c r="J142" s="27">
        <f t="shared" si="433"/>
        <v>9.2432910252347358E-2</v>
      </c>
      <c r="K142" s="27">
        <f t="shared" si="433"/>
        <v>-0.12558205632268285</v>
      </c>
      <c r="L142" s="113">
        <f t="shared" si="433"/>
        <v>0.13183730715287523</v>
      </c>
      <c r="M142" s="137">
        <f t="shared" si="433"/>
        <v>9.0704141508631861E-2</v>
      </c>
      <c r="N142" s="27">
        <f t="shared" si="433"/>
        <v>0.15533232583637069</v>
      </c>
      <c r="O142" s="27">
        <f t="shared" si="433"/>
        <v>0.1613377324535093</v>
      </c>
      <c r="P142" s="27">
        <f t="shared" si="433"/>
        <v>0.20548255852731262</v>
      </c>
      <c r="Q142" s="27">
        <f t="shared" si="433"/>
        <v>0.19607939411049871</v>
      </c>
      <c r="R142" s="137">
        <f t="shared" si="433"/>
        <v>0.18106990220435909</v>
      </c>
      <c r="S142" s="27">
        <f t="shared" si="433"/>
        <v>0.15067574282023255</v>
      </c>
      <c r="T142" s="27">
        <f t="shared" si="433"/>
        <v>0.13049400178113052</v>
      </c>
      <c r="U142" s="27">
        <f t="shared" si="433"/>
        <v>0.16846419062342788</v>
      </c>
      <c r="V142" s="27">
        <f t="shared" si="433"/>
        <v>0.15124432506952518</v>
      </c>
      <c r="W142" s="137">
        <f t="shared" si="433"/>
        <v>0.15054123527533064</v>
      </c>
      <c r="X142" s="27">
        <f t="shared" si="433"/>
        <v>0.14552567834692726</v>
      </c>
      <c r="Y142" s="27">
        <f t="shared" si="433"/>
        <v>0.14088578561219059</v>
      </c>
      <c r="Z142" s="27">
        <f t="shared" si="433"/>
        <v>0.16314508711547421</v>
      </c>
      <c r="AA142" s="27">
        <f t="shared" si="433"/>
        <v>0.17450675826246223</v>
      </c>
      <c r="AB142" s="137">
        <f t="shared" si="433"/>
        <v>0.15666080683528935</v>
      </c>
      <c r="AC142" s="27">
        <f t="shared" si="433"/>
        <v>0.1677212409969219</v>
      </c>
      <c r="AD142" s="27">
        <f t="shared" si="433"/>
        <v>0.15388214992444979</v>
      </c>
      <c r="AE142" s="27">
        <f t="shared" si="433"/>
        <v>0.17052502235814823</v>
      </c>
      <c r="AF142" s="27">
        <f t="shared" si="433"/>
        <v>0.16618352250263965</v>
      </c>
      <c r="AG142" s="137">
        <f t="shared" si="433"/>
        <v>0.16480362488413791</v>
      </c>
      <c r="AH142" s="27">
        <f t="shared" si="433"/>
        <v>0.17687897277536702</v>
      </c>
      <c r="AI142" s="27">
        <f t="shared" si="433"/>
        <v>0.16046658561053045</v>
      </c>
      <c r="AJ142" s="27">
        <f t="shared" si="433"/>
        <v>0.18310732053379394</v>
      </c>
      <c r="AK142" s="27">
        <f t="shared" si="433"/>
        <v>0.17258609448524609</v>
      </c>
      <c r="AL142" s="406">
        <f t="shared" si="433"/>
        <v>0.17350945509470186</v>
      </c>
      <c r="AM142" s="27">
        <f t="shared" si="433"/>
        <v>0.17887077568141133</v>
      </c>
      <c r="AN142" s="27">
        <f t="shared" si="433"/>
        <v>0.16232960612087083</v>
      </c>
      <c r="AO142" s="27">
        <f t="shared" si="433"/>
        <v>0.18367099220934807</v>
      </c>
      <c r="AP142" s="27">
        <f t="shared" si="433"/>
        <v>0.17255585082718955</v>
      </c>
      <c r="AQ142" s="29">
        <f t="shared" si="433"/>
        <v>0.174571496581028</v>
      </c>
      <c r="AR142" s="27">
        <f t="shared" si="433"/>
        <v>0.17792432938057542</v>
      </c>
      <c r="AS142" s="27">
        <f t="shared" si="433"/>
        <v>0.16141553996297661</v>
      </c>
      <c r="AT142" s="27">
        <f t="shared" si="433"/>
        <v>0.18270375376970222</v>
      </c>
      <c r="AU142" s="27">
        <f t="shared" si="433"/>
        <v>0.17151311909396419</v>
      </c>
      <c r="AV142" s="29">
        <f t="shared" si="433"/>
        <v>0.17360238851072549</v>
      </c>
    </row>
    <row r="143" spans="2:48" s="23" customFormat="1" outlineLevel="1" x14ac:dyDescent="0.55000000000000004">
      <c r="B143" s="437" t="s">
        <v>2</v>
      </c>
      <c r="C143" s="438"/>
      <c r="D143" s="27">
        <f t="shared" ref="D143:K143" si="434">D24/D23</f>
        <v>0.2124287933713101</v>
      </c>
      <c r="E143" s="27">
        <f t="shared" si="434"/>
        <v>0.1965853658536586</v>
      </c>
      <c r="F143" s="27">
        <f t="shared" si="434"/>
        <v>0.18110799689903978</v>
      </c>
      <c r="G143" s="118">
        <f t="shared" si="434"/>
        <v>0.20083682008368189</v>
      </c>
      <c r="H143" s="137">
        <f t="shared" si="434"/>
        <v>0.19515471765706843</v>
      </c>
      <c r="I143" s="118">
        <f t="shared" si="434"/>
        <v>0.22600104913446431</v>
      </c>
      <c r="J143" s="118">
        <f t="shared" si="434"/>
        <v>0.16760635571501836</v>
      </c>
      <c r="K143" s="118">
        <f t="shared" si="434"/>
        <v>0.16490147783251249</v>
      </c>
      <c r="L143" s="118">
        <v>0.25</v>
      </c>
      <c r="M143" s="137">
        <f t="shared" ref="M143:V143" si="435">M24/M23</f>
        <v>0.20585709378220463</v>
      </c>
      <c r="N143" s="118">
        <f t="shared" si="435"/>
        <v>0.23023629840405785</v>
      </c>
      <c r="O143" s="118">
        <f t="shared" si="435"/>
        <v>0.25901786717608721</v>
      </c>
      <c r="P143" s="118">
        <f t="shared" si="435"/>
        <v>0.18217246510309659</v>
      </c>
      <c r="Q143" s="118">
        <f t="shared" si="435"/>
        <v>0.21489588894821143</v>
      </c>
      <c r="R143" s="137">
        <f t="shared" si="435"/>
        <v>0.21591906068581893</v>
      </c>
      <c r="S143" s="118">
        <f t="shared" si="435"/>
        <v>0.23183358433734938</v>
      </c>
      <c r="T143" s="118">
        <f t="shared" si="435"/>
        <v>0.22954000684853323</v>
      </c>
      <c r="U143" s="118">
        <f t="shared" si="435"/>
        <v>0.23360174467371256</v>
      </c>
      <c r="V143" s="118">
        <f t="shared" si="435"/>
        <v>0.20223392662549969</v>
      </c>
      <c r="W143" s="137">
        <f>W24/W23</f>
        <v>0.22415463503390937</v>
      </c>
      <c r="X143" s="35">
        <v>0.245</v>
      </c>
      <c r="Y143" s="35">
        <v>0.245</v>
      </c>
      <c r="Z143" s="35">
        <v>0.245</v>
      </c>
      <c r="AA143" s="35">
        <v>0.245</v>
      </c>
      <c r="AB143" s="137">
        <f>AB24/AB23</f>
        <v>0.2450000000000005</v>
      </c>
      <c r="AC143" s="34">
        <f>AVERAGE(X143,Y143,Z143,AA143)</f>
        <v>0.245</v>
      </c>
      <c r="AD143" s="34">
        <f>AVERAGE(Y143,Z143,AA143,AC143)</f>
        <v>0.245</v>
      </c>
      <c r="AE143" s="34">
        <f>AVERAGE(Z143,AA143,AC143,AD143)</f>
        <v>0.245</v>
      </c>
      <c r="AF143" s="34">
        <f>AVERAGE(AA143,AC143,AD143,AE143)</f>
        <v>0.245</v>
      </c>
      <c r="AG143" s="29">
        <f>AG24/AG23</f>
        <v>0.24499999999999975</v>
      </c>
      <c r="AH143" s="34">
        <f>AVERAGE(AC143,AD143,AE143,AF143)</f>
        <v>0.245</v>
      </c>
      <c r="AI143" s="34">
        <f>AVERAGE(AD143,AE143,AF143,AH143)</f>
        <v>0.245</v>
      </c>
      <c r="AJ143" s="34">
        <f>AVERAGE(AE143,AF143,AH143,AI143)</f>
        <v>0.245</v>
      </c>
      <c r="AK143" s="34">
        <f>AVERAGE(AF143,AH143,AI143,AJ143)</f>
        <v>0.245</v>
      </c>
      <c r="AL143" s="29">
        <f>AL24/AL23</f>
        <v>0.24500000000000013</v>
      </c>
      <c r="AM143" s="34">
        <f>AVERAGE(AH143,AI143,AJ143,AK143)</f>
        <v>0.245</v>
      </c>
      <c r="AN143" s="34">
        <f>AVERAGE(AI143,AJ143,AK143,AM143)</f>
        <v>0.245</v>
      </c>
      <c r="AO143" s="34">
        <f>AVERAGE(AJ143,AK143,AM143,AN143)</f>
        <v>0.245</v>
      </c>
      <c r="AP143" s="34">
        <f>AVERAGE(AK143,AM143,AN143,AO143)</f>
        <v>0.245</v>
      </c>
      <c r="AQ143" s="29">
        <f>AQ24/AQ23</f>
        <v>0.24500000000000041</v>
      </c>
      <c r="AR143" s="34">
        <f>AVERAGE(AM143,AN143,AO143,AP143)</f>
        <v>0.245</v>
      </c>
      <c r="AS143" s="34">
        <f>AVERAGE(AN143,AO143,AP143,AR143)</f>
        <v>0.245</v>
      </c>
      <c r="AT143" s="34">
        <f>AVERAGE(AO143,AP143,AR143,AS143)</f>
        <v>0.245</v>
      </c>
      <c r="AU143" s="34">
        <f>AVERAGE(AP143,AR143,AS143,AT143)</f>
        <v>0.245</v>
      </c>
      <c r="AV143" s="29">
        <f>AV24/AV23</f>
        <v>0.24499999999999997</v>
      </c>
    </row>
    <row r="144" spans="2:48" s="23" customFormat="1" outlineLevel="1" x14ac:dyDescent="0.55000000000000004">
      <c r="B144" s="437" t="s">
        <v>78</v>
      </c>
      <c r="C144" s="438"/>
      <c r="D144" s="27"/>
      <c r="E144" s="27">
        <f>+E21/(('BS '!E6+'BS '!E7+'BS '!E12)+('BS '!D6+'BS '!D7+'BS '!D12)/2)</f>
        <v>3.0327214684756584E-3</v>
      </c>
      <c r="F144" s="27">
        <f>+F21/(('BS '!F6+'BS '!F7+'BS '!F12)+('BS '!E6+'BS '!E7+'BS '!E12)/2)</f>
        <v>6.4321029136466161E-3</v>
      </c>
      <c r="G144" s="27">
        <f>+G21/(('BS '!G6+'BS '!G7+'BS '!G12)+('BS '!F6+'BS '!F7+'BS '!F12)/2)</f>
        <v>2.9603261807251862E-3</v>
      </c>
      <c r="H144" s="29"/>
      <c r="I144" s="27">
        <f>+I21/(('BS '!I6+'BS '!I7+'BS '!I12)+('BS '!G6+'BS '!G7+'BS '!G12)/2)</f>
        <v>3.3143988743550958E-3</v>
      </c>
      <c r="J144" s="27">
        <f>+J21/(('BS '!J6+'BS '!J7+'BS '!J12)+('BS '!I6+'BS '!I7+'BS '!I12)/2)</f>
        <v>4.4659305324505627E-4</v>
      </c>
      <c r="K144" s="27">
        <f>+K21/(('BS '!K6+'BS '!K7+'BS '!K12)+('BS '!J6+'BS '!J7+'BS '!J12)/2)</f>
        <v>2.1779393606804753E-3</v>
      </c>
      <c r="L144" s="27">
        <f>+L21/(('BS '!L6+'BS '!L7+'BS '!L12)+('BS '!K6+'BS '!K7+'BS '!K12)/2)</f>
        <v>1.2911830642186198E-3</v>
      </c>
      <c r="M144" s="29"/>
      <c r="N144" s="27">
        <f>+N21/(('BS '!N6+'BS '!N7+'BS '!N12)+('BS '!L6+'BS '!L7+'BS '!L12)/2)</f>
        <v>1.9686289451959073E-3</v>
      </c>
      <c r="O144" s="27">
        <f>+O21/(('BS '!O6+'BS '!O7+'BS '!O12)+('BS '!N6+'BS '!N7+'BS '!N12)/2)</f>
        <v>2.465933063458573E-3</v>
      </c>
      <c r="P144" s="27">
        <f>+P21/(('BS '!P6+'BS '!P7+'BS '!P12)+('BS '!O6+'BS '!O7+'BS '!O12)/2)</f>
        <v>4.9067713444553383E-3</v>
      </c>
      <c r="Q144" s="27">
        <f>+Q21/(('BS '!Q6+'BS '!Q7+'BS '!Q12)+('BS '!P6+'BS '!P7+'BS '!P12)/2)</f>
        <v>2.2641350477574504E-3</v>
      </c>
      <c r="R144" s="137"/>
      <c r="S144" s="27">
        <f>+S21/(('BS '!S6+'BS '!S7+'BS '!S12)+('BS '!Q6+'BS '!Q7+'BS '!Q12)/2)</f>
        <v>-1.2810330250313835E-5</v>
      </c>
      <c r="T144" s="27">
        <f>+T21/(('BS '!T6+'BS '!T7+'BS '!T12)+('BS '!S6+'BS '!S7+'BS '!S12)/2)</f>
        <v>7.1679593764030023E-3</v>
      </c>
      <c r="U144" s="27">
        <f>+U21/(('BS '!U6+'BS '!U7+'BS '!U12)+('BS '!T6+'BS '!T7+'BS '!T12)/2)</f>
        <v>3.4813492865871276E-3</v>
      </c>
      <c r="V144" s="27">
        <f>+V21/(('BS '!V6+'BS '!V7+'BS '!V12)+('BS '!U6+'BS '!U7+'BS '!U12)/2)</f>
        <v>5.9212851098780295E-3</v>
      </c>
      <c r="W144" s="137"/>
      <c r="X144" s="35">
        <f>V144+0.25%</f>
        <v>8.4212851098780291E-3</v>
      </c>
      <c r="Y144" s="35">
        <f>X144+0.5%</f>
        <v>1.3421285109878028E-2</v>
      </c>
      <c r="Z144" s="35">
        <f>Y144</f>
        <v>1.3421285109878028E-2</v>
      </c>
      <c r="AA144" s="35">
        <f>Z144-0.5%</f>
        <v>8.4212851098780274E-3</v>
      </c>
      <c r="AB144" s="137"/>
      <c r="AC144" s="35">
        <f>AA144</f>
        <v>8.4212851098780274E-3</v>
      </c>
      <c r="AD144" s="35">
        <f>AC144</f>
        <v>8.4212851098780274E-3</v>
      </c>
      <c r="AE144" s="35">
        <f>AD144</f>
        <v>8.4212851098780274E-3</v>
      </c>
      <c r="AF144" s="35">
        <f>AE144</f>
        <v>8.4212851098780274E-3</v>
      </c>
      <c r="AG144" s="29"/>
      <c r="AH144" s="35">
        <f>AF144</f>
        <v>8.4212851098780274E-3</v>
      </c>
      <c r="AI144" s="35">
        <f>AH144</f>
        <v>8.4212851098780274E-3</v>
      </c>
      <c r="AJ144" s="35">
        <f>AI144</f>
        <v>8.4212851098780274E-3</v>
      </c>
      <c r="AK144" s="35">
        <f>AJ144</f>
        <v>8.4212851098780274E-3</v>
      </c>
      <c r="AL144" s="29"/>
      <c r="AM144" s="35">
        <f>AK144</f>
        <v>8.4212851098780274E-3</v>
      </c>
      <c r="AN144" s="35">
        <f t="shared" ref="AN144:AP145" si="436">AM144</f>
        <v>8.4212851098780274E-3</v>
      </c>
      <c r="AO144" s="35">
        <f t="shared" si="436"/>
        <v>8.4212851098780274E-3</v>
      </c>
      <c r="AP144" s="35">
        <f t="shared" si="436"/>
        <v>8.4212851098780274E-3</v>
      </c>
      <c r="AQ144" s="29"/>
      <c r="AR144" s="35">
        <f>AP144</f>
        <v>8.4212851098780274E-3</v>
      </c>
      <c r="AS144" s="35">
        <f t="shared" ref="AS144:AU145" si="437">AR144</f>
        <v>8.4212851098780274E-3</v>
      </c>
      <c r="AT144" s="35">
        <f t="shared" si="437"/>
        <v>8.4212851098780274E-3</v>
      </c>
      <c r="AU144" s="35">
        <f t="shared" si="437"/>
        <v>8.4212851098780274E-3</v>
      </c>
      <c r="AV144" s="29"/>
    </row>
    <row r="145" spans="2:48" s="23" customFormat="1" outlineLevel="1" x14ac:dyDescent="0.55000000000000004">
      <c r="B145" s="437" t="s">
        <v>79</v>
      </c>
      <c r="C145" s="438"/>
      <c r="D145" s="27"/>
      <c r="E145" s="215">
        <f>-E22/(((('BS '!E28+'BS '!E31)+('BS '!D28+'BS '!D31))/2))</f>
        <v>8.0557251242696429E-3</v>
      </c>
      <c r="F145" s="215">
        <f>-F22/(((('BS '!F28+'BS '!F31)+('BS '!E28+'BS '!E31))/2))</f>
        <v>8.4807318557490342E-3</v>
      </c>
      <c r="G145" s="215">
        <f>-G22/(((('BS '!G28+'BS '!G31)+('BS '!F28+'BS '!F31))/2))</f>
        <v>8.572925858076421E-3</v>
      </c>
      <c r="H145" s="29"/>
      <c r="I145" s="215">
        <f>-I22/(((('BS '!I28+'BS '!I31)+('BS '!G28+'BS '!G31))/2))</f>
        <v>8.0554679008449908E-3</v>
      </c>
      <c r="J145" s="215">
        <f>-J22/(((('BS '!J28+'BS '!J31)+('BS '!I28+'BS '!I31))/2))</f>
        <v>7.730372102084551E-3</v>
      </c>
      <c r="K145" s="215">
        <f>-K22/(((('BS '!K28+'BS '!K31)+('BS '!J28+'BS '!J31))/2))</f>
        <v>7.8322294946980078E-3</v>
      </c>
      <c r="L145" s="215">
        <f>-L22/(((('BS '!L28+'BS '!L31)+('BS '!K28+'BS '!K31))/2))</f>
        <v>7.5346594333936109E-3</v>
      </c>
      <c r="M145" s="29"/>
      <c r="N145" s="215">
        <f>-N22/(((('BS '!N28+'BS '!N31)+('BS '!L28+'BS '!L31))/2))</f>
        <v>7.481930548840208E-3</v>
      </c>
      <c r="O145" s="215">
        <f>-O22/(((('BS '!O28+'BS '!O31)+('BS '!N28+'BS '!N31))/2))</f>
        <v>7.5250206938069089E-3</v>
      </c>
      <c r="P145" s="215">
        <f>-P22/(((('BS '!P28+'BS '!P31)+('BS '!O28+'BS '!O31))/2))</f>
        <v>7.7494216976973845E-3</v>
      </c>
      <c r="Q145" s="215">
        <f>-Q22/(((('BS '!Q28+'BS '!Q31)+('BS '!P28+'BS '!P31))/2))</f>
        <v>8.2506952544819535E-3</v>
      </c>
      <c r="R145" s="29"/>
      <c r="S145" s="215">
        <f>-S22/(((('BS '!S28+'BS '!S31)+('BS '!Q28+'BS '!Q31))/2))</f>
        <v>7.8431639309692741E-3</v>
      </c>
      <c r="T145" s="215">
        <f>-T22/(((('BS '!T28+'BS '!T31)+('BS '!S28+'BS '!S31))/2))</f>
        <v>7.7341177845746236E-3</v>
      </c>
      <c r="U145" s="215">
        <f>-U22/(((('BS '!U28+'BS '!U31)+('BS '!T28+'BS '!T31))/2))</f>
        <v>7.9054937080361813E-3</v>
      </c>
      <c r="V145" s="215">
        <f>-V22/(((('BS '!V28+'BS '!V31)+('BS '!U28+'BS '!U31))/2))</f>
        <v>8.3052184345359225E-3</v>
      </c>
      <c r="W145" s="137"/>
      <c r="X145" s="35">
        <v>9.1399171757323497E-3</v>
      </c>
      <c r="Y145" s="35">
        <f>X145</f>
        <v>9.1399171757323497E-3</v>
      </c>
      <c r="Z145" s="35">
        <f>Y145</f>
        <v>9.1399171757323497E-3</v>
      </c>
      <c r="AA145" s="35">
        <f>Z145</f>
        <v>9.1399171757323497E-3</v>
      </c>
      <c r="AB145" s="137"/>
      <c r="AC145" s="35">
        <f>AA145+0.01%</f>
        <v>9.2399171757323491E-3</v>
      </c>
      <c r="AD145" s="35">
        <f>AC145+0.01%</f>
        <v>9.3399171757323485E-3</v>
      </c>
      <c r="AE145" s="35">
        <f t="shared" ref="AE145:AF145" si="438">AD145+0.01%</f>
        <v>9.4399171757323479E-3</v>
      </c>
      <c r="AF145" s="35">
        <f t="shared" si="438"/>
        <v>9.5399171757323473E-3</v>
      </c>
      <c r="AG145" s="29"/>
      <c r="AH145" s="35">
        <f>AF145+0.01%</f>
        <v>9.6399171757323467E-3</v>
      </c>
      <c r="AI145" s="35">
        <f>AH145+0.01%</f>
        <v>9.7399171757323461E-3</v>
      </c>
      <c r="AJ145" s="35">
        <f t="shared" ref="AJ145:AK145" si="439">AI145+0.01%</f>
        <v>9.8399171757323455E-3</v>
      </c>
      <c r="AK145" s="35">
        <f t="shared" si="439"/>
        <v>9.9399171757323448E-3</v>
      </c>
      <c r="AL145" s="29"/>
      <c r="AM145" s="35">
        <f>AK145</f>
        <v>9.9399171757323448E-3</v>
      </c>
      <c r="AN145" s="35">
        <f t="shared" si="436"/>
        <v>9.9399171757323448E-3</v>
      </c>
      <c r="AO145" s="35">
        <f t="shared" si="436"/>
        <v>9.9399171757323448E-3</v>
      </c>
      <c r="AP145" s="35">
        <f t="shared" si="436"/>
        <v>9.9399171757323448E-3</v>
      </c>
      <c r="AQ145" s="29"/>
      <c r="AR145" s="35">
        <f>AP145</f>
        <v>9.9399171757323448E-3</v>
      </c>
      <c r="AS145" s="35">
        <f t="shared" si="437"/>
        <v>9.9399171757323448E-3</v>
      </c>
      <c r="AT145" s="35">
        <f t="shared" si="437"/>
        <v>9.9399171757323448E-3</v>
      </c>
      <c r="AU145" s="35">
        <f t="shared" si="437"/>
        <v>9.9399171757323448E-3</v>
      </c>
      <c r="AV145" s="29"/>
    </row>
    <row r="146" spans="2:48" s="23" customFormat="1" outlineLevel="1" x14ac:dyDescent="0.55000000000000004">
      <c r="B146" s="200" t="s">
        <v>186</v>
      </c>
      <c r="C146" s="201"/>
      <c r="D146" s="113"/>
      <c r="E146" s="113"/>
      <c r="F146" s="113"/>
      <c r="G146" s="113"/>
      <c r="H146" s="137"/>
      <c r="I146" s="113">
        <f>I33/D33-1</f>
        <v>0.2254857129231771</v>
      </c>
      <c r="J146" s="113">
        <f t="shared" ref="J146:AV147" si="440">J33/E33-1</f>
        <v>-0.47546772308917484</v>
      </c>
      <c r="K146" s="113">
        <f t="shared" si="440"/>
        <v>-1.5172211898784418</v>
      </c>
      <c r="L146" s="113">
        <f t="shared" si="440"/>
        <v>-0.49266142278343572</v>
      </c>
      <c r="M146" s="137">
        <f t="shared" si="440"/>
        <v>-0.73466371126240593</v>
      </c>
      <c r="N146" s="113">
        <f t="shared" si="440"/>
        <v>-0.292754196932551</v>
      </c>
      <c r="O146" s="113">
        <f t="shared" si="440"/>
        <v>1.0009687774744878</v>
      </c>
      <c r="P146" s="113">
        <f t="shared" si="440"/>
        <v>-2.6748075301104208</v>
      </c>
      <c r="Q146" s="113">
        <f t="shared" si="440"/>
        <v>3.4604705530296798</v>
      </c>
      <c r="R146" s="137">
        <f t="shared" si="440"/>
        <v>3.5714373754781779</v>
      </c>
      <c r="S146" s="113">
        <f t="shared" si="440"/>
        <v>0.31844745711851452</v>
      </c>
      <c r="T146" s="113">
        <f t="shared" si="440"/>
        <v>5.0603007043171555E-2</v>
      </c>
      <c r="U146" s="113">
        <f t="shared" si="440"/>
        <v>-0.18430865147381992</v>
      </c>
      <c r="V146" s="113">
        <f t="shared" si="440"/>
        <v>-0.4870956113954914</v>
      </c>
      <c r="W146" s="137">
        <f t="shared" si="440"/>
        <v>-0.199786344376785</v>
      </c>
      <c r="X146" s="113">
        <f t="shared" si="440"/>
        <v>3.8828642519730616E-2</v>
      </c>
      <c r="Y146" s="113">
        <f t="shared" si="440"/>
        <v>0.22894075619252852</v>
      </c>
      <c r="Z146" s="113">
        <f t="shared" si="440"/>
        <v>0.1629772882707976</v>
      </c>
      <c r="AA146" s="113">
        <f t="shared" si="440"/>
        <v>0.32704744210786219</v>
      </c>
      <c r="AB146" s="137">
        <f t="shared" si="440"/>
        <v>0.190418715568901</v>
      </c>
      <c r="AC146" s="113">
        <f t="shared" si="440"/>
        <v>0.38400328827988006</v>
      </c>
      <c r="AD146" s="113">
        <f t="shared" si="440"/>
        <v>0.16526990251895723</v>
      </c>
      <c r="AE146" s="113">
        <f t="shared" si="440"/>
        <v>0.12098866974597589</v>
      </c>
      <c r="AF146" s="113">
        <f t="shared" si="440"/>
        <v>3.1283042162401298E-2</v>
      </c>
      <c r="AG146" s="137">
        <f t="shared" si="440"/>
        <v>0.15971557067635134</v>
      </c>
      <c r="AH146" s="113">
        <f t="shared" si="440"/>
        <v>0.16800762443633266</v>
      </c>
      <c r="AI146" s="113">
        <f t="shared" si="440"/>
        <v>0.18117353715395468</v>
      </c>
      <c r="AJ146" s="113">
        <f t="shared" si="440"/>
        <v>0.26520039081667268</v>
      </c>
      <c r="AK146" s="113">
        <f t="shared" si="440"/>
        <v>0.23891787859627489</v>
      </c>
      <c r="AL146" s="137">
        <f t="shared" si="440"/>
        <v>0.21409455216854711</v>
      </c>
      <c r="AM146" s="113">
        <f t="shared" si="440"/>
        <v>0.16168530727022845</v>
      </c>
      <c r="AN146" s="113">
        <f t="shared" si="440"/>
        <v>0.15004324967812188</v>
      </c>
      <c r="AO146" s="113">
        <f t="shared" si="440"/>
        <v>0.10268562248206758</v>
      </c>
      <c r="AP146" s="113">
        <f t="shared" si="440"/>
        <v>8.1488190037937835E-2</v>
      </c>
      <c r="AQ146" s="137">
        <f t="shared" si="440"/>
        <v>0.12246221313900008</v>
      </c>
      <c r="AR146" s="113">
        <f t="shared" si="440"/>
        <v>7.6357015451925303E-2</v>
      </c>
      <c r="AS146" s="113">
        <f t="shared" si="440"/>
        <v>7.8116992336499491E-2</v>
      </c>
      <c r="AT146" s="113">
        <f t="shared" si="440"/>
        <v>7.5298742360798698E-2</v>
      </c>
      <c r="AU146" s="113">
        <f t="shared" si="440"/>
        <v>7.5235555594403092E-2</v>
      </c>
      <c r="AV146" s="137">
        <f t="shared" si="440"/>
        <v>7.6152318022934429E-2</v>
      </c>
    </row>
    <row r="147" spans="2:48" s="23" customFormat="1" outlineLevel="1" x14ac:dyDescent="0.55000000000000004">
      <c r="B147" s="200" t="s">
        <v>139</v>
      </c>
      <c r="C147" s="201"/>
      <c r="D147" s="27"/>
      <c r="E147" s="27"/>
      <c r="F147" s="27"/>
      <c r="G147" s="27"/>
      <c r="H147" s="29"/>
      <c r="I147" s="27">
        <f t="shared" ref="I147:V147" si="441">I34/D34-1</f>
        <v>5.9389868457878192E-2</v>
      </c>
      <c r="J147" s="27">
        <f t="shared" si="441"/>
        <v>-0.47460546003783222</v>
      </c>
      <c r="K147" s="27">
        <f t="shared" si="441"/>
        <v>-1.5922286955663072</v>
      </c>
      <c r="L147" s="113">
        <f t="shared" si="441"/>
        <v>-0.26631134736842188</v>
      </c>
      <c r="M147" s="137">
        <f t="shared" si="441"/>
        <v>-0.59372113780519853</v>
      </c>
      <c r="N147" s="113">
        <f t="shared" si="441"/>
        <v>-0.23228377390823718</v>
      </c>
      <c r="O147" s="113">
        <f t="shared" si="441"/>
        <v>0.96992458477270005</v>
      </c>
      <c r="P147" s="113">
        <f t="shared" si="441"/>
        <v>-3.1776350920116565</v>
      </c>
      <c r="Q147" s="113">
        <f t="shared" si="441"/>
        <v>0.95350602232643134</v>
      </c>
      <c r="R147" s="29">
        <f t="shared" si="441"/>
        <v>1.8162682861720394</v>
      </c>
      <c r="S147" s="113">
        <f t="shared" si="441"/>
        <v>0.18036058258616094</v>
      </c>
      <c r="T147" s="113">
        <f t="shared" si="441"/>
        <v>-5.6546752866856842E-2</v>
      </c>
      <c r="U147" s="113">
        <f t="shared" si="441"/>
        <v>-0.16448812865885809</v>
      </c>
      <c r="V147" s="113">
        <f t="shared" si="441"/>
        <v>-0.1882667305146607</v>
      </c>
      <c r="W147" s="137">
        <f>W34/(R34-0.1-0.04)-1</f>
        <v>-4.7540866454839237E-2</v>
      </c>
      <c r="X147" s="113">
        <f t="shared" si="440"/>
        <v>5.131427503716357E-2</v>
      </c>
      <c r="Y147" s="113">
        <f t="shared" si="440"/>
        <v>0.23706750687770706</v>
      </c>
      <c r="Z147" s="113">
        <f t="shared" si="440"/>
        <v>0.10484258971552496</v>
      </c>
      <c r="AA147" s="113">
        <f t="shared" si="440"/>
        <v>0.25773345751601062</v>
      </c>
      <c r="AB147" s="137">
        <f t="shared" si="440"/>
        <v>0.15997779087503039</v>
      </c>
      <c r="AC147" s="113">
        <f t="shared" si="440"/>
        <v>0.32527277645731445</v>
      </c>
      <c r="AD147" s="113">
        <f t="shared" si="440"/>
        <v>0.19035189742429814</v>
      </c>
      <c r="AE147" s="113">
        <f t="shared" si="440"/>
        <v>0.14086175806520851</v>
      </c>
      <c r="AF147" s="113">
        <f t="shared" si="440"/>
        <v>4.9971699842156436E-2</v>
      </c>
      <c r="AG147" s="137">
        <f t="shared" si="440"/>
        <v>0.16510517474098818</v>
      </c>
      <c r="AH147" s="113">
        <f t="shared" si="440"/>
        <v>0.18611497304962255</v>
      </c>
      <c r="AI147" s="113">
        <f t="shared" si="440"/>
        <v>0.17581084004874481</v>
      </c>
      <c r="AJ147" s="113">
        <f t="shared" si="440"/>
        <v>0.25978824216889462</v>
      </c>
      <c r="AK147" s="113">
        <f t="shared" si="440"/>
        <v>0.23521641561705153</v>
      </c>
      <c r="AL147" s="137">
        <f t="shared" si="440"/>
        <v>0.21526988627125609</v>
      </c>
      <c r="AM147" s="113">
        <f t="shared" si="440"/>
        <v>0.16003794355160328</v>
      </c>
      <c r="AN147" s="113">
        <f t="shared" si="440"/>
        <v>0.14843429194326241</v>
      </c>
      <c r="AO147" s="113">
        <f t="shared" si="440"/>
        <v>0.10153922715954589</v>
      </c>
      <c r="AP147" s="113">
        <f t="shared" si="440"/>
        <v>7.9864660187477288E-2</v>
      </c>
      <c r="AQ147" s="29">
        <f t="shared" si="440"/>
        <v>0.1209628229420201</v>
      </c>
      <c r="AR147" s="113">
        <f t="shared" si="440"/>
        <v>7.4905652129217515E-2</v>
      </c>
      <c r="AS147" s="113">
        <f t="shared" si="440"/>
        <v>7.635352094698078E-2</v>
      </c>
      <c r="AT147" s="113">
        <f t="shared" si="440"/>
        <v>7.3952315106958544E-2</v>
      </c>
      <c r="AU147" s="113">
        <f t="shared" si="440"/>
        <v>7.3845432425636792E-2</v>
      </c>
      <c r="AV147" s="29">
        <f t="shared" si="440"/>
        <v>7.4680431279302129E-2</v>
      </c>
    </row>
    <row r="148" spans="2:48" s="23" customFormat="1" outlineLevel="1" x14ac:dyDescent="0.55000000000000004">
      <c r="B148" s="200" t="s">
        <v>140</v>
      </c>
      <c r="C148" s="201"/>
      <c r="D148" s="27"/>
      <c r="E148" s="27"/>
      <c r="F148" s="27"/>
      <c r="G148" s="27"/>
      <c r="H148" s="29"/>
      <c r="I148" s="27">
        <f>'CFS '!I55</f>
        <v>-0.22820512820512895</v>
      </c>
      <c r="J148" s="27">
        <f>'CFS '!J55</f>
        <v>-4.4869364754098413</v>
      </c>
      <c r="K148" s="27">
        <f>'CFS '!K55</f>
        <v>-1.314434752864716</v>
      </c>
      <c r="L148" s="113">
        <f>'CFS '!L55</f>
        <v>0.34527569713924766</v>
      </c>
      <c r="M148" s="137">
        <f>'CFS '!M55</f>
        <v>-0.68340961778517451</v>
      </c>
      <c r="N148" s="113">
        <f>'CFS '!N55</f>
        <v>-2.1785305811139466E-4</v>
      </c>
      <c r="O148" s="113">
        <f>'CFS '!O55</f>
        <v>-1.649232351428781</v>
      </c>
      <c r="P148" s="113">
        <f>'CFS '!P55</f>
        <v>-5.7565950503127619</v>
      </c>
      <c r="Q148" s="113">
        <f>'CFS '!Q55</f>
        <v>2.012477359629572E-2</v>
      </c>
      <c r="R148" s="29">
        <f>'CFS '!R55</f>
        <v>2.7484040555764064</v>
      </c>
      <c r="S148" s="113">
        <f>'CFS '!S55</f>
        <v>1.9175246499972598E-2</v>
      </c>
      <c r="T148" s="113">
        <f>'CFS '!T55</f>
        <v>-0.81681375876895213</v>
      </c>
      <c r="U148" s="113">
        <f>'CFS '!U55</f>
        <v>-0.27684391080617499</v>
      </c>
      <c r="V148" s="113">
        <f>'CFS '!V55</f>
        <v>-0.27691194844479561</v>
      </c>
      <c r="W148" s="137">
        <f>'CFS '!W55</f>
        <v>-0.26581179456354764</v>
      </c>
      <c r="X148" s="113">
        <f>'CFS '!X55</f>
        <v>8.171438918442453E-2</v>
      </c>
      <c r="Y148" s="113">
        <f>'CFS '!Y55</f>
        <v>3.6833104545785833</v>
      </c>
      <c r="Z148" s="113">
        <f>'CFS '!Z55</f>
        <v>-0.12558779493844696</v>
      </c>
      <c r="AA148" s="113">
        <f>'CFS '!AA55</f>
        <v>0.71812434982269724</v>
      </c>
      <c r="AB148" s="137">
        <f>'CFS '!AB55</f>
        <v>0.31383914885570441</v>
      </c>
      <c r="AC148" s="113">
        <f>'CFS '!AC55</f>
        <v>9.7123534269793588E-2</v>
      </c>
      <c r="AD148" s="113">
        <f>'CFS '!AD55</f>
        <v>0.35950764977440608</v>
      </c>
      <c r="AE148" s="113">
        <f>'CFS '!AE55</f>
        <v>0.33981218882453623</v>
      </c>
      <c r="AF148" s="113">
        <f>'CFS '!AF55</f>
        <v>-4.5892582489394762E-2</v>
      </c>
      <c r="AG148" s="137">
        <f>'CFS '!AG55</f>
        <v>0.13125018543910394</v>
      </c>
      <c r="AH148" s="113">
        <f>'CFS '!AH55</f>
        <v>0.1145201068558912</v>
      </c>
      <c r="AI148" s="113">
        <f>'CFS '!AI55</f>
        <v>0.13988933028350004</v>
      </c>
      <c r="AJ148" s="113">
        <f>'CFS '!AJ55</f>
        <v>0.12131964646390059</v>
      </c>
      <c r="AK148" s="113">
        <f>'CFS '!AK55</f>
        <v>0.119303225136425</v>
      </c>
      <c r="AL148" s="29">
        <f>'CFS '!AL55</f>
        <v>0.12138237845230204</v>
      </c>
      <c r="AM148" s="113">
        <f>'CFS '!AM55</f>
        <v>0.13857600375102086</v>
      </c>
      <c r="AN148" s="113">
        <f>'CFS '!AN55</f>
        <v>8.3336261626586472E-2</v>
      </c>
      <c r="AO148" s="113">
        <f>'CFS '!AO55</f>
        <v>6.5161558973004796E-2</v>
      </c>
      <c r="AP148" s="113">
        <f>'CFS '!AP55</f>
        <v>0.12871523768537885</v>
      </c>
      <c r="AQ148" s="29">
        <f>'CFS '!AQ55</f>
        <v>0.11036062380604084</v>
      </c>
      <c r="AR148" s="113">
        <f>'CFS '!AR55</f>
        <v>7.1237179164707509E-2</v>
      </c>
      <c r="AS148" s="113">
        <f>'CFS '!AS55</f>
        <v>9.3612071990971435E-2</v>
      </c>
      <c r="AT148" s="113">
        <f>'CFS '!AT55</f>
        <v>0.10599788470613469</v>
      </c>
      <c r="AU148" s="113">
        <f>'CFS '!AU55</f>
        <v>5.0118430150442039E-2</v>
      </c>
      <c r="AV148" s="29">
        <f>'CFS '!AV55</f>
        <v>7.6387140627540706E-2</v>
      </c>
    </row>
    <row r="149" spans="2:48" s="23" customFormat="1" outlineLevel="1" x14ac:dyDescent="0.55000000000000004">
      <c r="B149" s="200" t="s">
        <v>334</v>
      </c>
      <c r="C149" s="201"/>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406">
        <f>(AL34/W34)^(1/3)-1</f>
        <v>0.17985647594392118</v>
      </c>
      <c r="AM149" s="113"/>
      <c r="AN149" s="113"/>
      <c r="AO149" s="113"/>
      <c r="AP149" s="113"/>
      <c r="AQ149" s="29"/>
      <c r="AR149" s="113"/>
      <c r="AS149" s="113"/>
      <c r="AT149" s="113"/>
      <c r="AU149" s="113"/>
      <c r="AV149" s="29"/>
    </row>
    <row r="150" spans="2:48" ht="17.100000000000001" x14ac:dyDescent="0.85">
      <c r="B150" s="445" t="s">
        <v>130</v>
      </c>
      <c r="C150" s="446"/>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4" t="s">
        <v>347</v>
      </c>
      <c r="W150" s="40" t="s">
        <v>348</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55000000000000004">
      <c r="B151" s="437" t="s">
        <v>208</v>
      </c>
      <c r="C151" s="438"/>
      <c r="D151" s="27"/>
      <c r="E151" s="27">
        <f t="shared" ref="E151:G151" si="442">(E30+E155+E158+E161)/D30-1</f>
        <v>2.777764747303535E-2</v>
      </c>
      <c r="F151" s="27">
        <f t="shared" si="442"/>
        <v>-1.7269004124131682E-2</v>
      </c>
      <c r="G151" s="27">
        <f t="shared" si="442"/>
        <v>1.9258933156590885E-2</v>
      </c>
      <c r="H151" s="9"/>
      <c r="I151" s="27">
        <f>(I30+I155+I158+I161)/G30-1</f>
        <v>-1.436336111538794E-2</v>
      </c>
      <c r="J151" s="27">
        <f t="shared" ref="J151:L151" si="443">(J30+J155+J158+J161)/I30-1</f>
        <v>-1.1333810572689007E-3</v>
      </c>
      <c r="K151" s="27">
        <f t="shared" si="443"/>
        <v>-2.8161802355349819E-3</v>
      </c>
      <c r="L151" s="27">
        <f t="shared" si="443"/>
        <v>-9.5210569021197955E-4</v>
      </c>
      <c r="M151" s="9"/>
      <c r="N151" s="27">
        <f>(N30+N155+N158+N161)/L30-1</f>
        <v>6.5210015787404707E-3</v>
      </c>
      <c r="O151" s="27">
        <f t="shared" ref="O151:Q151" si="444">(O30+O155+O158+O161)/N30-1</f>
        <v>2.1276595744681437E-3</v>
      </c>
      <c r="P151" s="27">
        <f t="shared" si="444"/>
        <v>8.4925690021231404E-4</v>
      </c>
      <c r="Q151" s="27">
        <f t="shared" si="444"/>
        <v>8.4925690021231404E-4</v>
      </c>
      <c r="R151" s="9"/>
      <c r="S151" s="27">
        <f>(S30+S155+S158+S161)/Q30-1</f>
        <v>1.7994180128374726E-2</v>
      </c>
      <c r="T151" s="27">
        <f>(T30+T155+T158+T161)/S30-1</f>
        <v>-1.2989686217510177E-2</v>
      </c>
      <c r="U151" s="27">
        <f>(U30+U155+U158+U161)/T30-1</f>
        <v>-1.9143752175426743E-3</v>
      </c>
      <c r="V151" s="27">
        <f>(V30+V155+V158+V161)/U30-1</f>
        <v>7.4613109397692057E-4</v>
      </c>
      <c r="W151" s="256"/>
      <c r="X151" s="35">
        <v>2E-3</v>
      </c>
      <c r="Y151" s="35">
        <v>2E-3</v>
      </c>
      <c r="Z151" s="35">
        <v>2E-3</v>
      </c>
      <c r="AA151" s="35">
        <v>2E-3</v>
      </c>
      <c r="AB151" s="9"/>
      <c r="AC151" s="35">
        <v>2E-3</v>
      </c>
      <c r="AD151" s="35">
        <v>2E-3</v>
      </c>
      <c r="AE151" s="35">
        <v>2E-3</v>
      </c>
      <c r="AF151" s="35">
        <v>2E-3</v>
      </c>
      <c r="AG151" s="9"/>
      <c r="AH151" s="35">
        <v>2E-3</v>
      </c>
      <c r="AI151" s="35">
        <v>2E-3</v>
      </c>
      <c r="AJ151" s="35">
        <v>2E-3</v>
      </c>
      <c r="AK151" s="35">
        <v>2E-3</v>
      </c>
      <c r="AL151" s="9"/>
      <c r="AM151" s="35">
        <v>2E-3</v>
      </c>
      <c r="AN151" s="35">
        <v>2E-3</v>
      </c>
      <c r="AO151" s="35">
        <v>2E-3</v>
      </c>
      <c r="AP151" s="35">
        <v>2E-3</v>
      </c>
      <c r="AQ151" s="9"/>
      <c r="AR151" s="35">
        <v>2E-3</v>
      </c>
      <c r="AS151" s="35">
        <v>2E-3</v>
      </c>
      <c r="AT151" s="35">
        <v>2E-3</v>
      </c>
      <c r="AU151" s="35">
        <v>2E-3</v>
      </c>
      <c r="AV151" s="9"/>
    </row>
    <row r="152" spans="2:48" outlineLevel="1" x14ac:dyDescent="0.55000000000000004">
      <c r="B152" s="437" t="s">
        <v>209</v>
      </c>
      <c r="C152" s="438"/>
      <c r="D152" s="27"/>
      <c r="E152" s="27">
        <f t="shared" ref="E152:G152" si="445">(E31+E155+E158+E161)/D31-1</f>
        <v>2.7604785512613583E-2</v>
      </c>
      <c r="F152" s="27">
        <f t="shared" si="445"/>
        <v>-1.6710442080933863E-2</v>
      </c>
      <c r="G152" s="27">
        <f t="shared" si="445"/>
        <v>1.9089589576967603E-2</v>
      </c>
      <c r="H152" s="9"/>
      <c r="I152" s="27">
        <f>(I31+I155+I158+I161)/G31-1</f>
        <v>-1.5386652077945762E-2</v>
      </c>
      <c r="J152" s="27">
        <f t="shared" ref="J152:L152" si="446">(J31+J155+J158+J161)/I31-1</f>
        <v>-2.5506658270361138E-3</v>
      </c>
      <c r="K152" s="27">
        <f t="shared" si="446"/>
        <v>-1.0332853392055585E-2</v>
      </c>
      <c r="L152" s="27">
        <f t="shared" si="446"/>
        <v>8.9858793324775199E-3</v>
      </c>
      <c r="M152" s="9"/>
      <c r="N152" s="27">
        <f>(N31+N155+N158+N161)/L31-1</f>
        <v>3.392705682782049E-3</v>
      </c>
      <c r="O152" s="27">
        <f t="shared" ref="O152:Q152" si="447">(O31+O155+O158+O161)/N31-1</f>
        <v>1.5215553677092597E-3</v>
      </c>
      <c r="P152" s="27">
        <f t="shared" si="447"/>
        <v>1.1816340310601969E-3</v>
      </c>
      <c r="Q152" s="27">
        <f t="shared" si="447"/>
        <v>1.4331478671387732E-3</v>
      </c>
      <c r="R152" s="9"/>
      <c r="S152" s="27">
        <f>(S31+S155+S158+S161)/Q31-1</f>
        <v>1.6689115245390962E-2</v>
      </c>
      <c r="T152" s="27">
        <f>(T31+T155+T158+T161)/S31-1</f>
        <v>-1.4867191058983376E-2</v>
      </c>
      <c r="U152" s="27">
        <f>(U31+U155+U158+U161)/T31-1</f>
        <v>-2.5132160499177214E-3</v>
      </c>
      <c r="V152" s="27">
        <f t="shared" ref="V152" si="448">(V31+V155+V158+V161)/U31-1</f>
        <v>1.3032145960034658E-3</v>
      </c>
      <c r="W152" s="256"/>
      <c r="X152" s="35">
        <v>1E-3</v>
      </c>
      <c r="Y152" s="35">
        <v>1E-3</v>
      </c>
      <c r="Z152" s="35">
        <v>1E-3</v>
      </c>
      <c r="AA152" s="35">
        <v>1E-3</v>
      </c>
      <c r="AB152" s="9"/>
      <c r="AC152" s="35">
        <v>1E-3</v>
      </c>
      <c r="AD152" s="35">
        <v>1E-3</v>
      </c>
      <c r="AE152" s="35">
        <v>1E-3</v>
      </c>
      <c r="AF152" s="35">
        <v>1E-3</v>
      </c>
      <c r="AG152" s="9"/>
      <c r="AH152" s="35">
        <v>1E-3</v>
      </c>
      <c r="AI152" s="35">
        <v>1E-3</v>
      </c>
      <c r="AJ152" s="35">
        <v>1E-3</v>
      </c>
      <c r="AK152" s="35">
        <v>1E-3</v>
      </c>
      <c r="AL152" s="9"/>
      <c r="AM152" s="35">
        <v>1E-3</v>
      </c>
      <c r="AN152" s="35">
        <v>1E-3</v>
      </c>
      <c r="AO152" s="35">
        <v>1E-3</v>
      </c>
      <c r="AP152" s="35">
        <v>1E-3</v>
      </c>
      <c r="AQ152" s="9"/>
      <c r="AR152" s="35">
        <v>1E-3</v>
      </c>
      <c r="AS152" s="35">
        <v>1E-3</v>
      </c>
      <c r="AT152" s="35">
        <v>1E-3</v>
      </c>
      <c r="AU152" s="35">
        <v>1E-3</v>
      </c>
      <c r="AV152" s="9"/>
    </row>
    <row r="153" spans="2:48" outlineLevel="1" x14ac:dyDescent="0.55000000000000004">
      <c r="B153" s="447" t="s">
        <v>137</v>
      </c>
      <c r="C153" s="448"/>
      <c r="D153" s="245"/>
      <c r="E153" s="144">
        <v>69.922678056926543</v>
      </c>
      <c r="F153" s="144">
        <v>83.13076202744692</v>
      </c>
      <c r="G153" s="144">
        <v>92.52</v>
      </c>
      <c r="H153" s="246"/>
      <c r="I153" s="144">
        <v>85.23</v>
      </c>
      <c r="J153" s="144">
        <v>78.08</v>
      </c>
      <c r="K153" s="144">
        <v>0</v>
      </c>
      <c r="L153" s="144">
        <v>0</v>
      </c>
      <c r="M153" s="246"/>
      <c r="N153" s="144">
        <v>0</v>
      </c>
      <c r="O153" s="144">
        <v>0</v>
      </c>
      <c r="P153" s="144">
        <v>0</v>
      </c>
      <c r="Q153" s="144">
        <v>0</v>
      </c>
      <c r="R153" s="246"/>
      <c r="S153" s="144">
        <v>113.12</v>
      </c>
      <c r="T153" s="144">
        <v>94.51</v>
      </c>
      <c r="U153" s="144">
        <v>0</v>
      </c>
      <c r="V153" s="144">
        <f>+U153</f>
        <v>0</v>
      </c>
      <c r="W153" s="257"/>
      <c r="X153" s="247">
        <v>0</v>
      </c>
      <c r="Y153" s="247">
        <v>0</v>
      </c>
      <c r="Z153" s="247">
        <v>0</v>
      </c>
      <c r="AA153" s="247">
        <v>0</v>
      </c>
      <c r="AB153" s="246"/>
      <c r="AC153" s="393">
        <f>AG35/0.02</f>
        <v>112.69125000000003</v>
      </c>
      <c r="AD153" s="247">
        <f>+AC153</f>
        <v>112.69125000000003</v>
      </c>
      <c r="AE153" s="247">
        <f>+AD153</f>
        <v>112.69125000000003</v>
      </c>
      <c r="AF153" s="247">
        <f>+AE153</f>
        <v>112.69125000000003</v>
      </c>
      <c r="AG153" s="390"/>
      <c r="AH153" s="393">
        <f>AL35/0.02</f>
        <v>118.3258125</v>
      </c>
      <c r="AI153" s="247">
        <f>AH153</f>
        <v>118.3258125</v>
      </c>
      <c r="AJ153" s="247">
        <f>AI153</f>
        <v>118.3258125</v>
      </c>
      <c r="AK153" s="247">
        <f>AJ153</f>
        <v>118.3258125</v>
      </c>
      <c r="AL153" s="390"/>
      <c r="AM153" s="247">
        <f>AQ35/0.02</f>
        <v>123.32179125000002</v>
      </c>
      <c r="AN153" s="247">
        <f>AM153</f>
        <v>123.32179125000002</v>
      </c>
      <c r="AO153" s="247">
        <f>AN153</f>
        <v>123.32179125000002</v>
      </c>
      <c r="AP153" s="247">
        <f>AO153</f>
        <v>123.32179125000002</v>
      </c>
      <c r="AQ153" s="246"/>
      <c r="AR153" s="247">
        <f>AV35/0.02</f>
        <v>125.78822707500001</v>
      </c>
      <c r="AS153" s="247">
        <f>AR153</f>
        <v>125.78822707500001</v>
      </c>
      <c r="AT153" s="247">
        <f>AS153</f>
        <v>125.78822707500001</v>
      </c>
      <c r="AU153" s="247">
        <f>AT153</f>
        <v>125.78822707500001</v>
      </c>
      <c r="AV153" s="246"/>
    </row>
    <row r="154" spans="2:48" outlineLevel="1" x14ac:dyDescent="0.55000000000000004">
      <c r="B154" s="437" t="s">
        <v>138</v>
      </c>
      <c r="C154" s="438"/>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101">
        <f>U154</f>
        <v>0</v>
      </c>
      <c r="W154" s="169">
        <f>+SUM(S154:V154)</f>
        <v>4012.9984261300001</v>
      </c>
      <c r="X154" s="33">
        <v>0</v>
      </c>
      <c r="Y154" s="33">
        <v>0</v>
      </c>
      <c r="Z154" s="33">
        <v>0</v>
      </c>
      <c r="AA154" s="33">
        <v>0</v>
      </c>
      <c r="AB154" s="17">
        <f>+SUM(X154:AA154)</f>
        <v>0</v>
      </c>
      <c r="AC154" s="33"/>
      <c r="AD154" s="33"/>
      <c r="AE154" s="33">
        <v>100</v>
      </c>
      <c r="AF154" s="33">
        <v>100</v>
      </c>
      <c r="AG154" s="17">
        <f>+SUM(AC154:AF154)</f>
        <v>200</v>
      </c>
      <c r="AH154" s="33">
        <v>100</v>
      </c>
      <c r="AI154" s="33">
        <v>100</v>
      </c>
      <c r="AJ154" s="33">
        <v>5441.98119731518</v>
      </c>
      <c r="AK154" s="33">
        <f>AJ154</f>
        <v>5441.98119731518</v>
      </c>
      <c r="AL154" s="17">
        <f>+SUM(AH154:AK154)</f>
        <v>11083.96239463036</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55000000000000004">
      <c r="B155" s="437" t="s">
        <v>207</v>
      </c>
      <c r="C155" s="438"/>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0</v>
      </c>
      <c r="Y155" s="139">
        <f>IF((Y154)&gt;0,(Y154/Y153),0)</f>
        <v>0</v>
      </c>
      <c r="Z155" s="139">
        <f>IF((Z154)&gt;0,(Z154/Z153),0)</f>
        <v>0</v>
      </c>
      <c r="AA155" s="139">
        <f>IF((AA154)&gt;0,(AA154/AA153),0)</f>
        <v>0</v>
      </c>
      <c r="AB155" s="49">
        <f>+SUM(X155:AA155)</f>
        <v>0</v>
      </c>
      <c r="AC155" s="139">
        <f>IF((AC154)&gt;0,(AC154/AC153),0)</f>
        <v>0</v>
      </c>
      <c r="AD155" s="139">
        <f>IF((AD154)&gt;0,(AD154/AD153),0)</f>
        <v>0</v>
      </c>
      <c r="AE155" s="139">
        <f>IF((AE154)&gt;0,(AE154/AE153),0)</f>
        <v>0.88738034230696683</v>
      </c>
      <c r="AF155" s="139">
        <f>IF((AF154)&gt;0,(AF154/AF153),0)</f>
        <v>0.88738034230696683</v>
      </c>
      <c r="AG155" s="49">
        <f>+SUM(AC155:AF155)</f>
        <v>1.7747606846139337</v>
      </c>
      <c r="AH155" s="139">
        <f>IF((AH154)&gt;0,(AH154/AH153),0)</f>
        <v>0.84512413553044485</v>
      </c>
      <c r="AI155" s="139">
        <f>IF((AI154)&gt;0,(AI154/AI153),0)</f>
        <v>0.84512413553044485</v>
      </c>
      <c r="AJ155" s="139">
        <f>IF((AJ154)&gt;0,(AJ154/AJ153),0)</f>
        <v>45.991496549539264</v>
      </c>
      <c r="AK155" s="139">
        <f>IF((AK154)&gt;0,(AK154/AK153),0)</f>
        <v>45.991496549539264</v>
      </c>
      <c r="AL155" s="49">
        <f>+SUM(AH155:AK155)</f>
        <v>93.673241370139408</v>
      </c>
      <c r="AM155" s="139">
        <f>IF((AM154)&gt;0,(AM154/AM153),0)</f>
        <v>2.0272167430101287</v>
      </c>
      <c r="AN155" s="139">
        <f>IF((AN154)&gt;0,(AN154/AN153),0)</f>
        <v>2.0272167430101287</v>
      </c>
      <c r="AO155" s="139">
        <f>IF((AO154)&gt;0,(AO154/AO153),0)</f>
        <v>2.0272167430101287</v>
      </c>
      <c r="AP155" s="139">
        <f>IF((AP154)&gt;0,(AP154/AP153),0)</f>
        <v>2.0272167430101287</v>
      </c>
      <c r="AQ155" s="49">
        <f>+SUM(AM155:AP155)</f>
        <v>8.1088669720405147</v>
      </c>
      <c r="AR155" s="139">
        <f>IF((AR154)&gt;0,(AR154/AR153),0)</f>
        <v>1.9874673951079693</v>
      </c>
      <c r="AS155" s="139">
        <f>IF((AS154)&gt;0,(AS154/AS153),0)</f>
        <v>1.9874673951079693</v>
      </c>
      <c r="AT155" s="139">
        <f>IF((AT154)&gt;0,(AT154/AT153),0)</f>
        <v>1.9874673951079693</v>
      </c>
      <c r="AU155" s="139">
        <f>IF((AU154)&gt;0,(AU154/AU153),0)</f>
        <v>1.9874673951079693</v>
      </c>
      <c r="AV155" s="49">
        <f>+SUM(AR155:AU155)</f>
        <v>7.9498695804318773</v>
      </c>
    </row>
    <row r="156" spans="2:48" outlineLevel="1" x14ac:dyDescent="0.55000000000000004">
      <c r="B156" s="439" t="s">
        <v>131</v>
      </c>
      <c r="C156" s="440"/>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55000000000000004">
      <c r="B157" s="441" t="s">
        <v>132</v>
      </c>
      <c r="C157" s="442"/>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55000000000000004">
      <c r="B158" s="443" t="s">
        <v>133</v>
      </c>
      <c r="C158" s="444"/>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199"/>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55000000000000004">
      <c r="B159" s="200" t="s">
        <v>134</v>
      </c>
      <c r="C159" s="201"/>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55000000000000004">
      <c r="B160" s="200" t="s">
        <v>135</v>
      </c>
      <c r="C160" s="201"/>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55000000000000004">
      <c r="B161" s="200" t="s">
        <v>136</v>
      </c>
      <c r="C161" s="201"/>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100000000000001" x14ac:dyDescent="0.85">
      <c r="B162" s="445" t="s">
        <v>12</v>
      </c>
      <c r="C162" s="446"/>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4" t="s">
        <v>347</v>
      </c>
      <c r="W162" s="40" t="s">
        <v>348</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55000000000000004">
      <c r="B163" s="437" t="s">
        <v>65</v>
      </c>
      <c r="C163" s="438"/>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101">
        <v>-35.1</v>
      </c>
      <c r="W163" s="17"/>
      <c r="X163" s="33">
        <v>-50</v>
      </c>
      <c r="Y163" s="33">
        <v>0</v>
      </c>
      <c r="Z163" s="33">
        <v>0</v>
      </c>
      <c r="AA163" s="33">
        <v>0</v>
      </c>
      <c r="AB163" s="17"/>
      <c r="AC163" s="33">
        <f>AA163</f>
        <v>0</v>
      </c>
      <c r="AD163" s="33">
        <f t="shared" ref="AD163:AF163" si="449">AC163</f>
        <v>0</v>
      </c>
      <c r="AE163" s="33">
        <f t="shared" si="449"/>
        <v>0</v>
      </c>
      <c r="AF163" s="33">
        <f t="shared" si="449"/>
        <v>0</v>
      </c>
      <c r="AG163" s="17"/>
      <c r="AH163" s="33">
        <f>AF163</f>
        <v>0</v>
      </c>
      <c r="AI163" s="33">
        <f t="shared" ref="AI163:AK163" si="450">AH163</f>
        <v>0</v>
      </c>
      <c r="AJ163" s="33">
        <f t="shared" si="450"/>
        <v>0</v>
      </c>
      <c r="AK163" s="33">
        <f t="shared" si="450"/>
        <v>0</v>
      </c>
      <c r="AL163" s="17"/>
      <c r="AM163" s="33">
        <f>AK163</f>
        <v>0</v>
      </c>
      <c r="AN163" s="33">
        <f t="shared" ref="AN163:AP163" si="451">AM163</f>
        <v>0</v>
      </c>
      <c r="AO163" s="33">
        <f t="shared" si="451"/>
        <v>0</v>
      </c>
      <c r="AP163" s="33">
        <f t="shared" si="451"/>
        <v>0</v>
      </c>
      <c r="AQ163" s="17"/>
      <c r="AR163" s="33">
        <f>AP163</f>
        <v>0</v>
      </c>
      <c r="AS163" s="33">
        <f t="shared" ref="AS163:AU163" si="452">AR163</f>
        <v>0</v>
      </c>
      <c r="AT163" s="33">
        <f t="shared" si="452"/>
        <v>0</v>
      </c>
      <c r="AU163" s="33">
        <f t="shared" si="452"/>
        <v>0</v>
      </c>
      <c r="AV163" s="17"/>
    </row>
    <row r="164" spans="2:48" outlineLevel="1" x14ac:dyDescent="0.55000000000000004">
      <c r="B164" s="200" t="s">
        <v>64</v>
      </c>
      <c r="C164" s="201"/>
      <c r="D164" s="102">
        <f>-(5.3+0.5)</f>
        <v>-5.8</v>
      </c>
      <c r="E164" s="102">
        <v>-4.3</v>
      </c>
      <c r="F164" s="102">
        <v>-2.2999999999999998</v>
      </c>
      <c r="G164" s="102">
        <v>-0.2</v>
      </c>
      <c r="H164" s="159">
        <f t="shared" ref="H164:H167" si="453">SUM(D164:G164)</f>
        <v>-12.599999999999998</v>
      </c>
      <c r="I164" s="102">
        <v>-5.6</v>
      </c>
      <c r="J164" s="102">
        <v>-6.8</v>
      </c>
      <c r="K164" s="105">
        <v>-35.04</v>
      </c>
      <c r="L164" s="101">
        <v>0</v>
      </c>
      <c r="M164" s="169"/>
      <c r="N164" s="101">
        <v>0</v>
      </c>
      <c r="O164" s="101">
        <v>0</v>
      </c>
      <c r="P164" s="101">
        <v>22.8</v>
      </c>
      <c r="Q164" s="101">
        <v>-0.1</v>
      </c>
      <c r="R164" s="17"/>
      <c r="S164" s="16"/>
      <c r="T164" s="16"/>
      <c r="U164" s="16"/>
      <c r="V164" s="101"/>
      <c r="W164" s="17"/>
      <c r="X164" s="33">
        <f t="shared" ref="X164:X166" si="454">V164</f>
        <v>0</v>
      </c>
      <c r="Y164" s="33"/>
      <c r="Z164" s="33"/>
      <c r="AA164" s="33"/>
      <c r="AB164" s="17"/>
      <c r="AC164" s="33">
        <f t="shared" ref="AC164:AC167" si="455">AA164</f>
        <v>0</v>
      </c>
      <c r="AD164" s="33"/>
      <c r="AE164" s="33"/>
      <c r="AF164" s="33"/>
      <c r="AG164" s="17"/>
      <c r="AH164" s="33">
        <f t="shared" ref="AH164:AH167" si="456">AF164</f>
        <v>0</v>
      </c>
      <c r="AI164" s="33"/>
      <c r="AJ164" s="33"/>
      <c r="AK164" s="33"/>
      <c r="AL164" s="17"/>
      <c r="AM164" s="33">
        <f t="shared" ref="AM164:AM167" si="457">AK164</f>
        <v>0</v>
      </c>
      <c r="AN164" s="33"/>
      <c r="AO164" s="33"/>
      <c r="AP164" s="33"/>
      <c r="AQ164" s="17"/>
      <c r="AR164" s="33">
        <f t="shared" ref="AR164:AR167" si="458">AP164</f>
        <v>0</v>
      </c>
      <c r="AS164" s="33"/>
      <c r="AT164" s="33"/>
      <c r="AU164" s="33"/>
      <c r="AV164" s="17"/>
    </row>
    <row r="165" spans="2:48" outlineLevel="1" x14ac:dyDescent="0.55000000000000004">
      <c r="B165" s="437" t="s">
        <v>129</v>
      </c>
      <c r="C165" s="438"/>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101">
        <v>-42</v>
      </c>
      <c r="W165" s="17"/>
      <c r="X165" s="33">
        <f t="shared" si="454"/>
        <v>-42</v>
      </c>
      <c r="Y165" s="33">
        <f t="shared" ref="Y165:AA165" si="459">X165</f>
        <v>-42</v>
      </c>
      <c r="Z165" s="33">
        <f t="shared" si="459"/>
        <v>-42</v>
      </c>
      <c r="AA165" s="33">
        <f t="shared" si="459"/>
        <v>-42</v>
      </c>
      <c r="AB165" s="17"/>
      <c r="AC165" s="33">
        <f t="shared" si="455"/>
        <v>-42</v>
      </c>
      <c r="AD165" s="33">
        <f t="shared" ref="AD165:AF165" si="460">AC165</f>
        <v>-42</v>
      </c>
      <c r="AE165" s="33">
        <f t="shared" si="460"/>
        <v>-42</v>
      </c>
      <c r="AF165" s="33">
        <f t="shared" si="460"/>
        <v>-42</v>
      </c>
      <c r="AG165" s="17"/>
      <c r="AH165" s="33">
        <f t="shared" si="456"/>
        <v>-42</v>
      </c>
      <c r="AI165" s="33">
        <f t="shared" ref="AI165:AK165" si="461">AH165</f>
        <v>-42</v>
      </c>
      <c r="AJ165" s="33">
        <f t="shared" si="461"/>
        <v>-42</v>
      </c>
      <c r="AK165" s="33">
        <f t="shared" si="461"/>
        <v>-42</v>
      </c>
      <c r="AL165" s="17"/>
      <c r="AM165" s="33">
        <f t="shared" si="457"/>
        <v>-42</v>
      </c>
      <c r="AN165" s="33">
        <f t="shared" ref="AN165:AP165" si="462">AM165</f>
        <v>-42</v>
      </c>
      <c r="AO165" s="33">
        <f t="shared" si="462"/>
        <v>-42</v>
      </c>
      <c r="AP165" s="33">
        <f t="shared" si="462"/>
        <v>-42</v>
      </c>
      <c r="AQ165" s="17"/>
      <c r="AR165" s="33">
        <f t="shared" si="458"/>
        <v>-42</v>
      </c>
      <c r="AS165" s="33">
        <f t="shared" ref="AS165:AU165" si="463">AR165</f>
        <v>-42</v>
      </c>
      <c r="AT165" s="33">
        <f t="shared" si="463"/>
        <v>-42</v>
      </c>
      <c r="AU165" s="33">
        <f t="shared" si="463"/>
        <v>-42</v>
      </c>
      <c r="AV165" s="17"/>
    </row>
    <row r="166" spans="2:48" outlineLevel="1" x14ac:dyDescent="0.55000000000000004">
      <c r="B166" s="200" t="s">
        <v>66</v>
      </c>
      <c r="C166" s="201"/>
      <c r="D166" s="102">
        <v>-23.1</v>
      </c>
      <c r="E166" s="102">
        <v>-23.8</v>
      </c>
      <c r="F166" s="102">
        <v>-14.4</v>
      </c>
      <c r="G166" s="102">
        <v>0</v>
      </c>
      <c r="H166" s="159">
        <f t="shared" si="453"/>
        <v>-61.300000000000004</v>
      </c>
      <c r="I166" s="102"/>
      <c r="J166" s="102"/>
      <c r="K166" s="101"/>
      <c r="L166" s="101"/>
      <c r="M166" s="169"/>
      <c r="N166" s="101"/>
      <c r="O166" s="101"/>
      <c r="P166" s="101"/>
      <c r="Q166" s="101"/>
      <c r="R166" s="17"/>
      <c r="S166" s="16"/>
      <c r="T166" s="16"/>
      <c r="U166" s="16"/>
      <c r="V166" s="101"/>
      <c r="W166" s="17"/>
      <c r="X166" s="33">
        <f t="shared" si="454"/>
        <v>0</v>
      </c>
      <c r="Y166" s="33"/>
      <c r="Z166" s="33"/>
      <c r="AA166" s="33"/>
      <c r="AB166" s="17"/>
      <c r="AC166" s="33">
        <f t="shared" si="455"/>
        <v>0</v>
      </c>
      <c r="AD166" s="33"/>
      <c r="AE166" s="33"/>
      <c r="AF166" s="33"/>
      <c r="AG166" s="17"/>
      <c r="AH166" s="33">
        <f t="shared" si="456"/>
        <v>0</v>
      </c>
      <c r="AI166" s="33"/>
      <c r="AJ166" s="33"/>
      <c r="AK166" s="33"/>
      <c r="AL166" s="17"/>
      <c r="AM166" s="33">
        <f t="shared" si="457"/>
        <v>0</v>
      </c>
      <c r="AN166" s="33"/>
      <c r="AO166" s="33"/>
      <c r="AP166" s="33"/>
      <c r="AQ166" s="17"/>
      <c r="AR166" s="33">
        <f t="shared" si="458"/>
        <v>0</v>
      </c>
      <c r="AS166" s="33"/>
      <c r="AT166" s="33"/>
      <c r="AU166" s="33"/>
      <c r="AV166" s="17"/>
    </row>
    <row r="167" spans="2:48" ht="16.2" outlineLevel="1" x14ac:dyDescent="0.85">
      <c r="B167" s="200" t="s">
        <v>80</v>
      </c>
      <c r="C167" s="201"/>
      <c r="D167" s="138">
        <v>0</v>
      </c>
      <c r="E167" s="138">
        <v>0</v>
      </c>
      <c r="F167" s="138">
        <v>0</v>
      </c>
      <c r="G167" s="138">
        <v>0</v>
      </c>
      <c r="H167" s="160">
        <f t="shared" si="453"/>
        <v>0</v>
      </c>
      <c r="I167" s="138">
        <v>0</v>
      </c>
      <c r="J167" s="138">
        <v>0</v>
      </c>
      <c r="K167" s="112">
        <v>0</v>
      </c>
      <c r="L167" s="112">
        <v>0</v>
      </c>
      <c r="M167" s="169"/>
      <c r="N167" s="112">
        <v>0</v>
      </c>
      <c r="O167" s="112">
        <v>0</v>
      </c>
      <c r="P167" s="112">
        <v>0</v>
      </c>
      <c r="Q167" s="112">
        <v>0</v>
      </c>
      <c r="R167" s="17"/>
      <c r="S167" s="112">
        <v>0</v>
      </c>
      <c r="T167" s="112">
        <v>0</v>
      </c>
      <c r="U167" s="112">
        <v>0</v>
      </c>
      <c r="V167" s="112">
        <v>0</v>
      </c>
      <c r="W167" s="17"/>
      <c r="X167" s="32">
        <v>31.798908368811873</v>
      </c>
      <c r="Y167" s="32">
        <f>X167</f>
        <v>31.798908368811873</v>
      </c>
      <c r="Z167" s="32">
        <f>Y167</f>
        <v>31.798908368811873</v>
      </c>
      <c r="AA167" s="32">
        <f>Z167</f>
        <v>31.798908368811873</v>
      </c>
      <c r="AB167" s="17"/>
      <c r="AC167" s="32">
        <f t="shared" si="455"/>
        <v>31.798908368811873</v>
      </c>
      <c r="AD167" s="32">
        <v>0</v>
      </c>
      <c r="AE167" s="32">
        <v>0</v>
      </c>
      <c r="AF167" s="32">
        <v>0</v>
      </c>
      <c r="AG167" s="17"/>
      <c r="AH167" s="32">
        <f t="shared" si="456"/>
        <v>0</v>
      </c>
      <c r="AI167" s="32">
        <v>0</v>
      </c>
      <c r="AJ167" s="32">
        <v>0</v>
      </c>
      <c r="AK167" s="32">
        <v>0</v>
      </c>
      <c r="AL167" s="17"/>
      <c r="AM167" s="32">
        <f t="shared" si="457"/>
        <v>0</v>
      </c>
      <c r="AN167" s="32">
        <v>0</v>
      </c>
      <c r="AO167" s="32">
        <v>0</v>
      </c>
      <c r="AP167" s="32">
        <v>0</v>
      </c>
      <c r="AQ167" s="17"/>
      <c r="AR167" s="32">
        <f t="shared" si="458"/>
        <v>0</v>
      </c>
      <c r="AS167" s="32">
        <v>0</v>
      </c>
      <c r="AT167" s="32">
        <v>0</v>
      </c>
      <c r="AU167" s="32">
        <v>0</v>
      </c>
      <c r="AV167" s="17"/>
    </row>
    <row r="168" spans="2:48" s="8" customFormat="1" outlineLevel="1" x14ac:dyDescent="0.55000000000000004">
      <c r="B168" s="205" t="s">
        <v>67</v>
      </c>
      <c r="C168" s="202"/>
      <c r="D168" s="103">
        <f t="shared" ref="D168:L168" si="464">SUM(D163:D167)</f>
        <v>-138</v>
      </c>
      <c r="E168" s="103">
        <f t="shared" si="464"/>
        <v>-141.4</v>
      </c>
      <c r="F168" s="103">
        <f t="shared" si="464"/>
        <v>-125.30000000000001</v>
      </c>
      <c r="G168" s="103">
        <f t="shared" si="464"/>
        <v>-77.399999999999991</v>
      </c>
      <c r="H168" s="171">
        <f t="shared" si="464"/>
        <v>-482.09999999999997</v>
      </c>
      <c r="I168" s="103">
        <f t="shared" si="464"/>
        <v>-71.599999999999994</v>
      </c>
      <c r="J168" s="103">
        <f t="shared" si="464"/>
        <v>-66.8</v>
      </c>
      <c r="K168" s="103">
        <f t="shared" si="464"/>
        <v>-173.67999999999998</v>
      </c>
      <c r="L168" s="103">
        <f t="shared" si="464"/>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-77.099999999999994</v>
      </c>
      <c r="W168" s="22"/>
      <c r="X168" s="50">
        <f>SUM(X163:X167)</f>
        <v>-60.201091631188127</v>
      </c>
      <c r="Y168" s="50">
        <f>SUM(Y163:Y167)</f>
        <v>-10.201091631188127</v>
      </c>
      <c r="Z168" s="50">
        <f>SUM(Z163:Z167)</f>
        <v>-10.201091631188127</v>
      </c>
      <c r="AA168" s="50">
        <f>SUM(AA163:AA167)</f>
        <v>-10.201091631188127</v>
      </c>
      <c r="AB168" s="22"/>
      <c r="AC168" s="50">
        <f>SUM(AC163:AC167)</f>
        <v>-10.201091631188127</v>
      </c>
      <c r="AD168" s="50">
        <f>SUM(AD163:AD167)</f>
        <v>-42</v>
      </c>
      <c r="AE168" s="50">
        <f>SUM(AE163:AE167)</f>
        <v>-42</v>
      </c>
      <c r="AF168" s="50">
        <f>SUM(AF163:AF167)</f>
        <v>-42</v>
      </c>
      <c r="AG168" s="22"/>
      <c r="AH168" s="50">
        <f>SUM(AH163:AH167)</f>
        <v>-42</v>
      </c>
      <c r="AI168" s="50">
        <f>SUM(AI163:AI167)</f>
        <v>-42</v>
      </c>
      <c r="AJ168" s="50">
        <f>SUM(AJ163:AJ167)</f>
        <v>-42</v>
      </c>
      <c r="AK168" s="50">
        <f>SUM(AK163:AK167)</f>
        <v>-42</v>
      </c>
      <c r="AL168" s="22"/>
      <c r="AM168" s="50">
        <f>SUM(AM163:AM167)</f>
        <v>-42</v>
      </c>
      <c r="AN168" s="50">
        <f>SUM(AN163:AN167)</f>
        <v>-42</v>
      </c>
      <c r="AO168" s="50">
        <f>SUM(AO163:AO167)</f>
        <v>-42</v>
      </c>
      <c r="AP168" s="50">
        <f>SUM(AP163:AP167)</f>
        <v>-42</v>
      </c>
      <c r="AQ168" s="22"/>
      <c r="AR168" s="50">
        <f>SUM(AR163:AR167)</f>
        <v>-42</v>
      </c>
      <c r="AS168" s="50">
        <f>SUM(AS163:AS167)</f>
        <v>-42</v>
      </c>
      <c r="AT168" s="50">
        <f>SUM(AT163:AT167)</f>
        <v>-42</v>
      </c>
      <c r="AU168" s="50">
        <f>SUM(AU163:AU167)</f>
        <v>-42</v>
      </c>
      <c r="AV168" s="22"/>
    </row>
    <row r="169" spans="2:48" ht="16.2" outlineLevel="1" x14ac:dyDescent="0.85">
      <c r="B169" s="200" t="s">
        <v>155</v>
      </c>
      <c r="C169" s="201"/>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55000000000000004">
      <c r="B170" s="205" t="s">
        <v>68</v>
      </c>
      <c r="C170" s="202"/>
      <c r="D170" s="103">
        <f t="shared" ref="D170:G170" si="465">-D168+D169</f>
        <v>138</v>
      </c>
      <c r="E170" s="103">
        <f t="shared" si="465"/>
        <v>141.4</v>
      </c>
      <c r="F170" s="103">
        <f t="shared" si="465"/>
        <v>125.30000000000001</v>
      </c>
      <c r="G170" s="103">
        <f t="shared" si="465"/>
        <v>77.399999999999991</v>
      </c>
      <c r="H170" s="150"/>
      <c r="I170" s="103">
        <f t="shared" ref="I170:L170" si="466">-I168+I169</f>
        <v>71.599999999999994</v>
      </c>
      <c r="J170" s="103">
        <f t="shared" si="466"/>
        <v>66.8</v>
      </c>
      <c r="K170" s="103">
        <f t="shared" si="466"/>
        <v>173.67999999999998</v>
      </c>
      <c r="L170" s="103">
        <f t="shared" si="466"/>
        <v>259.5</v>
      </c>
      <c r="M170" s="150"/>
      <c r="N170" s="103">
        <f t="shared" ref="N170:P170" si="467">-N168+N169</f>
        <v>134.9</v>
      </c>
      <c r="O170" s="103">
        <f t="shared" si="467"/>
        <v>88.2</v>
      </c>
      <c r="P170" s="103">
        <f t="shared" si="467"/>
        <v>51.7</v>
      </c>
      <c r="Q170" s="103">
        <f>-Q168+Q169</f>
        <v>115.2</v>
      </c>
      <c r="R170" s="22"/>
      <c r="S170" s="103">
        <f t="shared" ref="S170:V170" si="468">-S168+S169</f>
        <v>35.199999999999996</v>
      </c>
      <c r="T170" s="50">
        <f t="shared" si="468"/>
        <v>47.5</v>
      </c>
      <c r="U170" s="50">
        <f t="shared" si="468"/>
        <v>77.5</v>
      </c>
      <c r="V170" s="50">
        <f t="shared" si="468"/>
        <v>77.099999999999994</v>
      </c>
      <c r="W170" s="22"/>
      <c r="X170" s="50">
        <f t="shared" ref="X170:AA170" si="469">-X168+X169</f>
        <v>60.201091631188127</v>
      </c>
      <c r="Y170" s="50">
        <f t="shared" si="469"/>
        <v>10.201091631188127</v>
      </c>
      <c r="Z170" s="50">
        <f t="shared" si="469"/>
        <v>10.201091631188127</v>
      </c>
      <c r="AA170" s="50">
        <f t="shared" si="469"/>
        <v>10.201091631188127</v>
      </c>
      <c r="AB170" s="22"/>
      <c r="AC170" s="50">
        <f t="shared" ref="AC170:AF170" si="470">-AC168+AC169</f>
        <v>10.201091631188127</v>
      </c>
      <c r="AD170" s="50">
        <f t="shared" si="470"/>
        <v>42</v>
      </c>
      <c r="AE170" s="50">
        <f t="shared" si="470"/>
        <v>42</v>
      </c>
      <c r="AF170" s="50">
        <f t="shared" si="470"/>
        <v>42</v>
      </c>
      <c r="AG170" s="22"/>
      <c r="AH170" s="50">
        <f t="shared" ref="AH170:AK170" si="471">-AH168+AH169</f>
        <v>42</v>
      </c>
      <c r="AI170" s="50">
        <f t="shared" si="471"/>
        <v>42</v>
      </c>
      <c r="AJ170" s="50">
        <f t="shared" si="471"/>
        <v>42</v>
      </c>
      <c r="AK170" s="50">
        <f t="shared" si="471"/>
        <v>42</v>
      </c>
      <c r="AL170" s="22"/>
      <c r="AM170" s="50">
        <f t="shared" ref="AM170:AP170" si="472">-AM168+AM169</f>
        <v>42</v>
      </c>
      <c r="AN170" s="50">
        <f t="shared" si="472"/>
        <v>42</v>
      </c>
      <c r="AO170" s="50">
        <f t="shared" si="472"/>
        <v>42</v>
      </c>
      <c r="AP170" s="50">
        <f t="shared" si="472"/>
        <v>42</v>
      </c>
      <c r="AQ170" s="22"/>
      <c r="AR170" s="50">
        <f t="shared" ref="AR170:AU170" si="473">-AR168+AR169</f>
        <v>42</v>
      </c>
      <c r="AS170" s="50">
        <f t="shared" si="473"/>
        <v>42</v>
      </c>
      <c r="AT170" s="50">
        <f t="shared" si="473"/>
        <v>42</v>
      </c>
      <c r="AU170" s="50">
        <f t="shared" si="473"/>
        <v>42</v>
      </c>
      <c r="AV170" s="22"/>
    </row>
    <row r="171" spans="2:48" outlineLevel="1" x14ac:dyDescent="0.55000000000000004">
      <c r="B171" s="200" t="s">
        <v>69</v>
      </c>
      <c r="C171" s="201"/>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101">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55000000000000004">
      <c r="B172" s="437" t="s">
        <v>75</v>
      </c>
      <c r="C172" s="438"/>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0.02*V31</f>
        <v>23.05</v>
      </c>
      <c r="W172" s="17"/>
      <c r="X172" s="16">
        <f>+X170*X173</f>
        <v>17.99786202462888</v>
      </c>
      <c r="Y172" s="16">
        <f>+Y170*Y173</f>
        <v>3.0497426990776444</v>
      </c>
      <c r="Z172" s="16">
        <f t="shared" ref="Z172:AA172" si="474">+Z170*Z173</f>
        <v>3.0497426990776444</v>
      </c>
      <c r="AA172" s="16">
        <f t="shared" si="474"/>
        <v>3.0497426990776444</v>
      </c>
      <c r="AB172" s="17"/>
      <c r="AC172" s="16">
        <f>+AC170*AC173</f>
        <v>3.0497426990776444</v>
      </c>
      <c r="AD172" s="16">
        <f>+AD170*AD173</f>
        <v>12.556420233463037</v>
      </c>
      <c r="AE172" s="16">
        <f t="shared" ref="AE172:AF172" si="475">+AE170*AE173</f>
        <v>12.556420233463037</v>
      </c>
      <c r="AF172" s="16">
        <f t="shared" si="475"/>
        <v>12.556420233463037</v>
      </c>
      <c r="AG172" s="17"/>
      <c r="AH172" s="16">
        <f>+AH170*AH173</f>
        <v>12.556420233463037</v>
      </c>
      <c r="AI172" s="16">
        <f>+AI170*AI173</f>
        <v>12.556420233463037</v>
      </c>
      <c r="AJ172" s="16">
        <f t="shared" ref="AJ172:AK172" si="476">+AJ170*AJ173</f>
        <v>12.556420233463037</v>
      </c>
      <c r="AK172" s="16">
        <f t="shared" si="476"/>
        <v>12.556420233463037</v>
      </c>
      <c r="AL172" s="17"/>
      <c r="AM172" s="16">
        <f>+AM170*AM173</f>
        <v>12.556420233463037</v>
      </c>
      <c r="AN172" s="16">
        <f>+AN170*AN173</f>
        <v>12.556420233463037</v>
      </c>
      <c r="AO172" s="16">
        <f t="shared" ref="AO172:AP172" si="477">+AO170*AO173</f>
        <v>12.556420233463037</v>
      </c>
      <c r="AP172" s="16">
        <f t="shared" si="477"/>
        <v>12.556420233463037</v>
      </c>
      <c r="AQ172" s="17"/>
      <c r="AR172" s="16">
        <f>+AR170*AR173</f>
        <v>12.556420233463037</v>
      </c>
      <c r="AS172" s="16">
        <f>+AS170*AS173</f>
        <v>12.556420233463037</v>
      </c>
      <c r="AT172" s="16">
        <f t="shared" ref="AT172:AU172" si="478">+AT170*AT173</f>
        <v>12.556420233463037</v>
      </c>
      <c r="AU172" s="16">
        <f t="shared" si="478"/>
        <v>12.556420233463037</v>
      </c>
      <c r="AV172" s="17"/>
    </row>
    <row r="173" spans="2:48" outlineLevel="1" x14ac:dyDescent="0.55000000000000004">
      <c r="B173" s="203" t="s">
        <v>76</v>
      </c>
      <c r="C173" s="204"/>
      <c r="D173" s="211">
        <f t="shared" ref="D173:G173" si="479">D172/D170</f>
        <v>-0.30036231884056991</v>
      </c>
      <c r="E173" s="211">
        <f t="shared" si="479"/>
        <v>0.56007072135784686</v>
      </c>
      <c r="F173" s="211">
        <f t="shared" si="479"/>
        <v>-0.43982442138866074</v>
      </c>
      <c r="G173" s="211">
        <f t="shared" si="479"/>
        <v>0.38759689922480622</v>
      </c>
      <c r="H173" s="212"/>
      <c r="I173" s="211">
        <f t="shared" ref="I173:V173" si="480">I172/I170</f>
        <v>0.15363128491620112</v>
      </c>
      <c r="J173" s="211">
        <f t="shared" si="480"/>
        <v>0.34431137724550898</v>
      </c>
      <c r="K173" s="211">
        <f t="shared" si="480"/>
        <v>0.20183671119299865</v>
      </c>
      <c r="L173" s="211">
        <f t="shared" si="480"/>
        <v>0.1957996146435467</v>
      </c>
      <c r="M173" s="212"/>
      <c r="N173" s="211">
        <f t="shared" si="480"/>
        <v>0.26308376575240922</v>
      </c>
      <c r="O173" s="211">
        <f t="shared" si="480"/>
        <v>0.13433106575963719</v>
      </c>
      <c r="P173" s="211">
        <f t="shared" si="480"/>
        <v>0.22943907156673113</v>
      </c>
      <c r="Q173" s="211">
        <f t="shared" si="480"/>
        <v>-1.4848749999999999</v>
      </c>
      <c r="R173" s="37"/>
      <c r="S173" s="211">
        <f t="shared" si="480"/>
        <v>0.1121590909091003</v>
      </c>
      <c r="T173" s="211">
        <f t="shared" si="480"/>
        <v>0.24292631578947371</v>
      </c>
      <c r="U173" s="211">
        <f t="shared" si="480"/>
        <v>0.29703225806451611</v>
      </c>
      <c r="V173" s="211">
        <f t="shared" si="480"/>
        <v>0.29896238651102469</v>
      </c>
      <c r="W173" s="37"/>
      <c r="X173" s="94">
        <f>V173</f>
        <v>0.29896238651102469</v>
      </c>
      <c r="Y173" s="94">
        <f>X173</f>
        <v>0.29896238651102469</v>
      </c>
      <c r="Z173" s="94">
        <f>Y173</f>
        <v>0.29896238651102469</v>
      </c>
      <c r="AA173" s="94">
        <f>Z173</f>
        <v>0.29896238651102469</v>
      </c>
      <c r="AB173" s="37"/>
      <c r="AC173" s="94">
        <f>AA173</f>
        <v>0.29896238651102469</v>
      </c>
      <c r="AD173" s="94">
        <f>AC173</f>
        <v>0.29896238651102469</v>
      </c>
      <c r="AE173" s="94">
        <f>AD173</f>
        <v>0.29896238651102469</v>
      </c>
      <c r="AF173" s="94">
        <f>AE173</f>
        <v>0.29896238651102469</v>
      </c>
      <c r="AG173" s="37"/>
      <c r="AH173" s="94">
        <f>AF173</f>
        <v>0.29896238651102469</v>
      </c>
      <c r="AI173" s="94">
        <f>AH173</f>
        <v>0.29896238651102469</v>
      </c>
      <c r="AJ173" s="94">
        <f>AI173</f>
        <v>0.29896238651102469</v>
      </c>
      <c r="AK173" s="94">
        <f>AJ173</f>
        <v>0.29896238651102469</v>
      </c>
      <c r="AL173" s="37"/>
      <c r="AM173" s="94">
        <f>AK173</f>
        <v>0.29896238651102469</v>
      </c>
      <c r="AN173" s="94">
        <f>AM173</f>
        <v>0.29896238651102469</v>
      </c>
      <c r="AO173" s="94">
        <f>AN173</f>
        <v>0.29896238651102469</v>
      </c>
      <c r="AP173" s="94">
        <f>AO173</f>
        <v>0.29896238651102469</v>
      </c>
      <c r="AQ173" s="37"/>
      <c r="AR173" s="94">
        <f>AP173</f>
        <v>0.29896238651102469</v>
      </c>
      <c r="AS173" s="94">
        <f>AR173</f>
        <v>0.29896238651102469</v>
      </c>
      <c r="AT173" s="94">
        <f>AS173</f>
        <v>0.29896238651102469</v>
      </c>
      <c r="AU173" s="94">
        <f>AT173</f>
        <v>0.29896238651102469</v>
      </c>
      <c r="AV173" s="37"/>
    </row>
    <row r="175" spans="2:48" x14ac:dyDescent="0.55000000000000004">
      <c r="B175" s="382" t="s">
        <v>314</v>
      </c>
      <c r="Q175" s="383">
        <f>Q61-L61</f>
        <v>-6.6118692968142323E-4</v>
      </c>
      <c r="R175" s="383"/>
      <c r="S175" s="383">
        <f>S61-N61</f>
        <v>1.2901737440265071E-2</v>
      </c>
      <c r="T175" s="383">
        <f t="shared" ref="T175" si="481">T61-O61</f>
        <v>2.4025383293040548E-2</v>
      </c>
      <c r="U175" s="383">
        <f>U61-P61</f>
        <v>2.0536242149533701E-2</v>
      </c>
      <c r="V175" s="383">
        <f>V61-Q61</f>
        <v>1.4419766618683716E-2</v>
      </c>
      <c r="W175" s="383"/>
      <c r="X175" s="383">
        <f t="shared" ref="X175:AA175" si="482">X61-S61</f>
        <v>5.0000000000000044E-3</v>
      </c>
      <c r="Y175" s="383">
        <f t="shared" si="482"/>
        <v>0</v>
      </c>
      <c r="Z175" s="383">
        <f t="shared" si="482"/>
        <v>0</v>
      </c>
      <c r="AA175" s="383">
        <f t="shared" si="482"/>
        <v>-1.2500000000000011E-2</v>
      </c>
      <c r="AB175" s="383"/>
      <c r="AC175" s="383">
        <f t="shared" ref="AC175:AF175" si="483">AC61-X61</f>
        <v>-1.0000000000000009E-2</v>
      </c>
      <c r="AD175" s="383">
        <f t="shared" si="483"/>
        <v>-1.0000000000000009E-3</v>
      </c>
      <c r="AE175" s="383">
        <f t="shared" si="483"/>
        <v>-1.0000000000000009E-3</v>
      </c>
      <c r="AF175" s="383">
        <f t="shared" si="483"/>
        <v>1.0000000000000009E-2</v>
      </c>
      <c r="AH175" s="383">
        <f t="shared" ref="AH175:AK175" si="484">AH61-AC61</f>
        <v>-1.0000000000000009E-3</v>
      </c>
      <c r="AI175" s="383">
        <f t="shared" si="484"/>
        <v>-1.0000000000000009E-3</v>
      </c>
      <c r="AJ175" s="383">
        <f t="shared" si="484"/>
        <v>-1.0000000000000009E-3</v>
      </c>
      <c r="AK175" s="383">
        <f t="shared" si="484"/>
        <v>-1.0000000000000009E-3</v>
      </c>
    </row>
    <row r="176" spans="2:48" ht="14.55" customHeight="1" x14ac:dyDescent="0.55000000000000004">
      <c r="B176" s="382" t="s">
        <v>315</v>
      </c>
      <c r="Q176" s="383">
        <f t="shared" ref="Q176:T176" si="485">Q63-L63</f>
        <v>-4.2476929877535707E-2</v>
      </c>
      <c r="R176" s="383"/>
      <c r="S176" s="383">
        <f t="shared" si="485"/>
        <v>-4.2111802490401029E-3</v>
      </c>
      <c r="T176" s="383">
        <f t="shared" si="485"/>
        <v>1.5713963584189306E-2</v>
      </c>
      <c r="U176" s="383">
        <f>U63-P63</f>
        <v>8.2485911822535729E-3</v>
      </c>
      <c r="V176" s="383">
        <f>V63-Q63</f>
        <v>2.6389804799066163E-2</v>
      </c>
      <c r="W176" s="383"/>
      <c r="X176" s="383">
        <f t="shared" ref="X176:AA176" si="486">X63-S63</f>
        <v>5.0000000000000044E-3</v>
      </c>
      <c r="Y176" s="383">
        <f>Y63-T63</f>
        <v>2.4999999999999467E-3</v>
      </c>
      <c r="Z176" s="383">
        <f t="shared" si="486"/>
        <v>1.0000000000000009E-2</v>
      </c>
      <c r="AA176" s="383">
        <f t="shared" si="486"/>
        <v>0</v>
      </c>
      <c r="AB176" s="383"/>
      <c r="AC176" s="383">
        <f t="shared" ref="AC176:AF176" si="487">AC63-X63</f>
        <v>-1.0000000000000009E-2</v>
      </c>
      <c r="AD176" s="383">
        <f t="shared" si="487"/>
        <v>-1.0000000000000009E-3</v>
      </c>
      <c r="AE176" s="383">
        <f t="shared" si="487"/>
        <v>-1.0000000000000009E-3</v>
      </c>
      <c r="AF176" s="383">
        <f t="shared" si="487"/>
        <v>1.0000000000000009E-2</v>
      </c>
      <c r="AH176" s="383">
        <f t="shared" ref="AH176:AK176" si="488">AH63-AC63</f>
        <v>-1.0000000000000009E-3</v>
      </c>
      <c r="AI176" s="383">
        <f t="shared" si="488"/>
        <v>-1.0000000000000009E-3</v>
      </c>
      <c r="AJ176" s="383">
        <f t="shared" si="488"/>
        <v>-1.0000000000000009E-3</v>
      </c>
      <c r="AK176" s="383">
        <f t="shared" si="488"/>
        <v>-1.0000000000000009E-3</v>
      </c>
    </row>
    <row r="177" spans="1:48" ht="14.55" customHeight="1" x14ac:dyDescent="0.55000000000000004">
      <c r="B177" s="382" t="s">
        <v>316</v>
      </c>
      <c r="Q177" s="383">
        <f t="shared" ref="Q177:T177" si="489">Q65-L65</f>
        <v>-8.1024370824473238E-4</v>
      </c>
      <c r="R177" s="383"/>
      <c r="S177" s="383">
        <f t="shared" si="489"/>
        <v>-6.9169487840035036E-4</v>
      </c>
      <c r="T177" s="383">
        <f t="shared" si="489"/>
        <v>-3.3352357784197616E-4</v>
      </c>
      <c r="U177" s="383">
        <f>U65-P65</f>
        <v>1.7928850972594532E-3</v>
      </c>
      <c r="V177" s="383">
        <f t="shared" ref="V177:AA177" si="490">V65-Q65</f>
        <v>1.7144676918782326E-4</v>
      </c>
      <c r="W177" s="383"/>
      <c r="X177" s="383">
        <f t="shared" si="490"/>
        <v>0</v>
      </c>
      <c r="Y177" s="383">
        <f t="shared" si="490"/>
        <v>0</v>
      </c>
      <c r="Z177" s="383">
        <f t="shared" si="490"/>
        <v>0</v>
      </c>
      <c r="AA177" s="383">
        <f t="shared" si="490"/>
        <v>0</v>
      </c>
      <c r="AB177" s="383"/>
      <c r="AC177" s="383">
        <f t="shared" ref="AC177:AF177" si="491">AC65-X65</f>
        <v>0</v>
      </c>
      <c r="AD177" s="383">
        <f t="shared" si="491"/>
        <v>0</v>
      </c>
      <c r="AE177" s="383">
        <f t="shared" si="491"/>
        <v>0</v>
      </c>
      <c r="AF177" s="383">
        <f t="shared" si="491"/>
        <v>0</v>
      </c>
      <c r="AH177" s="383">
        <f t="shared" ref="AH177:AK177" si="492">AH65-AC65</f>
        <v>0</v>
      </c>
      <c r="AI177" s="383">
        <f t="shared" si="492"/>
        <v>0</v>
      </c>
      <c r="AJ177" s="383">
        <f t="shared" si="492"/>
        <v>0</v>
      </c>
      <c r="AK177" s="383">
        <f t="shared" si="492"/>
        <v>0</v>
      </c>
    </row>
    <row r="178" spans="1:48" ht="14.55" customHeight="1" x14ac:dyDescent="0.55000000000000004">
      <c r="A178" s="161"/>
      <c r="B178" s="382" t="s">
        <v>317</v>
      </c>
      <c r="Q178" s="383">
        <f t="shared" ref="Q178:T178" si="493">Q68-L68</f>
        <v>-1.8685768961161399E-3</v>
      </c>
      <c r="R178" s="383"/>
      <c r="S178" s="383">
        <f t="shared" si="493"/>
        <v>-1.673261995123904E-3</v>
      </c>
      <c r="T178" s="383">
        <f t="shared" si="493"/>
        <v>-3.5644778537942175E-3</v>
      </c>
      <c r="U178" s="383">
        <f>U68-P68</f>
        <v>-9.2770624793186637E-4</v>
      </c>
      <c r="V178" s="383">
        <f t="shared" ref="V178:AA178" si="494">V68-Q68</f>
        <v>-7.584336101247053E-4</v>
      </c>
      <c r="W178" s="383"/>
      <c r="X178" s="383">
        <f t="shared" si="494"/>
        <v>4.9999999999999992E-3</v>
      </c>
      <c r="Y178" s="383">
        <f t="shared" si="494"/>
        <v>2.5000000000000005E-3</v>
      </c>
      <c r="Z178" s="383">
        <f t="shared" si="494"/>
        <v>2.5000000000000005E-3</v>
      </c>
      <c r="AA178" s="383">
        <f t="shared" si="494"/>
        <v>-0.01</v>
      </c>
      <c r="AB178" s="383"/>
      <c r="AC178" s="383">
        <f t="shared" ref="AC178:AF178" si="495">AC68-X68</f>
        <v>-2.9999999999999992E-3</v>
      </c>
      <c r="AD178" s="383">
        <f t="shared" si="495"/>
        <v>2.0000000000000018E-3</v>
      </c>
      <c r="AE178" s="383">
        <f t="shared" si="495"/>
        <v>-9.9999999999999915E-4</v>
      </c>
      <c r="AF178" s="383">
        <f t="shared" si="495"/>
        <v>-1E-3</v>
      </c>
      <c r="AH178" s="383">
        <f t="shared" ref="AH178:AK178" si="496">AH68-AC68</f>
        <v>-1.0000000000000009E-3</v>
      </c>
      <c r="AI178" s="383">
        <f t="shared" si="496"/>
        <v>-1.0000000000000009E-3</v>
      </c>
      <c r="AJ178" s="383">
        <f t="shared" si="496"/>
        <v>-1.0000000000000009E-3</v>
      </c>
      <c r="AK178" s="383">
        <f t="shared" si="496"/>
        <v>-1E-3</v>
      </c>
    </row>
    <row r="179" spans="1:48" s="23" customFormat="1" ht="14.55" customHeight="1" x14ac:dyDescent="0.55000000000000004">
      <c r="A179" s="161"/>
    </row>
    <row r="180" spans="1:48" s="23" customFormat="1" ht="14.55" customHeight="1" x14ac:dyDescent="0.55000000000000004">
      <c r="A180" s="161"/>
      <c r="B180" s="382" t="s">
        <v>318</v>
      </c>
      <c r="Q180" s="384">
        <f t="shared" ref="Q180:U180" si="497">Q94-L94</f>
        <v>-1.0328853878240896E-3</v>
      </c>
      <c r="R180" s="384"/>
      <c r="S180" s="384">
        <f t="shared" si="497"/>
        <v>1.3694957380178618E-2</v>
      </c>
      <c r="T180" s="384">
        <f t="shared" si="497"/>
        <v>2.2223284472510374E-2</v>
      </c>
      <c r="U180" s="384">
        <f t="shared" si="497"/>
        <v>4.4737654429502782E-2</v>
      </c>
      <c r="V180" s="384">
        <f>V94-Q94</f>
        <v>2.7792802174517572E-2</v>
      </c>
      <c r="W180" s="384"/>
      <c r="X180" s="384">
        <f t="shared" ref="X180:AA180" si="498">X94-S94</f>
        <v>2.0000000000000018E-2</v>
      </c>
      <c r="Y180" s="384">
        <f t="shared" si="498"/>
        <v>-1.0000000000000009E-2</v>
      </c>
      <c r="Z180" s="384">
        <f t="shared" si="498"/>
        <v>-5.0000000000000044E-3</v>
      </c>
      <c r="AA180" s="384">
        <f t="shared" si="498"/>
        <v>-5.0000000000000044E-3</v>
      </c>
      <c r="AB180" s="384"/>
      <c r="AC180" s="384">
        <f t="shared" ref="AC180:AF180" si="499">AC94-X94</f>
        <v>-2.0000000000000018E-2</v>
      </c>
      <c r="AD180" s="384">
        <f t="shared" si="499"/>
        <v>-2.0000000000000018E-2</v>
      </c>
      <c r="AE180" s="384">
        <f t="shared" si="499"/>
        <v>0</v>
      </c>
      <c r="AF180" s="384">
        <f t="shared" si="499"/>
        <v>0</v>
      </c>
      <c r="AG180" s="384"/>
      <c r="AH180" s="384">
        <f t="shared" ref="AH180:AK180" si="500">AH94-AC94</f>
        <v>-2.0000000000000018E-3</v>
      </c>
      <c r="AI180" s="384">
        <f t="shared" si="500"/>
        <v>-2.0000000000000018E-3</v>
      </c>
      <c r="AJ180" s="384">
        <f t="shared" si="500"/>
        <v>-1.0000000000000009E-2</v>
      </c>
      <c r="AK180" s="384">
        <f t="shared" si="500"/>
        <v>-2.0000000000000018E-3</v>
      </c>
      <c r="AL180" s="384"/>
      <c r="AM180" s="384">
        <f t="shared" ref="AM180:AP180" si="501">AM94-AH94</f>
        <v>0</v>
      </c>
      <c r="AN180" s="384">
        <f t="shared" si="501"/>
        <v>0</v>
      </c>
      <c r="AO180" s="384">
        <f t="shared" si="501"/>
        <v>0</v>
      </c>
      <c r="AP180" s="384">
        <f t="shared" si="501"/>
        <v>0</v>
      </c>
      <c r="AQ180" s="384"/>
      <c r="AR180" s="384">
        <f t="shared" ref="AR180:AU180" si="502">AR94-AM94</f>
        <v>0</v>
      </c>
      <c r="AS180" s="384">
        <f t="shared" si="502"/>
        <v>0</v>
      </c>
      <c r="AT180" s="384">
        <f t="shared" si="502"/>
        <v>0</v>
      </c>
      <c r="AU180" s="384">
        <f t="shared" si="502"/>
        <v>0</v>
      </c>
    </row>
    <row r="181" spans="1:48" ht="16.2" customHeight="1" x14ac:dyDescent="0.55000000000000004">
      <c r="A181" s="161"/>
      <c r="B181" s="382" t="s">
        <v>319</v>
      </c>
      <c r="Q181" s="384">
        <f t="shared" ref="Q181:U181" si="503">Q96-L96</f>
        <v>-4.3229689278334871E-2</v>
      </c>
      <c r="R181" s="384"/>
      <c r="S181" s="384">
        <f t="shared" si="503"/>
        <v>2.6563781125539754E-2</v>
      </c>
      <c r="T181" s="384">
        <f t="shared" si="503"/>
        <v>6.6354626897605851E-2</v>
      </c>
      <c r="U181" s="384">
        <f t="shared" si="503"/>
        <v>0.11154167548484295</v>
      </c>
      <c r="V181" s="384">
        <f>V96-Q96</f>
        <v>6.8821227532231799E-2</v>
      </c>
      <c r="W181" s="384"/>
      <c r="X181" s="384">
        <f t="shared" ref="X181:AA181" si="504">X96-S96</f>
        <v>2.0000000000000018E-2</v>
      </c>
      <c r="Y181" s="384">
        <f t="shared" si="504"/>
        <v>-1.0000000000000009E-2</v>
      </c>
      <c r="Z181" s="384">
        <f t="shared" si="504"/>
        <v>-5.0000000000000044E-3</v>
      </c>
      <c r="AA181" s="384">
        <f t="shared" si="504"/>
        <v>-5.0000000000000044E-3</v>
      </c>
      <c r="AB181" s="384"/>
      <c r="AC181" s="384">
        <f t="shared" ref="AC181:AF181" si="505">AC96-X96</f>
        <v>0</v>
      </c>
      <c r="AD181" s="384">
        <f t="shared" si="505"/>
        <v>-2.0000000000000018E-2</v>
      </c>
      <c r="AE181" s="384">
        <f t="shared" si="505"/>
        <v>0</v>
      </c>
      <c r="AF181" s="384">
        <f t="shared" si="505"/>
        <v>0</v>
      </c>
      <c r="AG181" s="384"/>
      <c r="AH181" s="384">
        <f t="shared" ref="AH181:AK181" si="506">AH96-AC96</f>
        <v>-2.0000000000000018E-3</v>
      </c>
      <c r="AI181" s="384">
        <f t="shared" si="506"/>
        <v>-2.0000000000000018E-3</v>
      </c>
      <c r="AJ181" s="384">
        <f t="shared" si="506"/>
        <v>-2.0000000000000018E-2</v>
      </c>
      <c r="AK181" s="384">
        <f t="shared" si="506"/>
        <v>-2.0000000000000018E-3</v>
      </c>
      <c r="AL181" s="384"/>
      <c r="AM181" s="384">
        <f t="shared" ref="AM181:AP181" si="507">AM96-AH96</f>
        <v>0</v>
      </c>
      <c r="AN181" s="384">
        <f t="shared" si="507"/>
        <v>0</v>
      </c>
      <c r="AO181" s="384">
        <f t="shared" si="507"/>
        <v>0</v>
      </c>
      <c r="AP181" s="384">
        <f t="shared" si="507"/>
        <v>0</v>
      </c>
      <c r="AQ181" s="384"/>
      <c r="AR181" s="384">
        <f t="shared" ref="AR181:AU181" si="508">AR96-AM96</f>
        <v>0</v>
      </c>
      <c r="AS181" s="384">
        <f t="shared" si="508"/>
        <v>0</v>
      </c>
      <c r="AT181" s="384">
        <f t="shared" si="508"/>
        <v>0</v>
      </c>
      <c r="AU181" s="384">
        <f t="shared" si="508"/>
        <v>0</v>
      </c>
    </row>
    <row r="182" spans="1:48" ht="14.55" customHeight="1" x14ac:dyDescent="0.55000000000000004">
      <c r="A182" s="161"/>
      <c r="B182" s="382" t="s">
        <v>320</v>
      </c>
      <c r="Q182" s="384">
        <f t="shared" ref="Q182:U182" si="509">Q98-L98</f>
        <v>-5.6134797444197491E-3</v>
      </c>
      <c r="R182" s="384"/>
      <c r="S182" s="384">
        <f t="shared" si="509"/>
        <v>1.6279115038060621E-4</v>
      </c>
      <c r="T182" s="384">
        <f t="shared" si="509"/>
        <v>5.0139473649204631E-3</v>
      </c>
      <c r="U182" s="384">
        <f t="shared" si="509"/>
        <v>1.4893713799812251E-2</v>
      </c>
      <c r="V182" s="384">
        <f>V98-Q98</f>
        <v>8.7002690753356267E-3</v>
      </c>
      <c r="W182" s="384"/>
      <c r="X182" s="384">
        <f t="shared" ref="X182:AA182" si="510">X98-S98</f>
        <v>0</v>
      </c>
      <c r="Y182" s="384">
        <f t="shared" si="510"/>
        <v>0</v>
      </c>
      <c r="Z182" s="384">
        <f t="shared" si="510"/>
        <v>-4.9999999999999975E-3</v>
      </c>
      <c r="AA182" s="384">
        <f t="shared" si="510"/>
        <v>0</v>
      </c>
      <c r="AB182" s="384"/>
      <c r="AC182" s="384">
        <f t="shared" ref="AC182:AF182" si="511">AC98-X98</f>
        <v>0</v>
      </c>
      <c r="AD182" s="384">
        <f t="shared" si="511"/>
        <v>0</v>
      </c>
      <c r="AE182" s="384">
        <f t="shared" si="511"/>
        <v>-5.000000000000001E-3</v>
      </c>
      <c r="AF182" s="384">
        <f t="shared" si="511"/>
        <v>0</v>
      </c>
      <c r="AG182" s="384"/>
      <c r="AH182" s="384">
        <f t="shared" ref="AH182:AK182" si="512">AH98-AC98</f>
        <v>-1.9999999999999983E-3</v>
      </c>
      <c r="AI182" s="384">
        <f t="shared" si="512"/>
        <v>-2.0000000000000018E-3</v>
      </c>
      <c r="AJ182" s="384">
        <f t="shared" si="512"/>
        <v>-6.0000000000000019E-3</v>
      </c>
      <c r="AK182" s="384">
        <f t="shared" si="512"/>
        <v>-2.0000000000000018E-3</v>
      </c>
      <c r="AL182" s="384"/>
      <c r="AM182" s="384">
        <f t="shared" ref="AM182:AP182" si="513">AM98-AH98</f>
        <v>0</v>
      </c>
      <c r="AN182" s="384">
        <f t="shared" si="513"/>
        <v>0</v>
      </c>
      <c r="AO182" s="384">
        <f t="shared" si="513"/>
        <v>0</v>
      </c>
      <c r="AP182" s="384">
        <f t="shared" si="513"/>
        <v>0</v>
      </c>
      <c r="AQ182" s="384"/>
      <c r="AR182" s="384">
        <f t="shared" ref="AR182:AU182" si="514">AR98-AM98</f>
        <v>0</v>
      </c>
      <c r="AS182" s="384">
        <f t="shared" si="514"/>
        <v>0</v>
      </c>
      <c r="AT182" s="384">
        <f t="shared" si="514"/>
        <v>0</v>
      </c>
      <c r="AU182" s="384">
        <f t="shared" si="514"/>
        <v>0</v>
      </c>
    </row>
    <row r="183" spans="1:48" ht="14.55" customHeight="1" x14ac:dyDescent="0.55000000000000004">
      <c r="A183" s="161"/>
      <c r="B183" s="382" t="s">
        <v>321</v>
      </c>
      <c r="Q183" s="384">
        <f t="shared" ref="Q183:U183" si="515">Q101-L101</f>
        <v>-4.5175814670814843E-3</v>
      </c>
      <c r="R183" s="384"/>
      <c r="S183" s="384">
        <f t="shared" si="515"/>
        <v>-1.2605124458150846E-3</v>
      </c>
      <c r="T183" s="384">
        <f t="shared" si="515"/>
        <v>-2.780006809811171E-3</v>
      </c>
      <c r="U183" s="384">
        <f t="shared" si="515"/>
        <v>-4.0374511378418465E-3</v>
      </c>
      <c r="V183" s="384">
        <f>V101-Q101</f>
        <v>7.1575109158830003E-4</v>
      </c>
      <c r="W183" s="384"/>
      <c r="X183" s="384">
        <f t="shared" ref="X183:AA183" si="516">X101-S101</f>
        <v>0</v>
      </c>
      <c r="Y183" s="384">
        <f t="shared" si="516"/>
        <v>0</v>
      </c>
      <c r="Z183" s="384">
        <f t="shared" si="516"/>
        <v>-4.9999999999999975E-3</v>
      </c>
      <c r="AA183" s="384">
        <f t="shared" si="516"/>
        <v>-4.9999999999999975E-3</v>
      </c>
      <c r="AB183" s="384"/>
      <c r="AC183" s="384">
        <f t="shared" ref="AC183:AF183" si="517">AC101-X101</f>
        <v>-3.0000000000000027E-3</v>
      </c>
      <c r="AD183" s="384">
        <f t="shared" si="517"/>
        <v>0</v>
      </c>
      <c r="AE183" s="384">
        <f t="shared" si="517"/>
        <v>0</v>
      </c>
      <c r="AF183" s="384">
        <f t="shared" si="517"/>
        <v>0</v>
      </c>
      <c r="AG183" s="384"/>
      <c r="AH183" s="384">
        <f t="shared" ref="AH183:AK183" si="518">AH101-AC101</f>
        <v>-2.0000000000000018E-3</v>
      </c>
      <c r="AI183" s="384">
        <f t="shared" si="518"/>
        <v>-2.0000000000000018E-3</v>
      </c>
      <c r="AJ183" s="384">
        <f t="shared" si="518"/>
        <v>-2.0000000000000018E-3</v>
      </c>
      <c r="AK183" s="384">
        <f t="shared" si="518"/>
        <v>-2.0000000000000018E-3</v>
      </c>
      <c r="AL183" s="384"/>
      <c r="AM183" s="384">
        <f t="shared" ref="AM183:AP183" si="519">AM101-AH101</f>
        <v>0</v>
      </c>
      <c r="AN183" s="384">
        <f t="shared" si="519"/>
        <v>0</v>
      </c>
      <c r="AO183" s="384">
        <f t="shared" si="519"/>
        <v>0</v>
      </c>
      <c r="AP183" s="384">
        <f t="shared" si="519"/>
        <v>0</v>
      </c>
      <c r="AQ183" s="384"/>
      <c r="AR183" s="384">
        <f t="shared" ref="AR183:AU183" si="520">AR101-AM101</f>
        <v>0</v>
      </c>
      <c r="AS183" s="384">
        <f t="shared" si="520"/>
        <v>0</v>
      </c>
      <c r="AT183" s="384">
        <f t="shared" si="520"/>
        <v>0</v>
      </c>
      <c r="AU183" s="384">
        <f t="shared" si="520"/>
        <v>0</v>
      </c>
    </row>
    <row r="184" spans="1:48" ht="14.55" customHeight="1" x14ac:dyDescent="0.55000000000000004">
      <c r="A184" s="161"/>
    </row>
    <row r="185" spans="1:48" s="8" customFormat="1" x14ac:dyDescent="0.55000000000000004">
      <c r="A185" s="161"/>
      <c r="B185" s="382" t="s">
        <v>322</v>
      </c>
      <c r="Q185" s="384">
        <f t="shared" ref="Q185:T185" si="521">Q111-L111</f>
        <v>-7.3337522717080939E-2</v>
      </c>
      <c r="R185" s="384"/>
      <c r="S185" s="384">
        <f t="shared" si="521"/>
        <v>-8.2275015567009335E-3</v>
      </c>
      <c r="T185" s="384">
        <f t="shared" si="521"/>
        <v>2.1961732903702735E-2</v>
      </c>
      <c r="U185" s="384">
        <f>U111-P111</f>
        <v>3.1106851202291286E-2</v>
      </c>
      <c r="V185" s="384">
        <f t="shared" ref="V185:AU185" si="522">V111-Q111</f>
        <v>5.6977238962102605E-3</v>
      </c>
      <c r="W185" s="384"/>
      <c r="X185" s="384">
        <f t="shared" si="522"/>
        <v>1.5000000000000013E-2</v>
      </c>
      <c r="Y185" s="384">
        <f t="shared" si="522"/>
        <v>0</v>
      </c>
      <c r="Z185" s="384">
        <f t="shared" si="522"/>
        <v>-5.0000000000000044E-3</v>
      </c>
      <c r="AA185" s="384">
        <f t="shared" si="522"/>
        <v>-3.0000000000000027E-2</v>
      </c>
      <c r="AB185" s="384"/>
      <c r="AC185" s="384">
        <f t="shared" si="522"/>
        <v>0</v>
      </c>
      <c r="AD185" s="384">
        <f t="shared" si="522"/>
        <v>0</v>
      </c>
      <c r="AE185" s="384">
        <f t="shared" si="522"/>
        <v>-2.0000000000000018E-2</v>
      </c>
      <c r="AF185" s="384">
        <f t="shared" si="522"/>
        <v>0</v>
      </c>
      <c r="AG185" s="384"/>
      <c r="AH185" s="384">
        <f t="shared" si="522"/>
        <v>0</v>
      </c>
      <c r="AI185" s="384">
        <f t="shared" si="522"/>
        <v>0</v>
      </c>
      <c r="AJ185" s="384">
        <f t="shared" si="522"/>
        <v>-1.0000000000000009E-2</v>
      </c>
      <c r="AK185" s="384">
        <f t="shared" si="522"/>
        <v>0</v>
      </c>
      <c r="AL185" s="384"/>
      <c r="AM185" s="384">
        <f t="shared" si="522"/>
        <v>0</v>
      </c>
      <c r="AN185" s="384">
        <f t="shared" si="522"/>
        <v>0</v>
      </c>
      <c r="AO185" s="384">
        <f t="shared" si="522"/>
        <v>0</v>
      </c>
      <c r="AP185" s="384">
        <f t="shared" si="522"/>
        <v>0</v>
      </c>
      <c r="AQ185" s="384"/>
      <c r="AR185" s="384">
        <f t="shared" si="522"/>
        <v>0</v>
      </c>
      <c r="AS185" s="384">
        <f t="shared" si="522"/>
        <v>0</v>
      </c>
      <c r="AT185" s="384">
        <f t="shared" si="522"/>
        <v>0</v>
      </c>
      <c r="AU185" s="384">
        <f t="shared" si="522"/>
        <v>0</v>
      </c>
    </row>
    <row r="186" spans="1:48" s="8" customFormat="1" x14ac:dyDescent="0.55000000000000004">
      <c r="A186" s="161"/>
      <c r="B186" s="382" t="s">
        <v>323</v>
      </c>
      <c r="Q186" s="384">
        <f t="shared" ref="Q186:T186" si="523">Q113-L113</f>
        <v>-1.0844701708009816E-3</v>
      </c>
      <c r="R186" s="384"/>
      <c r="S186" s="384">
        <f t="shared" si="523"/>
        <v>-2.5553392161973866E-3</v>
      </c>
      <c r="T186" s="384">
        <f t="shared" si="523"/>
        <v>-1.2309816148434665E-2</v>
      </c>
      <c r="U186" s="384">
        <f>U113-P113</f>
        <v>5.2264096219557514E-2</v>
      </c>
      <c r="V186" s="384">
        <f t="shared" ref="V186:AU186" si="524">V113-Q113</f>
        <v>-5.7078651325004406E-3</v>
      </c>
      <c r="W186" s="384"/>
      <c r="X186" s="384">
        <f t="shared" si="524"/>
        <v>0.02</v>
      </c>
      <c r="Y186" s="384">
        <f t="shared" si="524"/>
        <v>0</v>
      </c>
      <c r="Z186" s="384">
        <f t="shared" si="524"/>
        <v>-5.000000000000001E-3</v>
      </c>
      <c r="AA186" s="384">
        <f t="shared" si="524"/>
        <v>-0.03</v>
      </c>
      <c r="AB186" s="384"/>
      <c r="AC186" s="384">
        <f t="shared" si="524"/>
        <v>-0.02</v>
      </c>
      <c r="AD186" s="384">
        <f t="shared" si="524"/>
        <v>0</v>
      </c>
      <c r="AE186" s="384">
        <f t="shared" si="524"/>
        <v>0</v>
      </c>
      <c r="AF186" s="384">
        <f t="shared" si="524"/>
        <v>-0.02</v>
      </c>
      <c r="AG186" s="384"/>
      <c r="AH186" s="384">
        <f t="shared" si="524"/>
        <v>-2.9999999999999992E-3</v>
      </c>
      <c r="AI186" s="384">
        <f t="shared" si="524"/>
        <v>0</v>
      </c>
      <c r="AJ186" s="384">
        <f t="shared" si="524"/>
        <v>0</v>
      </c>
      <c r="AK186" s="384">
        <f t="shared" si="524"/>
        <v>-4.0000000000000001E-3</v>
      </c>
      <c r="AL186" s="384"/>
      <c r="AM186" s="384">
        <f t="shared" si="524"/>
        <v>0</v>
      </c>
      <c r="AN186" s="384">
        <f t="shared" si="524"/>
        <v>0</v>
      </c>
      <c r="AO186" s="384">
        <f t="shared" si="524"/>
        <v>0</v>
      </c>
      <c r="AP186" s="384">
        <f t="shared" si="524"/>
        <v>0</v>
      </c>
      <c r="AQ186" s="384"/>
      <c r="AR186" s="384">
        <f t="shared" si="524"/>
        <v>0</v>
      </c>
      <c r="AS186" s="384">
        <f t="shared" si="524"/>
        <v>0</v>
      </c>
      <c r="AT186" s="384">
        <f t="shared" si="524"/>
        <v>0</v>
      </c>
      <c r="AU186" s="384">
        <f t="shared" si="524"/>
        <v>0</v>
      </c>
    </row>
    <row r="187" spans="1:48" s="8" customFormat="1" x14ac:dyDescent="0.55000000000000004">
      <c r="A187" s="161"/>
      <c r="B187" s="382" t="s">
        <v>324</v>
      </c>
      <c r="Q187" s="384">
        <f t="shared" ref="Q187:T187" si="525">Q116-L116</f>
        <v>2.3693128623915273E-3</v>
      </c>
      <c r="R187" s="384"/>
      <c r="S187" s="384">
        <f t="shared" si="525"/>
        <v>1.9882391779431439E-3</v>
      </c>
      <c r="T187" s="384">
        <f t="shared" si="525"/>
        <v>-8.1949465585923805E-4</v>
      </c>
      <c r="U187" s="384">
        <f>U116-P116</f>
        <v>-2.2101675866256984E-3</v>
      </c>
      <c r="V187" s="384">
        <f t="shared" ref="V187:AU187" si="526">V116-Q116</f>
        <v>7.190844057926556E-4</v>
      </c>
      <c r="W187" s="384"/>
      <c r="X187" s="384">
        <f t="shared" si="526"/>
        <v>0</v>
      </c>
      <c r="Y187" s="384">
        <f t="shared" si="526"/>
        <v>0</v>
      </c>
      <c r="Z187" s="384">
        <f t="shared" si="526"/>
        <v>0</v>
      </c>
      <c r="AA187" s="384">
        <f t="shared" si="526"/>
        <v>0</v>
      </c>
      <c r="AB187" s="384"/>
      <c r="AC187" s="384">
        <f t="shared" si="526"/>
        <v>0</v>
      </c>
      <c r="AD187" s="384">
        <f t="shared" si="526"/>
        <v>0</v>
      </c>
      <c r="AE187" s="384">
        <f t="shared" si="526"/>
        <v>0</v>
      </c>
      <c r="AF187" s="384">
        <f t="shared" si="526"/>
        <v>0</v>
      </c>
      <c r="AG187" s="384"/>
      <c r="AH187" s="384">
        <f t="shared" si="526"/>
        <v>0</v>
      </c>
      <c r="AI187" s="384">
        <f t="shared" si="526"/>
        <v>0</v>
      </c>
      <c r="AJ187" s="384">
        <f t="shared" si="526"/>
        <v>0</v>
      </c>
      <c r="AK187" s="384">
        <f t="shared" si="526"/>
        <v>0</v>
      </c>
      <c r="AL187" s="384"/>
      <c r="AM187" s="384">
        <f t="shared" si="526"/>
        <v>0</v>
      </c>
      <c r="AN187" s="384">
        <f t="shared" si="526"/>
        <v>0</v>
      </c>
      <c r="AO187" s="384">
        <f t="shared" si="526"/>
        <v>0</v>
      </c>
      <c r="AP187" s="384">
        <f t="shared" si="526"/>
        <v>0</v>
      </c>
      <c r="AQ187" s="384"/>
      <c r="AR187" s="384">
        <f t="shared" si="526"/>
        <v>0</v>
      </c>
      <c r="AS187" s="384">
        <f t="shared" si="526"/>
        <v>0</v>
      </c>
      <c r="AT187" s="384">
        <f t="shared" si="526"/>
        <v>0</v>
      </c>
      <c r="AU187" s="384">
        <f t="shared" si="526"/>
        <v>0</v>
      </c>
    </row>
    <row r="188" spans="1:48" s="8" customFormat="1" x14ac:dyDescent="0.55000000000000004">
      <c r="A188" s="161"/>
    </row>
    <row r="189" spans="1:48" s="8" customFormat="1" x14ac:dyDescent="0.55000000000000004">
      <c r="A189" s="161"/>
    </row>
    <row r="190" spans="1:48" x14ac:dyDescent="0.55000000000000004">
      <c r="A190" s="161"/>
    </row>
    <row r="191" spans="1:48" x14ac:dyDescent="0.55000000000000004">
      <c r="A191" s="161"/>
    </row>
    <row r="192" spans="1:48" x14ac:dyDescent="0.55000000000000004">
      <c r="A192" s="161"/>
      <c r="AC192" s="50"/>
      <c r="AD192" s="50"/>
      <c r="AE192" s="50"/>
      <c r="AF192" s="50"/>
      <c r="AG192" s="51"/>
      <c r="AH192" s="50"/>
      <c r="AI192" s="50"/>
      <c r="AJ192" s="50"/>
      <c r="AK192" s="50"/>
      <c r="AL192" s="51"/>
      <c r="AM192" s="50"/>
      <c r="AN192" s="50"/>
      <c r="AO192" s="50"/>
      <c r="AP192" s="50"/>
      <c r="AQ192" s="51"/>
      <c r="AR192" s="50"/>
      <c r="AS192" s="50"/>
      <c r="AT192" s="50"/>
      <c r="AU192" s="50"/>
      <c r="AV192" s="51"/>
    </row>
    <row r="193" spans="1:48" s="23" customFormat="1" x14ac:dyDescent="0.55000000000000004">
      <c r="A193" s="161"/>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row>
    <row r="194" spans="1:48" x14ac:dyDescent="0.55000000000000004">
      <c r="A194" s="161"/>
      <c r="AC194" s="428"/>
      <c r="AD194" s="428"/>
      <c r="AE194" s="428"/>
      <c r="AF194" s="428"/>
      <c r="AG194" s="428"/>
      <c r="AH194" s="428"/>
      <c r="AI194" s="428"/>
      <c r="AJ194" s="428"/>
      <c r="AK194" s="428"/>
      <c r="AL194" s="428"/>
      <c r="AM194" s="428"/>
      <c r="AN194" s="428"/>
      <c r="AO194" s="428"/>
      <c r="AP194" s="428"/>
      <c r="AQ194" s="428"/>
      <c r="AR194" s="428"/>
      <c r="AS194" s="428"/>
      <c r="AT194" s="428"/>
      <c r="AU194" s="428"/>
      <c r="AV194" s="428"/>
    </row>
    <row r="195" spans="1:48" x14ac:dyDescent="0.55000000000000004">
      <c r="A195" s="161"/>
      <c r="AE195" s="1"/>
      <c r="AF195" s="1"/>
      <c r="AG195" s="1"/>
      <c r="AJ195" s="1"/>
      <c r="AK195" s="1"/>
      <c r="AL195" s="1"/>
      <c r="AO195" s="1"/>
      <c r="AP195" s="1"/>
      <c r="AQ195" s="1"/>
      <c r="AT195" s="1"/>
      <c r="AU195" s="1"/>
      <c r="AV195" s="1"/>
    </row>
    <row r="196" spans="1:48" x14ac:dyDescent="0.55000000000000004">
      <c r="A196" s="161"/>
    </row>
    <row r="197" spans="1:48" x14ac:dyDescent="0.55000000000000004">
      <c r="A197" s="161"/>
    </row>
    <row r="198" spans="1:48" x14ac:dyDescent="0.55000000000000004">
      <c r="A198" s="161"/>
    </row>
    <row r="199" spans="1:48" x14ac:dyDescent="0.55000000000000004">
      <c r="A199" s="161"/>
    </row>
    <row r="200" spans="1:48" x14ac:dyDescent="0.55000000000000004">
      <c r="A200" s="161"/>
    </row>
    <row r="201" spans="1:48" x14ac:dyDescent="0.55000000000000004">
      <c r="A201" s="161"/>
    </row>
    <row r="202" spans="1:48" x14ac:dyDescent="0.55000000000000004">
      <c r="A202" s="161"/>
    </row>
    <row r="203" spans="1:48" x14ac:dyDescent="0.55000000000000004">
      <c r="A203" s="161"/>
    </row>
    <row r="204" spans="1:48" x14ac:dyDescent="0.55000000000000004">
      <c r="A204" s="161"/>
    </row>
    <row r="205" spans="1:48" ht="15.75" customHeight="1" x14ac:dyDescent="0.55000000000000004">
      <c r="A205" s="161"/>
    </row>
    <row r="206" spans="1:48" x14ac:dyDescent="0.55000000000000004">
      <c r="A206" s="161"/>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4"/>
    </row>
    <row r="289" spans="4:48" x14ac:dyDescent="0.55000000000000004">
      <c r="D289" s="164"/>
    </row>
    <row r="290" spans="4:48" x14ac:dyDescent="0.55000000000000004">
      <c r="D290" s="164"/>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3"/>
    </row>
    <row r="296" spans="4:48" x14ac:dyDescent="0.55000000000000004">
      <c r="D296" s="164"/>
    </row>
    <row r="297" spans="4:48" x14ac:dyDescent="0.55000000000000004">
      <c r="D297" s="164"/>
    </row>
    <row r="298" spans="4:48" x14ac:dyDescent="0.55000000000000004">
      <c r="D298" s="164"/>
    </row>
    <row r="299" spans="4:48" x14ac:dyDescent="0.55000000000000004">
      <c r="D299" s="164"/>
    </row>
    <row r="300" spans="4:48" x14ac:dyDescent="0.55000000000000004">
      <c r="D300" s="164"/>
    </row>
    <row r="301" spans="4:48" x14ac:dyDescent="0.55000000000000004">
      <c r="D301" s="164"/>
    </row>
    <row r="302" spans="4:48" x14ac:dyDescent="0.55000000000000004">
      <c r="D302" s="164"/>
    </row>
    <row r="303" spans="4:48" x14ac:dyDescent="0.55000000000000004">
      <c r="D303" s="164"/>
    </row>
    <row r="304" spans="4:48" x14ac:dyDescent="0.55000000000000004">
      <c r="D304" s="164"/>
    </row>
    <row r="305" spans="4:4" x14ac:dyDescent="0.55000000000000004">
      <c r="D305" s="164"/>
    </row>
    <row r="306" spans="4:4" x14ac:dyDescent="0.55000000000000004">
      <c r="D306" s="164"/>
    </row>
    <row r="307" spans="4:4" x14ac:dyDescent="0.55000000000000004">
      <c r="D307" s="164"/>
    </row>
    <row r="308" spans="4:4" x14ac:dyDescent="0.55000000000000004">
      <c r="D308" s="164"/>
    </row>
    <row r="309" spans="4:4" x14ac:dyDescent="0.55000000000000004">
      <c r="D309" s="164"/>
    </row>
    <row r="310" spans="4:4" x14ac:dyDescent="0.55000000000000004">
      <c r="D310" s="164"/>
    </row>
    <row r="311" spans="4:4" x14ac:dyDescent="0.55000000000000004">
      <c r="D311" s="164"/>
    </row>
    <row r="312" spans="4:4" x14ac:dyDescent="0.55000000000000004">
      <c r="D312" s="164"/>
    </row>
    <row r="313" spans="4:4" x14ac:dyDescent="0.55000000000000004">
      <c r="D313" s="164"/>
    </row>
    <row r="314" spans="4:4" x14ac:dyDescent="0.55000000000000004">
      <c r="D314" s="164"/>
    </row>
    <row r="315" spans="4:4" x14ac:dyDescent="0.55000000000000004">
      <c r="D315" s="164"/>
    </row>
    <row r="316" spans="4:4" x14ac:dyDescent="0.55000000000000004">
      <c r="D316" s="164"/>
    </row>
  </sheetData>
  <dataConsolidate/>
  <mergeCells count="61">
    <mergeCell ref="B7:C7"/>
    <mergeCell ref="A3:A4"/>
    <mergeCell ref="B3:C3"/>
    <mergeCell ref="B4:C4"/>
    <mergeCell ref="B5:C5"/>
    <mergeCell ref="B6:C6"/>
    <mergeCell ref="B39:C39"/>
    <mergeCell ref="B8:C8"/>
    <mergeCell ref="B9:C9"/>
    <mergeCell ref="B16:C16"/>
    <mergeCell ref="B23:C23"/>
    <mergeCell ref="B24:C24"/>
    <mergeCell ref="B25:C25"/>
    <mergeCell ref="B30:C30"/>
    <mergeCell ref="B31:C31"/>
    <mergeCell ref="B32:C32"/>
    <mergeCell ref="B33:C33"/>
    <mergeCell ref="B38:C38"/>
    <mergeCell ref="B83:C83"/>
    <mergeCell ref="B40:C40"/>
    <mergeCell ref="B41:C41"/>
    <mergeCell ref="B45:C45"/>
    <mergeCell ref="B50:C50"/>
    <mergeCell ref="B54:C54"/>
    <mergeCell ref="B55:C55"/>
    <mergeCell ref="B59:C59"/>
    <mergeCell ref="B60:C60"/>
    <mergeCell ref="B73:C73"/>
    <mergeCell ref="B74:C74"/>
    <mergeCell ref="B78:C78"/>
    <mergeCell ref="B138:C138"/>
    <mergeCell ref="B87:C87"/>
    <mergeCell ref="B88:C88"/>
    <mergeCell ref="B92:C92"/>
    <mergeCell ref="B93:C93"/>
    <mergeCell ref="B107:C107"/>
    <mergeCell ref="B108:C108"/>
    <mergeCell ref="B110:C110"/>
    <mergeCell ref="B122:C122"/>
    <mergeCell ref="B123:C123"/>
    <mergeCell ref="B125:C125"/>
    <mergeCell ref="B132:C132"/>
    <mergeCell ref="B155:C155"/>
    <mergeCell ref="B140:C140"/>
    <mergeCell ref="B141:C141"/>
    <mergeCell ref="B142:C142"/>
    <mergeCell ref="B143:C143"/>
    <mergeCell ref="B144:C144"/>
    <mergeCell ref="B145:C145"/>
    <mergeCell ref="B150:C150"/>
    <mergeCell ref="B151:C151"/>
    <mergeCell ref="B152:C152"/>
    <mergeCell ref="B153:C153"/>
    <mergeCell ref="B154:C154"/>
    <mergeCell ref="B172:C172"/>
    <mergeCell ref="B156:C156"/>
    <mergeCell ref="B157:C157"/>
    <mergeCell ref="B158:C158"/>
    <mergeCell ref="B162:C162"/>
    <mergeCell ref="B163:C163"/>
    <mergeCell ref="B165:C165"/>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1FD1-D4DD-4569-8594-0CAC6D4B7E56}">
  <sheetPr>
    <tabColor theme="9" tint="0.79998168889431442"/>
    <pageSetUpPr fitToPage="1"/>
  </sheetPr>
  <dimension ref="A1:AV67"/>
  <sheetViews>
    <sheetView showGridLines="0" zoomScaleNormal="100" workbookViewId="0">
      <pane xSplit="3" ySplit="5" topLeftCell="D6"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0"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B3" s="445" t="s">
        <v>249</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6">
      <c r="B5" s="445" t="s">
        <v>211</v>
      </c>
      <c r="C5" s="446"/>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55000000000000004">
      <c r="B6" s="437" t="s">
        <v>212</v>
      </c>
      <c r="C6" s="438"/>
      <c r="D6" s="16" t="e">
        <f>#REF!-'BS 3Q2022'!D6</f>
        <v>#REF!</v>
      </c>
      <c r="E6" s="16" t="e">
        <f>#REF!-'BS 3Q2022'!E6</f>
        <v>#REF!</v>
      </c>
      <c r="F6" s="16" t="e">
        <f>#REF!-'BS 3Q2022'!F6</f>
        <v>#REF!</v>
      </c>
      <c r="G6" s="101" t="e">
        <f>#REF!-'BS 3Q2022'!G6</f>
        <v>#REF!</v>
      </c>
      <c r="H6" s="17" t="e">
        <f>#REF!-'BS 3Q2022'!H6</f>
        <v>#REF!</v>
      </c>
      <c r="I6" s="16" t="e">
        <f>#REF!-'BS 3Q2022'!I6</f>
        <v>#REF!</v>
      </c>
      <c r="J6" s="16" t="e">
        <f>#REF!-'BS 3Q2022'!J6</f>
        <v>#REF!</v>
      </c>
      <c r="K6" s="16" t="e">
        <f>#REF!-'BS 3Q2022'!K6</f>
        <v>#REF!</v>
      </c>
      <c r="L6" s="101" t="e">
        <f>#REF!-'BS 3Q2022'!L6</f>
        <v>#REF!</v>
      </c>
      <c r="M6" s="17" t="e">
        <f>#REF!-'BS 3Q2022'!M6</f>
        <v>#REF!</v>
      </c>
      <c r="N6" s="16" t="e">
        <f>#REF!-'BS 3Q2022'!N6</f>
        <v>#REF!</v>
      </c>
      <c r="O6" s="16" t="e">
        <f>#REF!-'BS 3Q2022'!O6</f>
        <v>#REF!</v>
      </c>
      <c r="P6" s="16" t="e">
        <f>#REF!-'BS 3Q2022'!P6</f>
        <v>#REF!</v>
      </c>
      <c r="Q6" s="16" t="e">
        <f>#REF!-'BS 3Q2022'!Q6</f>
        <v>#REF!</v>
      </c>
      <c r="R6" s="17" t="e">
        <f>#REF!-'BS 3Q2022'!R6</f>
        <v>#REF!</v>
      </c>
      <c r="S6" s="16" t="e">
        <f>#REF!-'BS 3Q2022'!S6</f>
        <v>#REF!</v>
      </c>
      <c r="T6" s="16" t="e">
        <f>#REF!-'BS 3Q2022'!T6</f>
        <v>#REF!</v>
      </c>
      <c r="U6" s="16" t="e">
        <f>#REF!-'BS 3Q2022'!U6</f>
        <v>#REF!</v>
      </c>
      <c r="V6" s="16" t="e">
        <f>#REF!-'BS 3Q2022'!V6</f>
        <v>#REF!</v>
      </c>
      <c r="W6" s="17" t="e">
        <f>#REF!-'BS 3Q2022'!W6</f>
        <v>#REF!</v>
      </c>
      <c r="X6" s="16" t="e">
        <f>#REF!-'BS 3Q2022'!X6</f>
        <v>#REF!</v>
      </c>
      <c r="Y6" s="16" t="e">
        <f>#REF!-'BS 3Q2022'!Y6</f>
        <v>#REF!</v>
      </c>
      <c r="Z6" s="16" t="e">
        <f>#REF!-'BS 3Q2022'!Z6</f>
        <v>#REF!</v>
      </c>
      <c r="AA6" s="16" t="e">
        <f>#REF!-'BS 3Q2022'!AA6</f>
        <v>#REF!</v>
      </c>
      <c r="AB6" s="17" t="e">
        <f>#REF!-'BS 3Q2022'!AB6</f>
        <v>#REF!</v>
      </c>
      <c r="AC6" s="16" t="e">
        <f>#REF!-'BS 3Q2022'!AC6</f>
        <v>#REF!</v>
      </c>
      <c r="AD6" s="16" t="e">
        <f>#REF!-'BS 3Q2022'!AD6</f>
        <v>#REF!</v>
      </c>
      <c r="AE6" s="16" t="e">
        <f>#REF!-'BS 3Q2022'!AE6</f>
        <v>#REF!</v>
      </c>
      <c r="AF6" s="16" t="e">
        <f>#REF!-'BS 3Q2022'!AF6</f>
        <v>#REF!</v>
      </c>
      <c r="AG6" s="17" t="e">
        <f>#REF!-'BS 3Q2022'!AG6</f>
        <v>#REF!</v>
      </c>
      <c r="AH6" s="16" t="e">
        <f>#REF!-'BS 3Q2022'!AH6</f>
        <v>#REF!</v>
      </c>
      <c r="AI6" s="16" t="e">
        <f>#REF!-'BS 3Q2022'!AI6</f>
        <v>#REF!</v>
      </c>
      <c r="AJ6" s="16" t="e">
        <f>#REF!-'BS 3Q2022'!AJ6</f>
        <v>#REF!</v>
      </c>
      <c r="AK6" s="16" t="e">
        <f>#REF!-'BS 3Q2022'!AK6</f>
        <v>#REF!</v>
      </c>
      <c r="AL6" s="17" t="e">
        <f>#REF!-'BS 3Q2022'!AL6</f>
        <v>#REF!</v>
      </c>
      <c r="AM6" s="16" t="e">
        <f>#REF!-'BS 3Q2022'!AM6</f>
        <v>#REF!</v>
      </c>
      <c r="AN6" s="16" t="e">
        <f>#REF!-'BS 3Q2022'!AN6</f>
        <v>#REF!</v>
      </c>
      <c r="AO6" s="16" t="e">
        <f>#REF!-'BS 3Q2022'!AO6</f>
        <v>#REF!</v>
      </c>
      <c r="AP6" s="16" t="e">
        <f>#REF!-'BS 3Q2022'!AP6</f>
        <v>#REF!</v>
      </c>
      <c r="AQ6" s="17" t="e">
        <f>#REF!-'BS 3Q2022'!AQ6</f>
        <v>#REF!</v>
      </c>
      <c r="AR6" s="16" t="e">
        <f>#REF!-'BS 3Q2022'!AR6</f>
        <v>#REF!</v>
      </c>
      <c r="AS6" s="16" t="e">
        <f>#REF!-'BS 3Q2022'!AS6</f>
        <v>#REF!</v>
      </c>
      <c r="AT6" s="16" t="e">
        <f>#REF!-'BS 3Q2022'!AT6</f>
        <v>#REF!</v>
      </c>
      <c r="AU6" s="16" t="e">
        <f>#REF!-'BS 3Q2022'!AU6</f>
        <v>#REF!</v>
      </c>
      <c r="AV6" s="17" t="e">
        <f>#REF!-'BS 3Q2022'!AV6</f>
        <v>#REF!</v>
      </c>
    </row>
    <row r="7" spans="1:48" ht="14.55" customHeight="1" outlineLevel="1" x14ac:dyDescent="0.55000000000000004">
      <c r="A7" s="161"/>
      <c r="B7" s="200" t="s">
        <v>213</v>
      </c>
      <c r="C7" s="201"/>
      <c r="D7" s="16" t="e">
        <f>#REF!-'BS 3Q2022'!D7</f>
        <v>#REF!</v>
      </c>
      <c r="E7" s="16" t="e">
        <f>#REF!-'BS 3Q2022'!E7</f>
        <v>#REF!</v>
      </c>
      <c r="F7" s="16" t="e">
        <f>#REF!-'BS 3Q2022'!F7</f>
        <v>#REF!</v>
      </c>
      <c r="G7" s="16" t="e">
        <f>#REF!-'BS 3Q2022'!G7</f>
        <v>#REF!</v>
      </c>
      <c r="H7" s="17" t="e">
        <f>#REF!-'BS 3Q2022'!H7</f>
        <v>#REF!</v>
      </c>
      <c r="I7" s="16" t="e">
        <f>#REF!-'BS 3Q2022'!I7</f>
        <v>#REF!</v>
      </c>
      <c r="J7" s="16" t="e">
        <f>#REF!-'BS 3Q2022'!J7</f>
        <v>#REF!</v>
      </c>
      <c r="K7" s="16" t="e">
        <f>#REF!-'BS 3Q2022'!K7</f>
        <v>#REF!</v>
      </c>
      <c r="L7" s="16" t="e">
        <f>#REF!-'BS 3Q2022'!L7</f>
        <v>#REF!</v>
      </c>
      <c r="M7" s="17" t="e">
        <f>#REF!-'BS 3Q2022'!M7</f>
        <v>#REF!</v>
      </c>
      <c r="N7" s="16" t="e">
        <f>#REF!-'BS 3Q2022'!N7</f>
        <v>#REF!</v>
      </c>
      <c r="O7" s="16" t="e">
        <f>#REF!-'BS 3Q2022'!O7</f>
        <v>#REF!</v>
      </c>
      <c r="P7" s="16" t="e">
        <f>#REF!-'BS 3Q2022'!P7</f>
        <v>#REF!</v>
      </c>
      <c r="Q7" s="101" t="e">
        <f>#REF!-'BS 3Q2022'!Q7</f>
        <v>#REF!</v>
      </c>
      <c r="R7" s="17" t="e">
        <f>#REF!-'BS 3Q2022'!R7</f>
        <v>#REF!</v>
      </c>
      <c r="S7" s="16" t="e">
        <f>#REF!-'BS 3Q2022'!S7</f>
        <v>#REF!</v>
      </c>
      <c r="T7" s="16" t="e">
        <f>#REF!-'BS 3Q2022'!T7</f>
        <v>#REF!</v>
      </c>
      <c r="U7" s="16" t="e">
        <f>#REF!-'BS 3Q2022'!U7</f>
        <v>#REF!</v>
      </c>
      <c r="V7" s="16" t="e">
        <f>#REF!-'BS 3Q2022'!V7</f>
        <v>#REF!</v>
      </c>
      <c r="W7" s="17" t="e">
        <f>#REF!-'BS 3Q2022'!W7</f>
        <v>#REF!</v>
      </c>
      <c r="X7" s="16" t="e">
        <f>#REF!-'BS 3Q2022'!X7</f>
        <v>#REF!</v>
      </c>
      <c r="Y7" s="16" t="e">
        <f>#REF!-'BS 3Q2022'!Y7</f>
        <v>#REF!</v>
      </c>
      <c r="Z7" s="16" t="e">
        <f>#REF!-'BS 3Q2022'!Z7</f>
        <v>#REF!</v>
      </c>
      <c r="AA7" s="16" t="e">
        <f>#REF!-'BS 3Q2022'!AA7</f>
        <v>#REF!</v>
      </c>
      <c r="AB7" s="17" t="e">
        <f>#REF!-'BS 3Q2022'!AB7</f>
        <v>#REF!</v>
      </c>
      <c r="AC7" s="16" t="e">
        <f>#REF!-'BS 3Q2022'!AC7</f>
        <v>#REF!</v>
      </c>
      <c r="AD7" s="16" t="e">
        <f>#REF!-'BS 3Q2022'!AD7</f>
        <v>#REF!</v>
      </c>
      <c r="AE7" s="16" t="e">
        <f>#REF!-'BS 3Q2022'!AE7</f>
        <v>#REF!</v>
      </c>
      <c r="AF7" s="16" t="e">
        <f>#REF!-'BS 3Q2022'!AF7</f>
        <v>#REF!</v>
      </c>
      <c r="AG7" s="17" t="e">
        <f>#REF!-'BS 3Q2022'!AG7</f>
        <v>#REF!</v>
      </c>
      <c r="AH7" s="16" t="e">
        <f>#REF!-'BS 3Q2022'!AH7</f>
        <v>#REF!</v>
      </c>
      <c r="AI7" s="16" t="e">
        <f>#REF!-'BS 3Q2022'!AI7</f>
        <v>#REF!</v>
      </c>
      <c r="AJ7" s="16" t="e">
        <f>#REF!-'BS 3Q2022'!AJ7</f>
        <v>#REF!</v>
      </c>
      <c r="AK7" s="16" t="e">
        <f>#REF!-'BS 3Q2022'!AK7</f>
        <v>#REF!</v>
      </c>
      <c r="AL7" s="17" t="e">
        <f>#REF!-'BS 3Q2022'!AL7</f>
        <v>#REF!</v>
      </c>
      <c r="AM7" s="16" t="e">
        <f>#REF!-'BS 3Q2022'!AM7</f>
        <v>#REF!</v>
      </c>
      <c r="AN7" s="16" t="e">
        <f>#REF!-'BS 3Q2022'!AN7</f>
        <v>#REF!</v>
      </c>
      <c r="AO7" s="16" t="e">
        <f>#REF!-'BS 3Q2022'!AO7</f>
        <v>#REF!</v>
      </c>
      <c r="AP7" s="16" t="e">
        <f>#REF!-'BS 3Q2022'!AP7</f>
        <v>#REF!</v>
      </c>
      <c r="AQ7" s="17" t="e">
        <f>#REF!-'BS 3Q2022'!AQ7</f>
        <v>#REF!</v>
      </c>
      <c r="AR7" s="16" t="e">
        <f>#REF!-'BS 3Q2022'!AR7</f>
        <v>#REF!</v>
      </c>
      <c r="AS7" s="16" t="e">
        <f>#REF!-'BS 3Q2022'!AS7</f>
        <v>#REF!</v>
      </c>
      <c r="AT7" s="16" t="e">
        <f>#REF!-'BS 3Q2022'!AT7</f>
        <v>#REF!</v>
      </c>
      <c r="AU7" s="16" t="e">
        <f>#REF!-'BS 3Q2022'!AU7</f>
        <v>#REF!</v>
      </c>
      <c r="AV7" s="17" t="e">
        <f>#REF!-'BS 3Q2022'!AV7</f>
        <v>#REF!</v>
      </c>
    </row>
    <row r="8" spans="1:48" s="23" customFormat="1" ht="14.55" customHeight="1" outlineLevel="1" x14ac:dyDescent="0.55000000000000004">
      <c r="A8" s="161"/>
      <c r="B8" s="437" t="s">
        <v>214</v>
      </c>
      <c r="C8" s="438"/>
      <c r="D8" s="16" t="e">
        <f>#REF!-'BS 3Q2022'!D8</f>
        <v>#REF!</v>
      </c>
      <c r="E8" s="16" t="e">
        <f>#REF!-'BS 3Q2022'!E8</f>
        <v>#REF!</v>
      </c>
      <c r="F8" s="16" t="e">
        <f>#REF!-'BS 3Q2022'!F8</f>
        <v>#REF!</v>
      </c>
      <c r="G8" s="16" t="e">
        <f>#REF!-'BS 3Q2022'!G8</f>
        <v>#REF!</v>
      </c>
      <c r="H8" s="17" t="e">
        <f>#REF!-'BS 3Q2022'!H8</f>
        <v>#REF!</v>
      </c>
      <c r="I8" s="16" t="e">
        <f>#REF!-'BS 3Q2022'!I8</f>
        <v>#REF!</v>
      </c>
      <c r="J8" s="16" t="e">
        <f>#REF!-'BS 3Q2022'!J8</f>
        <v>#REF!</v>
      </c>
      <c r="K8" s="16" t="e">
        <f>#REF!-'BS 3Q2022'!K8</f>
        <v>#REF!</v>
      </c>
      <c r="L8" s="16" t="e">
        <f>#REF!-'BS 3Q2022'!L8</f>
        <v>#REF!</v>
      </c>
      <c r="M8" s="17" t="e">
        <f>#REF!-'BS 3Q2022'!M8</f>
        <v>#REF!</v>
      </c>
      <c r="N8" s="16" t="e">
        <f>#REF!-'BS 3Q2022'!N8</f>
        <v>#REF!</v>
      </c>
      <c r="O8" s="16" t="e">
        <f>#REF!-'BS 3Q2022'!O8</f>
        <v>#REF!</v>
      </c>
      <c r="P8" s="16" t="e">
        <f>#REF!-'BS 3Q2022'!P8</f>
        <v>#REF!</v>
      </c>
      <c r="Q8" s="101" t="e">
        <f>#REF!-'BS 3Q2022'!Q8</f>
        <v>#REF!</v>
      </c>
      <c r="R8" s="17" t="e">
        <f>#REF!-'BS 3Q2022'!R8</f>
        <v>#REF!</v>
      </c>
      <c r="S8" s="16" t="e">
        <f>#REF!-'BS 3Q2022'!S8</f>
        <v>#REF!</v>
      </c>
      <c r="T8" s="16" t="e">
        <f>#REF!-'BS 3Q2022'!T8</f>
        <v>#REF!</v>
      </c>
      <c r="U8" s="16" t="e">
        <f>#REF!-'BS 3Q2022'!U8</f>
        <v>#REF!</v>
      </c>
      <c r="V8" s="16" t="e">
        <f>#REF!-'BS 3Q2022'!V8</f>
        <v>#REF!</v>
      </c>
      <c r="W8" s="17" t="e">
        <f>#REF!-'BS 3Q2022'!W8</f>
        <v>#REF!</v>
      </c>
      <c r="X8" s="16" t="e">
        <f>#REF!-'BS 3Q2022'!X8</f>
        <v>#REF!</v>
      </c>
      <c r="Y8" s="16" t="e">
        <f>#REF!-'BS 3Q2022'!Y8</f>
        <v>#REF!</v>
      </c>
      <c r="Z8" s="16" t="e">
        <f>#REF!-'BS 3Q2022'!Z8</f>
        <v>#REF!</v>
      </c>
      <c r="AA8" s="16" t="e">
        <f>#REF!-'BS 3Q2022'!AA8</f>
        <v>#REF!</v>
      </c>
      <c r="AB8" s="17" t="e">
        <f>#REF!-'BS 3Q2022'!AB8</f>
        <v>#REF!</v>
      </c>
      <c r="AC8" s="16" t="e">
        <f>#REF!-'BS 3Q2022'!AC8</f>
        <v>#REF!</v>
      </c>
      <c r="AD8" s="16" t="e">
        <f>#REF!-'BS 3Q2022'!AD8</f>
        <v>#REF!</v>
      </c>
      <c r="AE8" s="16" t="e">
        <f>#REF!-'BS 3Q2022'!AE8</f>
        <v>#REF!</v>
      </c>
      <c r="AF8" s="16" t="e">
        <f>#REF!-'BS 3Q2022'!AF8</f>
        <v>#REF!</v>
      </c>
      <c r="AG8" s="17" t="e">
        <f>#REF!-'BS 3Q2022'!AG8</f>
        <v>#REF!</v>
      </c>
      <c r="AH8" s="16" t="e">
        <f>#REF!-'BS 3Q2022'!AH8</f>
        <v>#REF!</v>
      </c>
      <c r="AI8" s="16" t="e">
        <f>#REF!-'BS 3Q2022'!AI8</f>
        <v>#REF!</v>
      </c>
      <c r="AJ8" s="16" t="e">
        <f>#REF!-'BS 3Q2022'!AJ8</f>
        <v>#REF!</v>
      </c>
      <c r="AK8" s="16" t="e">
        <f>#REF!-'BS 3Q2022'!AK8</f>
        <v>#REF!</v>
      </c>
      <c r="AL8" s="17" t="e">
        <f>#REF!-'BS 3Q2022'!AL8</f>
        <v>#REF!</v>
      </c>
      <c r="AM8" s="16" t="e">
        <f>#REF!-'BS 3Q2022'!AM8</f>
        <v>#REF!</v>
      </c>
      <c r="AN8" s="16" t="e">
        <f>#REF!-'BS 3Q2022'!AN8</f>
        <v>#REF!</v>
      </c>
      <c r="AO8" s="16" t="e">
        <f>#REF!-'BS 3Q2022'!AO8</f>
        <v>#REF!</v>
      </c>
      <c r="AP8" s="16" t="e">
        <f>#REF!-'BS 3Q2022'!AP8</f>
        <v>#REF!</v>
      </c>
      <c r="AQ8" s="17" t="e">
        <f>#REF!-'BS 3Q2022'!AQ8</f>
        <v>#REF!</v>
      </c>
      <c r="AR8" s="16" t="e">
        <f>#REF!-'BS 3Q2022'!AR8</f>
        <v>#REF!</v>
      </c>
      <c r="AS8" s="16" t="e">
        <f>#REF!-'BS 3Q2022'!AS8</f>
        <v>#REF!</v>
      </c>
      <c r="AT8" s="16" t="e">
        <f>#REF!-'BS 3Q2022'!AT8</f>
        <v>#REF!</v>
      </c>
      <c r="AU8" s="16" t="e">
        <f>#REF!-'BS 3Q2022'!AU8</f>
        <v>#REF!</v>
      </c>
      <c r="AV8" s="17" t="e">
        <f>#REF!-'BS 3Q2022'!AV8</f>
        <v>#REF!</v>
      </c>
    </row>
    <row r="9" spans="1:48" s="23" customFormat="1" ht="14.55" customHeight="1" outlineLevel="1" x14ac:dyDescent="0.55000000000000004">
      <c r="A9" s="161"/>
      <c r="B9" s="200" t="s">
        <v>215</v>
      </c>
      <c r="C9" s="201"/>
      <c r="D9" s="16" t="e">
        <f>#REF!-'BS 3Q2022'!D9</f>
        <v>#REF!</v>
      </c>
      <c r="E9" s="16" t="e">
        <f>#REF!-'BS 3Q2022'!E9</f>
        <v>#REF!</v>
      </c>
      <c r="F9" s="16" t="e">
        <f>#REF!-'BS 3Q2022'!F9</f>
        <v>#REF!</v>
      </c>
      <c r="G9" s="16" t="e">
        <f>#REF!-'BS 3Q2022'!G9</f>
        <v>#REF!</v>
      </c>
      <c r="H9" s="17" t="e">
        <f>#REF!-'BS 3Q2022'!H9</f>
        <v>#REF!</v>
      </c>
      <c r="I9" s="16" t="e">
        <f>#REF!-'BS 3Q2022'!I9</f>
        <v>#REF!</v>
      </c>
      <c r="J9" s="16" t="e">
        <f>#REF!-'BS 3Q2022'!J9</f>
        <v>#REF!</v>
      </c>
      <c r="K9" s="16" t="e">
        <f>#REF!-'BS 3Q2022'!K9</f>
        <v>#REF!</v>
      </c>
      <c r="L9" s="16" t="e">
        <f>#REF!-'BS 3Q2022'!L9</f>
        <v>#REF!</v>
      </c>
      <c r="M9" s="17" t="e">
        <f>#REF!-'BS 3Q2022'!M9</f>
        <v>#REF!</v>
      </c>
      <c r="N9" s="16" t="e">
        <f>#REF!-'BS 3Q2022'!N9</f>
        <v>#REF!</v>
      </c>
      <c r="O9" s="16" t="e">
        <f>#REF!-'BS 3Q2022'!O9</f>
        <v>#REF!</v>
      </c>
      <c r="P9" s="16" t="e">
        <f>#REF!-'BS 3Q2022'!P9</f>
        <v>#REF!</v>
      </c>
      <c r="Q9" s="101" t="e">
        <f>#REF!-'BS 3Q2022'!Q9</f>
        <v>#REF!</v>
      </c>
      <c r="R9" s="17" t="e">
        <f>#REF!-'BS 3Q2022'!R9</f>
        <v>#REF!</v>
      </c>
      <c r="S9" s="16" t="e">
        <f>#REF!-'BS 3Q2022'!S9</f>
        <v>#REF!</v>
      </c>
      <c r="T9" s="16" t="e">
        <f>#REF!-'BS 3Q2022'!T9</f>
        <v>#REF!</v>
      </c>
      <c r="U9" s="16" t="e">
        <f>#REF!-'BS 3Q2022'!U9</f>
        <v>#REF!</v>
      </c>
      <c r="V9" s="16" t="e">
        <f>#REF!-'BS 3Q2022'!V9</f>
        <v>#REF!</v>
      </c>
      <c r="W9" s="17" t="e">
        <f>#REF!-'BS 3Q2022'!W9</f>
        <v>#REF!</v>
      </c>
      <c r="X9" s="16" t="e">
        <f>#REF!-'BS 3Q2022'!X9</f>
        <v>#REF!</v>
      </c>
      <c r="Y9" s="16" t="e">
        <f>#REF!-'BS 3Q2022'!Y9</f>
        <v>#REF!</v>
      </c>
      <c r="Z9" s="16" t="e">
        <f>#REF!-'BS 3Q2022'!Z9</f>
        <v>#REF!</v>
      </c>
      <c r="AA9" s="16" t="e">
        <f>#REF!-'BS 3Q2022'!AA9</f>
        <v>#REF!</v>
      </c>
      <c r="AB9" s="17" t="e">
        <f>#REF!-'BS 3Q2022'!AB9</f>
        <v>#REF!</v>
      </c>
      <c r="AC9" s="16" t="e">
        <f>#REF!-'BS 3Q2022'!AC9</f>
        <v>#REF!</v>
      </c>
      <c r="AD9" s="16" t="e">
        <f>#REF!-'BS 3Q2022'!AD9</f>
        <v>#REF!</v>
      </c>
      <c r="AE9" s="16" t="e">
        <f>#REF!-'BS 3Q2022'!AE9</f>
        <v>#REF!</v>
      </c>
      <c r="AF9" s="16" t="e">
        <f>#REF!-'BS 3Q2022'!AF9</f>
        <v>#REF!</v>
      </c>
      <c r="AG9" s="17" t="e">
        <f>#REF!-'BS 3Q2022'!AG9</f>
        <v>#REF!</v>
      </c>
      <c r="AH9" s="16" t="e">
        <f>#REF!-'BS 3Q2022'!AH9</f>
        <v>#REF!</v>
      </c>
      <c r="AI9" s="16" t="e">
        <f>#REF!-'BS 3Q2022'!AI9</f>
        <v>#REF!</v>
      </c>
      <c r="AJ9" s="16" t="e">
        <f>#REF!-'BS 3Q2022'!AJ9</f>
        <v>#REF!</v>
      </c>
      <c r="AK9" s="16" t="e">
        <f>#REF!-'BS 3Q2022'!AK9</f>
        <v>#REF!</v>
      </c>
      <c r="AL9" s="17" t="e">
        <f>#REF!-'BS 3Q2022'!AL9</f>
        <v>#REF!</v>
      </c>
      <c r="AM9" s="16" t="e">
        <f>#REF!-'BS 3Q2022'!AM9</f>
        <v>#REF!</v>
      </c>
      <c r="AN9" s="16" t="e">
        <f>#REF!-'BS 3Q2022'!AN9</f>
        <v>#REF!</v>
      </c>
      <c r="AO9" s="16" t="e">
        <f>#REF!-'BS 3Q2022'!AO9</f>
        <v>#REF!</v>
      </c>
      <c r="AP9" s="16" t="e">
        <f>#REF!-'BS 3Q2022'!AP9</f>
        <v>#REF!</v>
      </c>
      <c r="AQ9" s="17" t="e">
        <f>#REF!-'BS 3Q2022'!AQ9</f>
        <v>#REF!</v>
      </c>
      <c r="AR9" s="16" t="e">
        <f>#REF!-'BS 3Q2022'!AR9</f>
        <v>#REF!</v>
      </c>
      <c r="AS9" s="16" t="e">
        <f>#REF!-'BS 3Q2022'!AS9</f>
        <v>#REF!</v>
      </c>
      <c r="AT9" s="16" t="e">
        <f>#REF!-'BS 3Q2022'!AT9</f>
        <v>#REF!</v>
      </c>
      <c r="AU9" s="16" t="e">
        <f>#REF!-'BS 3Q2022'!AU9</f>
        <v>#REF!</v>
      </c>
      <c r="AV9" s="17" t="e">
        <f>#REF!-'BS 3Q2022'!AV9</f>
        <v>#REF!</v>
      </c>
    </row>
    <row r="10" spans="1:48" ht="16.2" customHeight="1" outlineLevel="1" x14ac:dyDescent="0.85">
      <c r="A10" s="161"/>
      <c r="B10" s="437" t="s">
        <v>216</v>
      </c>
      <c r="C10" s="438"/>
      <c r="D10" s="260" t="e">
        <f>#REF!-'BS 3Q2022'!D10</f>
        <v>#REF!</v>
      </c>
      <c r="E10" s="112" t="e">
        <f>#REF!-'BS 3Q2022'!E10</f>
        <v>#REF!</v>
      </c>
      <c r="F10" s="112" t="e">
        <f>#REF!-'BS 3Q2022'!F10</f>
        <v>#REF!</v>
      </c>
      <c r="G10" s="112" t="e">
        <f>#REF!-'BS 3Q2022'!G10</f>
        <v>#REF!</v>
      </c>
      <c r="H10" s="261" t="e">
        <f>#REF!-'BS 3Q2022'!H10</f>
        <v>#REF!</v>
      </c>
      <c r="I10" s="112" t="e">
        <f>#REF!-'BS 3Q2022'!I10</f>
        <v>#REF!</v>
      </c>
      <c r="J10" s="112" t="e">
        <f>#REF!-'BS 3Q2022'!J10</f>
        <v>#REF!</v>
      </c>
      <c r="K10" s="112" t="e">
        <f>#REF!-'BS 3Q2022'!K10</f>
        <v>#REF!</v>
      </c>
      <c r="L10" s="112" t="e">
        <f>#REF!-'BS 3Q2022'!L10</f>
        <v>#REF!</v>
      </c>
      <c r="M10" s="261" t="e">
        <f>#REF!-'BS 3Q2022'!M10</f>
        <v>#REF!</v>
      </c>
      <c r="N10" s="112" t="e">
        <f>#REF!-'BS 3Q2022'!N10</f>
        <v>#REF!</v>
      </c>
      <c r="O10" s="112" t="e">
        <f>#REF!-'BS 3Q2022'!O10</f>
        <v>#REF!</v>
      </c>
      <c r="P10" s="112" t="e">
        <f>#REF!-'BS 3Q2022'!P10</f>
        <v>#REF!</v>
      </c>
      <c r="Q10" s="112" t="e">
        <f>#REF!-'BS 3Q2022'!Q10</f>
        <v>#REF!</v>
      </c>
      <c r="R10" s="261" t="e">
        <f>#REF!-'BS 3Q2022'!R10</f>
        <v>#REF!</v>
      </c>
      <c r="S10" s="112" t="e">
        <f>#REF!-'BS 3Q2022'!S10</f>
        <v>#REF!</v>
      </c>
      <c r="T10" s="112" t="e">
        <f>#REF!-'BS 3Q2022'!T10</f>
        <v>#REF!</v>
      </c>
      <c r="U10" s="112" t="e">
        <f>#REF!-'BS 3Q2022'!U10</f>
        <v>#REF!</v>
      </c>
      <c r="V10" s="32" t="e">
        <f>#REF!-'BS 3Q2022'!V10</f>
        <v>#REF!</v>
      </c>
      <c r="W10" s="261" t="e">
        <f>#REF!-'BS 3Q2022'!W10</f>
        <v>#REF!</v>
      </c>
      <c r="X10" s="32" t="e">
        <f>#REF!-'BS 3Q2022'!X10</f>
        <v>#REF!</v>
      </c>
      <c r="Y10" s="32" t="e">
        <f>#REF!-'BS 3Q2022'!Y10</f>
        <v>#REF!</v>
      </c>
      <c r="Z10" s="32" t="e">
        <f>#REF!-'BS 3Q2022'!Z10</f>
        <v>#REF!</v>
      </c>
      <c r="AA10" s="32" t="e">
        <f>#REF!-'BS 3Q2022'!AA10</f>
        <v>#REF!</v>
      </c>
      <c r="AB10" s="261" t="e">
        <f>#REF!-'BS 3Q2022'!AB10</f>
        <v>#REF!</v>
      </c>
      <c r="AC10" s="32" t="e">
        <f>#REF!-'BS 3Q2022'!AC10</f>
        <v>#REF!</v>
      </c>
      <c r="AD10" s="32" t="e">
        <f>#REF!-'BS 3Q2022'!AD10</f>
        <v>#REF!</v>
      </c>
      <c r="AE10" s="32" t="e">
        <f>#REF!-'BS 3Q2022'!AE10</f>
        <v>#REF!</v>
      </c>
      <c r="AF10" s="32" t="e">
        <f>#REF!-'BS 3Q2022'!AF10</f>
        <v>#REF!</v>
      </c>
      <c r="AG10" s="261" t="e">
        <f>#REF!-'BS 3Q2022'!AG10</f>
        <v>#REF!</v>
      </c>
      <c r="AH10" s="32" t="e">
        <f>#REF!-'BS 3Q2022'!AH10</f>
        <v>#REF!</v>
      </c>
      <c r="AI10" s="32" t="e">
        <f>#REF!-'BS 3Q2022'!AI10</f>
        <v>#REF!</v>
      </c>
      <c r="AJ10" s="32" t="e">
        <f>#REF!-'BS 3Q2022'!AJ10</f>
        <v>#REF!</v>
      </c>
      <c r="AK10" s="32" t="e">
        <f>#REF!-'BS 3Q2022'!AK10</f>
        <v>#REF!</v>
      </c>
      <c r="AL10" s="261" t="e">
        <f>#REF!-'BS 3Q2022'!AL10</f>
        <v>#REF!</v>
      </c>
      <c r="AM10" s="32" t="e">
        <f>#REF!-'BS 3Q2022'!AM10</f>
        <v>#REF!</v>
      </c>
      <c r="AN10" s="32" t="e">
        <f>#REF!-'BS 3Q2022'!AN10</f>
        <v>#REF!</v>
      </c>
      <c r="AO10" s="32" t="e">
        <f>#REF!-'BS 3Q2022'!AO10</f>
        <v>#REF!</v>
      </c>
      <c r="AP10" s="32" t="e">
        <f>#REF!-'BS 3Q2022'!AP10</f>
        <v>#REF!</v>
      </c>
      <c r="AQ10" s="261" t="e">
        <f>#REF!-'BS 3Q2022'!AQ10</f>
        <v>#REF!</v>
      </c>
      <c r="AR10" s="32" t="e">
        <f>#REF!-'BS 3Q2022'!AR10</f>
        <v>#REF!</v>
      </c>
      <c r="AS10" s="32" t="e">
        <f>#REF!-'BS 3Q2022'!AS10</f>
        <v>#REF!</v>
      </c>
      <c r="AT10" s="32" t="e">
        <f>#REF!-'BS 3Q2022'!AT10</f>
        <v>#REF!</v>
      </c>
      <c r="AU10" s="32" t="e">
        <f>#REF!-'BS 3Q2022'!AU10</f>
        <v>#REF!</v>
      </c>
      <c r="AV10" s="261" t="e">
        <f>#REF!-'BS 3Q2022'!AV10</f>
        <v>#REF!</v>
      </c>
    </row>
    <row r="11" spans="1:48" ht="14.55" customHeight="1" outlineLevel="1" x14ac:dyDescent="0.55000000000000004">
      <c r="A11" s="161"/>
      <c r="B11" s="205" t="s">
        <v>217</v>
      </c>
      <c r="C11" s="206"/>
      <c r="D11" s="21" t="e">
        <f>#REF!-'BS 3Q2022'!D11</f>
        <v>#REF!</v>
      </c>
      <c r="E11" s="21" t="e">
        <f>#REF!-'BS 3Q2022'!E11</f>
        <v>#REF!</v>
      </c>
      <c r="F11" s="21" t="e">
        <f>#REF!-'BS 3Q2022'!F11</f>
        <v>#REF!</v>
      </c>
      <c r="G11" s="21" t="e">
        <f>#REF!-'BS 3Q2022'!G11</f>
        <v>#REF!</v>
      </c>
      <c r="H11" s="22" t="e">
        <f>#REF!-'BS 3Q2022'!H11</f>
        <v>#REF!</v>
      </c>
      <c r="I11" s="21" t="e">
        <f>#REF!-'BS 3Q2022'!I11</f>
        <v>#REF!</v>
      </c>
      <c r="J11" s="21" t="e">
        <f>#REF!-'BS 3Q2022'!J11</f>
        <v>#REF!</v>
      </c>
      <c r="K11" s="21" t="e">
        <f>#REF!-'BS 3Q2022'!K11</f>
        <v>#REF!</v>
      </c>
      <c r="L11" s="116" t="e">
        <f>#REF!-'BS 3Q2022'!L11</f>
        <v>#REF!</v>
      </c>
      <c r="M11" s="22" t="e">
        <f>#REF!-'BS 3Q2022'!M11</f>
        <v>#REF!</v>
      </c>
      <c r="N11" s="21" t="e">
        <f>#REF!-'BS 3Q2022'!N11</f>
        <v>#REF!</v>
      </c>
      <c r="O11" s="21" t="e">
        <f>#REF!-'BS 3Q2022'!O11</f>
        <v>#REF!</v>
      </c>
      <c r="P11" s="21" t="e">
        <f>#REF!-'BS 3Q2022'!P11</f>
        <v>#REF!</v>
      </c>
      <c r="Q11" s="116" t="e">
        <f>#REF!-'BS 3Q2022'!Q11</f>
        <v>#REF!</v>
      </c>
      <c r="R11" s="22" t="e">
        <f>#REF!-'BS 3Q2022'!R11</f>
        <v>#REF!</v>
      </c>
      <c r="S11" s="21" t="e">
        <f>#REF!-'BS 3Q2022'!S11</f>
        <v>#REF!</v>
      </c>
      <c r="T11" s="21" t="e">
        <f>#REF!-'BS 3Q2022'!T11</f>
        <v>#REF!</v>
      </c>
      <c r="U11" s="21" t="e">
        <f>#REF!-'BS 3Q2022'!U11</f>
        <v>#REF!</v>
      </c>
      <c r="V11" s="21" t="e">
        <f>#REF!-'BS 3Q2022'!V11</f>
        <v>#REF!</v>
      </c>
      <c r="W11" s="22" t="e">
        <f>#REF!-'BS 3Q2022'!W11</f>
        <v>#REF!</v>
      </c>
      <c r="X11" s="21" t="e">
        <f>#REF!-'BS 3Q2022'!X11</f>
        <v>#REF!</v>
      </c>
      <c r="Y11" s="21" t="e">
        <f>#REF!-'BS 3Q2022'!Y11</f>
        <v>#REF!</v>
      </c>
      <c r="Z11" s="21" t="e">
        <f>#REF!-'BS 3Q2022'!Z11</f>
        <v>#REF!</v>
      </c>
      <c r="AA11" s="21" t="e">
        <f>#REF!-'BS 3Q2022'!AA11</f>
        <v>#REF!</v>
      </c>
      <c r="AB11" s="22" t="e">
        <f>#REF!-'BS 3Q2022'!AB11</f>
        <v>#REF!</v>
      </c>
      <c r="AC11" s="21" t="e">
        <f>#REF!-'BS 3Q2022'!AC11</f>
        <v>#REF!</v>
      </c>
      <c r="AD11" s="21" t="e">
        <f>#REF!-'BS 3Q2022'!AD11</f>
        <v>#REF!</v>
      </c>
      <c r="AE11" s="21" t="e">
        <f>#REF!-'BS 3Q2022'!AE11</f>
        <v>#REF!</v>
      </c>
      <c r="AF11" s="21" t="e">
        <f>#REF!-'BS 3Q2022'!AF11</f>
        <v>#REF!</v>
      </c>
      <c r="AG11" s="22" t="e">
        <f>#REF!-'BS 3Q2022'!AG11</f>
        <v>#REF!</v>
      </c>
      <c r="AH11" s="21" t="e">
        <f>#REF!-'BS 3Q2022'!AH11</f>
        <v>#REF!</v>
      </c>
      <c r="AI11" s="21" t="e">
        <f>#REF!-'BS 3Q2022'!AI11</f>
        <v>#REF!</v>
      </c>
      <c r="AJ11" s="21" t="e">
        <f>#REF!-'BS 3Q2022'!AJ11</f>
        <v>#REF!</v>
      </c>
      <c r="AK11" s="21" t="e">
        <f>#REF!-'BS 3Q2022'!AK11</f>
        <v>#REF!</v>
      </c>
      <c r="AL11" s="22" t="e">
        <f>#REF!-'BS 3Q2022'!AL11</f>
        <v>#REF!</v>
      </c>
      <c r="AM11" s="21" t="e">
        <f>#REF!-'BS 3Q2022'!AM11</f>
        <v>#REF!</v>
      </c>
      <c r="AN11" s="21" t="e">
        <f>#REF!-'BS 3Q2022'!AN11</f>
        <v>#REF!</v>
      </c>
      <c r="AO11" s="21" t="e">
        <f>#REF!-'BS 3Q2022'!AO11</f>
        <v>#REF!</v>
      </c>
      <c r="AP11" s="21" t="e">
        <f>#REF!-'BS 3Q2022'!AP11</f>
        <v>#REF!</v>
      </c>
      <c r="AQ11" s="22" t="e">
        <f>#REF!-'BS 3Q2022'!AQ11</f>
        <v>#REF!</v>
      </c>
      <c r="AR11" s="21" t="e">
        <f>#REF!-'BS 3Q2022'!AR11</f>
        <v>#REF!</v>
      </c>
      <c r="AS11" s="21" t="e">
        <f>#REF!-'BS 3Q2022'!AS11</f>
        <v>#REF!</v>
      </c>
      <c r="AT11" s="21" t="e">
        <f>#REF!-'BS 3Q2022'!AT11</f>
        <v>#REF!</v>
      </c>
      <c r="AU11" s="21" t="e">
        <f>#REF!-'BS 3Q2022'!AU11</f>
        <v>#REF!</v>
      </c>
      <c r="AV11" s="22" t="e">
        <f>#REF!-'BS 3Q2022'!AV11</f>
        <v>#REF!</v>
      </c>
    </row>
    <row r="12" spans="1:48" ht="14.55" customHeight="1" outlineLevel="1" x14ac:dyDescent="0.55000000000000004">
      <c r="A12" s="161"/>
      <c r="B12" s="200" t="s">
        <v>218</v>
      </c>
      <c r="C12" s="207"/>
      <c r="D12" s="16" t="e">
        <f>#REF!-'BS 3Q2022'!D12</f>
        <v>#REF!</v>
      </c>
      <c r="E12" s="16" t="e">
        <f>#REF!-'BS 3Q2022'!E12</f>
        <v>#REF!</v>
      </c>
      <c r="F12" s="16" t="e">
        <f>#REF!-'BS 3Q2022'!F12</f>
        <v>#REF!</v>
      </c>
      <c r="G12" s="16" t="e">
        <f>#REF!-'BS 3Q2022'!G12</f>
        <v>#REF!</v>
      </c>
      <c r="H12" s="17" t="e">
        <f>#REF!-'BS 3Q2022'!H12</f>
        <v>#REF!</v>
      </c>
      <c r="I12" s="16" t="e">
        <f>#REF!-'BS 3Q2022'!I12</f>
        <v>#REF!</v>
      </c>
      <c r="J12" s="16" t="e">
        <f>#REF!-'BS 3Q2022'!J12</f>
        <v>#REF!</v>
      </c>
      <c r="K12" s="16" t="e">
        <f>#REF!-'BS 3Q2022'!K12</f>
        <v>#REF!</v>
      </c>
      <c r="L12" s="101" t="e">
        <f>#REF!-'BS 3Q2022'!L12</f>
        <v>#REF!</v>
      </c>
      <c r="M12" s="17" t="e">
        <f>#REF!-'BS 3Q2022'!M12</f>
        <v>#REF!</v>
      </c>
      <c r="N12" s="16" t="e">
        <f>#REF!-'BS 3Q2022'!N12</f>
        <v>#REF!</v>
      </c>
      <c r="O12" s="16" t="e">
        <f>#REF!-'BS 3Q2022'!O12</f>
        <v>#REF!</v>
      </c>
      <c r="P12" s="16" t="e">
        <f>#REF!-'BS 3Q2022'!P12</f>
        <v>#REF!</v>
      </c>
      <c r="Q12" s="101" t="e">
        <f>#REF!-'BS 3Q2022'!Q12</f>
        <v>#REF!</v>
      </c>
      <c r="R12" s="17" t="e">
        <f>#REF!-'BS 3Q2022'!R12</f>
        <v>#REF!</v>
      </c>
      <c r="S12" s="16" t="e">
        <f>#REF!-'BS 3Q2022'!S12</f>
        <v>#REF!</v>
      </c>
      <c r="T12" s="16" t="e">
        <f>#REF!-'BS 3Q2022'!T12</f>
        <v>#REF!</v>
      </c>
      <c r="U12" s="16" t="e">
        <f>#REF!-'BS 3Q2022'!U12</f>
        <v>#REF!</v>
      </c>
      <c r="V12" s="16" t="e">
        <f>#REF!-'BS 3Q2022'!V12</f>
        <v>#REF!</v>
      </c>
      <c r="W12" s="17" t="e">
        <f>#REF!-'BS 3Q2022'!W12</f>
        <v>#REF!</v>
      </c>
      <c r="X12" s="16" t="e">
        <f>#REF!-'BS 3Q2022'!X12</f>
        <v>#REF!</v>
      </c>
      <c r="Y12" s="16" t="e">
        <f>#REF!-'BS 3Q2022'!Y12</f>
        <v>#REF!</v>
      </c>
      <c r="Z12" s="16" t="e">
        <f>#REF!-'BS 3Q2022'!Z12</f>
        <v>#REF!</v>
      </c>
      <c r="AA12" s="16" t="e">
        <f>#REF!-'BS 3Q2022'!AA12</f>
        <v>#REF!</v>
      </c>
      <c r="AB12" s="17" t="e">
        <f>#REF!-'BS 3Q2022'!AB12</f>
        <v>#REF!</v>
      </c>
      <c r="AC12" s="16" t="e">
        <f>#REF!-'BS 3Q2022'!AC12</f>
        <v>#REF!</v>
      </c>
      <c r="AD12" s="16" t="e">
        <f>#REF!-'BS 3Q2022'!AD12</f>
        <v>#REF!</v>
      </c>
      <c r="AE12" s="16" t="e">
        <f>#REF!-'BS 3Q2022'!AE12</f>
        <v>#REF!</v>
      </c>
      <c r="AF12" s="16" t="e">
        <f>#REF!-'BS 3Q2022'!AF12</f>
        <v>#REF!</v>
      </c>
      <c r="AG12" s="17" t="e">
        <f>#REF!-'BS 3Q2022'!AG12</f>
        <v>#REF!</v>
      </c>
      <c r="AH12" s="16" t="e">
        <f>#REF!-'BS 3Q2022'!AH12</f>
        <v>#REF!</v>
      </c>
      <c r="AI12" s="16" t="e">
        <f>#REF!-'BS 3Q2022'!AI12</f>
        <v>#REF!</v>
      </c>
      <c r="AJ12" s="16" t="e">
        <f>#REF!-'BS 3Q2022'!AJ12</f>
        <v>#REF!</v>
      </c>
      <c r="AK12" s="16" t="e">
        <f>#REF!-'BS 3Q2022'!AK12</f>
        <v>#REF!</v>
      </c>
      <c r="AL12" s="17" t="e">
        <f>#REF!-'BS 3Q2022'!AL12</f>
        <v>#REF!</v>
      </c>
      <c r="AM12" s="16" t="e">
        <f>#REF!-'BS 3Q2022'!AM12</f>
        <v>#REF!</v>
      </c>
      <c r="AN12" s="16" t="e">
        <f>#REF!-'BS 3Q2022'!AN12</f>
        <v>#REF!</v>
      </c>
      <c r="AO12" s="16" t="e">
        <f>#REF!-'BS 3Q2022'!AO12</f>
        <v>#REF!</v>
      </c>
      <c r="AP12" s="16" t="e">
        <f>#REF!-'BS 3Q2022'!AP12</f>
        <v>#REF!</v>
      </c>
      <c r="AQ12" s="17" t="e">
        <f>#REF!-'BS 3Q2022'!AQ12</f>
        <v>#REF!</v>
      </c>
      <c r="AR12" s="16" t="e">
        <f>#REF!-'BS 3Q2022'!AR12</f>
        <v>#REF!</v>
      </c>
      <c r="AS12" s="16" t="e">
        <f>#REF!-'BS 3Q2022'!AS12</f>
        <v>#REF!</v>
      </c>
      <c r="AT12" s="16" t="e">
        <f>#REF!-'BS 3Q2022'!AT12</f>
        <v>#REF!</v>
      </c>
      <c r="AU12" s="16" t="e">
        <f>#REF!-'BS 3Q2022'!AU12</f>
        <v>#REF!</v>
      </c>
      <c r="AV12" s="17" t="e">
        <f>#REF!-'BS 3Q2022'!AV12</f>
        <v>#REF!</v>
      </c>
    </row>
    <row r="13" spans="1:48" ht="14.55" customHeight="1" outlineLevel="1" x14ac:dyDescent="0.55000000000000004">
      <c r="A13" s="161"/>
      <c r="B13" s="200" t="s">
        <v>219</v>
      </c>
      <c r="C13" s="207"/>
      <c r="D13" s="16" t="e">
        <f>#REF!-'BS 3Q2022'!D13</f>
        <v>#REF!</v>
      </c>
      <c r="E13" s="16" t="e">
        <f>#REF!-'BS 3Q2022'!E13</f>
        <v>#REF!</v>
      </c>
      <c r="F13" s="16" t="e">
        <f>#REF!-'BS 3Q2022'!F13</f>
        <v>#REF!</v>
      </c>
      <c r="G13" s="16" t="e">
        <f>#REF!-'BS 3Q2022'!G13</f>
        <v>#REF!</v>
      </c>
      <c r="H13" s="17" t="e">
        <f>#REF!-'BS 3Q2022'!H13</f>
        <v>#REF!</v>
      </c>
      <c r="I13" s="16" t="e">
        <f>#REF!-'BS 3Q2022'!I13</f>
        <v>#REF!</v>
      </c>
      <c r="J13" s="16" t="e">
        <f>#REF!-'BS 3Q2022'!J13</f>
        <v>#REF!</v>
      </c>
      <c r="K13" s="16" t="e">
        <f>#REF!-'BS 3Q2022'!K13</f>
        <v>#REF!</v>
      </c>
      <c r="L13" s="101" t="e">
        <f>#REF!-'BS 3Q2022'!L13</f>
        <v>#REF!</v>
      </c>
      <c r="M13" s="17" t="e">
        <f>#REF!-'BS 3Q2022'!M13</f>
        <v>#REF!</v>
      </c>
      <c r="N13" s="16" t="e">
        <f>#REF!-'BS 3Q2022'!N13</f>
        <v>#REF!</v>
      </c>
      <c r="O13" s="16" t="e">
        <f>#REF!-'BS 3Q2022'!O13</f>
        <v>#REF!</v>
      </c>
      <c r="P13" s="16" t="e">
        <f>#REF!-'BS 3Q2022'!P13</f>
        <v>#REF!</v>
      </c>
      <c r="Q13" s="101" t="e">
        <f>#REF!-'BS 3Q2022'!Q13</f>
        <v>#REF!</v>
      </c>
      <c r="R13" s="17" t="e">
        <f>#REF!-'BS 3Q2022'!R13</f>
        <v>#REF!</v>
      </c>
      <c r="S13" s="16" t="e">
        <f>#REF!-'BS 3Q2022'!S13</f>
        <v>#REF!</v>
      </c>
      <c r="T13" s="16" t="e">
        <f>#REF!-'BS 3Q2022'!T13</f>
        <v>#REF!</v>
      </c>
      <c r="U13" s="16" t="e">
        <f>#REF!-'BS 3Q2022'!U13</f>
        <v>#REF!</v>
      </c>
      <c r="V13" s="33" t="e">
        <f>#REF!-'BS 3Q2022'!V13</f>
        <v>#REF!</v>
      </c>
      <c r="W13" s="17" t="e">
        <f>#REF!-'BS 3Q2022'!W13</f>
        <v>#REF!</v>
      </c>
      <c r="X13" s="33" t="e">
        <f>#REF!-'BS 3Q2022'!X13</f>
        <v>#REF!</v>
      </c>
      <c r="Y13" s="33" t="e">
        <f>#REF!-'BS 3Q2022'!Y13</f>
        <v>#REF!</v>
      </c>
      <c r="Z13" s="33" t="e">
        <f>#REF!-'BS 3Q2022'!Z13</f>
        <v>#REF!</v>
      </c>
      <c r="AA13" s="33" t="e">
        <f>#REF!-'BS 3Q2022'!AA13</f>
        <v>#REF!</v>
      </c>
      <c r="AB13" s="17" t="e">
        <f>#REF!-'BS 3Q2022'!AB13</f>
        <v>#REF!</v>
      </c>
      <c r="AC13" s="33" t="e">
        <f>#REF!-'BS 3Q2022'!AC13</f>
        <v>#REF!</v>
      </c>
      <c r="AD13" s="33" t="e">
        <f>#REF!-'BS 3Q2022'!AD13</f>
        <v>#REF!</v>
      </c>
      <c r="AE13" s="33" t="e">
        <f>#REF!-'BS 3Q2022'!AE13</f>
        <v>#REF!</v>
      </c>
      <c r="AF13" s="33" t="e">
        <f>#REF!-'BS 3Q2022'!AF13</f>
        <v>#REF!</v>
      </c>
      <c r="AG13" s="17" t="e">
        <f>#REF!-'BS 3Q2022'!AG13</f>
        <v>#REF!</v>
      </c>
      <c r="AH13" s="33" t="e">
        <f>#REF!-'BS 3Q2022'!AH13</f>
        <v>#REF!</v>
      </c>
      <c r="AI13" s="33" t="e">
        <f>#REF!-'BS 3Q2022'!AI13</f>
        <v>#REF!</v>
      </c>
      <c r="AJ13" s="33" t="e">
        <f>#REF!-'BS 3Q2022'!AJ13</f>
        <v>#REF!</v>
      </c>
      <c r="AK13" s="33" t="e">
        <f>#REF!-'BS 3Q2022'!AK13</f>
        <v>#REF!</v>
      </c>
      <c r="AL13" s="17" t="e">
        <f>#REF!-'BS 3Q2022'!AL13</f>
        <v>#REF!</v>
      </c>
      <c r="AM13" s="33" t="e">
        <f>#REF!-'BS 3Q2022'!AM13</f>
        <v>#REF!</v>
      </c>
      <c r="AN13" s="33" t="e">
        <f>#REF!-'BS 3Q2022'!AN13</f>
        <v>#REF!</v>
      </c>
      <c r="AO13" s="33" t="e">
        <f>#REF!-'BS 3Q2022'!AO13</f>
        <v>#REF!</v>
      </c>
      <c r="AP13" s="33" t="e">
        <f>#REF!-'BS 3Q2022'!AP13</f>
        <v>#REF!</v>
      </c>
      <c r="AQ13" s="17" t="e">
        <f>#REF!-'BS 3Q2022'!AQ13</f>
        <v>#REF!</v>
      </c>
      <c r="AR13" s="33" t="e">
        <f>#REF!-'BS 3Q2022'!AR13</f>
        <v>#REF!</v>
      </c>
      <c r="AS13" s="33" t="e">
        <f>#REF!-'BS 3Q2022'!AS13</f>
        <v>#REF!</v>
      </c>
      <c r="AT13" s="33" t="e">
        <f>#REF!-'BS 3Q2022'!AT13</f>
        <v>#REF!</v>
      </c>
      <c r="AU13" s="33" t="e">
        <f>#REF!-'BS 3Q2022'!AU13</f>
        <v>#REF!</v>
      </c>
      <c r="AV13" s="17" t="e">
        <f>#REF!-'BS 3Q2022'!AV13</f>
        <v>#REF!</v>
      </c>
    </row>
    <row r="14" spans="1:48" s="8" customFormat="1" outlineLevel="1" x14ac:dyDescent="0.55000000000000004">
      <c r="A14" s="161"/>
      <c r="B14" s="200" t="s">
        <v>220</v>
      </c>
      <c r="C14" s="206"/>
      <c r="D14" s="16" t="e">
        <f>#REF!-'BS 3Q2022'!D14</f>
        <v>#REF!</v>
      </c>
      <c r="E14" s="16" t="e">
        <f>#REF!-'BS 3Q2022'!E14</f>
        <v>#REF!</v>
      </c>
      <c r="F14" s="16" t="e">
        <f>#REF!-'BS 3Q2022'!F14</f>
        <v>#REF!</v>
      </c>
      <c r="G14" s="16" t="e">
        <f>#REF!-'BS 3Q2022'!G14</f>
        <v>#REF!</v>
      </c>
      <c r="H14" s="17" t="e">
        <f>#REF!-'BS 3Q2022'!H14</f>
        <v>#REF!</v>
      </c>
      <c r="I14" s="16" t="e">
        <f>#REF!-'BS 3Q2022'!I14</f>
        <v>#REF!</v>
      </c>
      <c r="J14" s="16" t="e">
        <f>#REF!-'BS 3Q2022'!J14</f>
        <v>#REF!</v>
      </c>
      <c r="K14" s="16" t="e">
        <f>#REF!-'BS 3Q2022'!K14</f>
        <v>#REF!</v>
      </c>
      <c r="L14" s="101" t="e">
        <f>#REF!-'BS 3Q2022'!L14</f>
        <v>#REF!</v>
      </c>
      <c r="M14" s="17" t="e">
        <f>#REF!-'BS 3Q2022'!M14</f>
        <v>#REF!</v>
      </c>
      <c r="N14" s="16" t="e">
        <f>#REF!-'BS 3Q2022'!N14</f>
        <v>#REF!</v>
      </c>
      <c r="O14" s="16" t="e">
        <f>#REF!-'BS 3Q2022'!O14</f>
        <v>#REF!</v>
      </c>
      <c r="P14" s="16" t="e">
        <f>#REF!-'BS 3Q2022'!P14</f>
        <v>#REF!</v>
      </c>
      <c r="Q14" s="101" t="e">
        <f>#REF!-'BS 3Q2022'!Q14</f>
        <v>#REF!</v>
      </c>
      <c r="R14" s="17" t="e">
        <f>#REF!-'BS 3Q2022'!R14</f>
        <v>#REF!</v>
      </c>
      <c r="S14" s="16" t="e">
        <f>#REF!-'BS 3Q2022'!S14</f>
        <v>#REF!</v>
      </c>
      <c r="T14" s="16" t="e">
        <f>#REF!-'BS 3Q2022'!T14</f>
        <v>#REF!</v>
      </c>
      <c r="U14" s="101" t="e">
        <f>#REF!-'BS 3Q2022'!U14</f>
        <v>#REF!</v>
      </c>
      <c r="V14" s="16" t="e">
        <f>#REF!-'BS 3Q2022'!V14</f>
        <v>#REF!</v>
      </c>
      <c r="W14" s="17" t="e">
        <f>#REF!-'BS 3Q2022'!W14</f>
        <v>#REF!</v>
      </c>
      <c r="X14" s="16" t="e">
        <f>#REF!-'BS 3Q2022'!X14</f>
        <v>#REF!</v>
      </c>
      <c r="Y14" s="16" t="e">
        <f>#REF!-'BS 3Q2022'!Y14</f>
        <v>#REF!</v>
      </c>
      <c r="Z14" s="16" t="e">
        <f>#REF!-'BS 3Q2022'!Z14</f>
        <v>#REF!</v>
      </c>
      <c r="AA14" s="16" t="e">
        <f>#REF!-'BS 3Q2022'!AA14</f>
        <v>#REF!</v>
      </c>
      <c r="AB14" s="17" t="e">
        <f>#REF!-'BS 3Q2022'!AB14</f>
        <v>#REF!</v>
      </c>
      <c r="AC14" s="16" t="e">
        <f>#REF!-'BS 3Q2022'!AC14</f>
        <v>#REF!</v>
      </c>
      <c r="AD14" s="16" t="e">
        <f>#REF!-'BS 3Q2022'!AD14</f>
        <v>#REF!</v>
      </c>
      <c r="AE14" s="16" t="e">
        <f>#REF!-'BS 3Q2022'!AE14</f>
        <v>#REF!</v>
      </c>
      <c r="AF14" s="16" t="e">
        <f>#REF!-'BS 3Q2022'!AF14</f>
        <v>#REF!</v>
      </c>
      <c r="AG14" s="17" t="e">
        <f>#REF!-'BS 3Q2022'!AG14</f>
        <v>#REF!</v>
      </c>
      <c r="AH14" s="16" t="e">
        <f>#REF!-'BS 3Q2022'!AH14</f>
        <v>#REF!</v>
      </c>
      <c r="AI14" s="16" t="e">
        <f>#REF!-'BS 3Q2022'!AI14</f>
        <v>#REF!</v>
      </c>
      <c r="AJ14" s="16" t="e">
        <f>#REF!-'BS 3Q2022'!AJ14</f>
        <v>#REF!</v>
      </c>
      <c r="AK14" s="16" t="e">
        <f>#REF!-'BS 3Q2022'!AK14</f>
        <v>#REF!</v>
      </c>
      <c r="AL14" s="17" t="e">
        <f>#REF!-'BS 3Q2022'!AL14</f>
        <v>#REF!</v>
      </c>
      <c r="AM14" s="16" t="e">
        <f>#REF!-'BS 3Q2022'!AM14</f>
        <v>#REF!</v>
      </c>
      <c r="AN14" s="16" t="e">
        <f>#REF!-'BS 3Q2022'!AN14</f>
        <v>#REF!</v>
      </c>
      <c r="AO14" s="16" t="e">
        <f>#REF!-'BS 3Q2022'!AO14</f>
        <v>#REF!</v>
      </c>
      <c r="AP14" s="16" t="e">
        <f>#REF!-'BS 3Q2022'!AP14</f>
        <v>#REF!</v>
      </c>
      <c r="AQ14" s="17" t="e">
        <f>#REF!-'BS 3Q2022'!AQ14</f>
        <v>#REF!</v>
      </c>
      <c r="AR14" s="16" t="e">
        <f>#REF!-'BS 3Q2022'!AR14</f>
        <v>#REF!</v>
      </c>
      <c r="AS14" s="16" t="e">
        <f>#REF!-'BS 3Q2022'!AS14</f>
        <v>#REF!</v>
      </c>
      <c r="AT14" s="16" t="e">
        <f>#REF!-'BS 3Q2022'!AT14</f>
        <v>#REF!</v>
      </c>
      <c r="AU14" s="16" t="e">
        <f>#REF!-'BS 3Q2022'!AU14</f>
        <v>#REF!</v>
      </c>
      <c r="AV14" s="17" t="e">
        <f>#REF!-'BS 3Q2022'!AV14</f>
        <v>#REF!</v>
      </c>
    </row>
    <row r="15" spans="1:48" s="8" customFormat="1" outlineLevel="1" x14ac:dyDescent="0.55000000000000004">
      <c r="A15" s="161"/>
      <c r="B15" s="200" t="s">
        <v>221</v>
      </c>
      <c r="C15" s="206"/>
      <c r="D15" s="16" t="e">
        <f>#REF!-'BS 3Q2022'!D15</f>
        <v>#REF!</v>
      </c>
      <c r="E15" s="16" t="e">
        <f>#REF!-'BS 3Q2022'!E15</f>
        <v>#REF!</v>
      </c>
      <c r="F15" s="16" t="e">
        <f>#REF!-'BS 3Q2022'!F15</f>
        <v>#REF!</v>
      </c>
      <c r="G15" s="16" t="e">
        <f>#REF!-'BS 3Q2022'!G15</f>
        <v>#REF!</v>
      </c>
      <c r="H15" s="17" t="e">
        <f>#REF!-'BS 3Q2022'!H15</f>
        <v>#REF!</v>
      </c>
      <c r="I15" s="16" t="e">
        <f>#REF!-'BS 3Q2022'!I15</f>
        <v>#REF!</v>
      </c>
      <c r="J15" s="16" t="e">
        <f>#REF!-'BS 3Q2022'!J15</f>
        <v>#REF!</v>
      </c>
      <c r="K15" s="16" t="e">
        <f>#REF!-'BS 3Q2022'!K15</f>
        <v>#REF!</v>
      </c>
      <c r="L15" s="101" t="e">
        <f>#REF!-'BS 3Q2022'!L15</f>
        <v>#REF!</v>
      </c>
      <c r="M15" s="17" t="e">
        <f>#REF!-'BS 3Q2022'!M15</f>
        <v>#REF!</v>
      </c>
      <c r="N15" s="16" t="e">
        <f>#REF!-'BS 3Q2022'!N15</f>
        <v>#REF!</v>
      </c>
      <c r="O15" s="16" t="e">
        <f>#REF!-'BS 3Q2022'!O15</f>
        <v>#REF!</v>
      </c>
      <c r="P15" s="16" t="e">
        <f>#REF!-'BS 3Q2022'!P15</f>
        <v>#REF!</v>
      </c>
      <c r="Q15" s="101" t="e">
        <f>#REF!-'BS 3Q2022'!Q15</f>
        <v>#REF!</v>
      </c>
      <c r="R15" s="17" t="e">
        <f>#REF!-'BS 3Q2022'!R15</f>
        <v>#REF!</v>
      </c>
      <c r="S15" s="16" t="e">
        <f>#REF!-'BS 3Q2022'!S15</f>
        <v>#REF!</v>
      </c>
      <c r="T15" s="16" t="e">
        <f>#REF!-'BS 3Q2022'!T15</f>
        <v>#REF!</v>
      </c>
      <c r="U15" s="101" t="e">
        <f>#REF!-'BS 3Q2022'!U15</f>
        <v>#REF!</v>
      </c>
      <c r="V15" s="33" t="e">
        <f>#REF!-'BS 3Q2022'!V15</f>
        <v>#REF!</v>
      </c>
      <c r="W15" s="17" t="e">
        <f>#REF!-'BS 3Q2022'!W15</f>
        <v>#REF!</v>
      </c>
      <c r="X15" s="33" t="e">
        <f>#REF!-'BS 3Q2022'!X15</f>
        <v>#REF!</v>
      </c>
      <c r="Y15" s="33" t="e">
        <f>#REF!-'BS 3Q2022'!Y15</f>
        <v>#REF!</v>
      </c>
      <c r="Z15" s="33" t="e">
        <f>#REF!-'BS 3Q2022'!Z15</f>
        <v>#REF!</v>
      </c>
      <c r="AA15" s="33" t="e">
        <f>#REF!-'BS 3Q2022'!AA15</f>
        <v>#REF!</v>
      </c>
      <c r="AB15" s="17" t="e">
        <f>#REF!-'BS 3Q2022'!AB15</f>
        <v>#REF!</v>
      </c>
      <c r="AC15" s="33" t="e">
        <f>#REF!-'BS 3Q2022'!AC15</f>
        <v>#REF!</v>
      </c>
      <c r="AD15" s="33" t="e">
        <f>#REF!-'BS 3Q2022'!AD15</f>
        <v>#REF!</v>
      </c>
      <c r="AE15" s="33" t="e">
        <f>#REF!-'BS 3Q2022'!AE15</f>
        <v>#REF!</v>
      </c>
      <c r="AF15" s="33" t="e">
        <f>#REF!-'BS 3Q2022'!AF15</f>
        <v>#REF!</v>
      </c>
      <c r="AG15" s="17" t="e">
        <f>#REF!-'BS 3Q2022'!AG15</f>
        <v>#REF!</v>
      </c>
      <c r="AH15" s="33" t="e">
        <f>#REF!-'BS 3Q2022'!AH15</f>
        <v>#REF!</v>
      </c>
      <c r="AI15" s="33" t="e">
        <f>#REF!-'BS 3Q2022'!AI15</f>
        <v>#REF!</v>
      </c>
      <c r="AJ15" s="33" t="e">
        <f>#REF!-'BS 3Q2022'!AJ15</f>
        <v>#REF!</v>
      </c>
      <c r="AK15" s="33" t="e">
        <f>#REF!-'BS 3Q2022'!AK15</f>
        <v>#REF!</v>
      </c>
      <c r="AL15" s="17" t="e">
        <f>#REF!-'BS 3Q2022'!AL15</f>
        <v>#REF!</v>
      </c>
      <c r="AM15" s="33" t="e">
        <f>#REF!-'BS 3Q2022'!AM15</f>
        <v>#REF!</v>
      </c>
      <c r="AN15" s="33" t="e">
        <f>#REF!-'BS 3Q2022'!AN15</f>
        <v>#REF!</v>
      </c>
      <c r="AO15" s="33" t="e">
        <f>#REF!-'BS 3Q2022'!AO15</f>
        <v>#REF!</v>
      </c>
      <c r="AP15" s="33" t="e">
        <f>#REF!-'BS 3Q2022'!AP15</f>
        <v>#REF!</v>
      </c>
      <c r="AQ15" s="17" t="e">
        <f>#REF!-'BS 3Q2022'!AQ15</f>
        <v>#REF!</v>
      </c>
      <c r="AR15" s="33" t="e">
        <f>#REF!-'BS 3Q2022'!AR15</f>
        <v>#REF!</v>
      </c>
      <c r="AS15" s="33" t="e">
        <f>#REF!-'BS 3Q2022'!AS15</f>
        <v>#REF!</v>
      </c>
      <c r="AT15" s="33" t="e">
        <f>#REF!-'BS 3Q2022'!AT15</f>
        <v>#REF!</v>
      </c>
      <c r="AU15" s="33" t="e">
        <f>#REF!-'BS 3Q2022'!AU15</f>
        <v>#REF!</v>
      </c>
      <c r="AV15" s="17" t="e">
        <f>#REF!-'BS 3Q2022'!AV15</f>
        <v>#REF!</v>
      </c>
    </row>
    <row r="16" spans="1:48" s="8" customFormat="1" outlineLevel="1" x14ac:dyDescent="0.55000000000000004">
      <c r="A16" s="161"/>
      <c r="B16" s="200" t="s">
        <v>222</v>
      </c>
      <c r="C16" s="206"/>
      <c r="D16" s="16" t="e">
        <f>#REF!-'BS 3Q2022'!D16</f>
        <v>#REF!</v>
      </c>
      <c r="E16" s="16" t="e">
        <f>#REF!-'BS 3Q2022'!E16</f>
        <v>#REF!</v>
      </c>
      <c r="F16" s="16" t="e">
        <f>#REF!-'BS 3Q2022'!F16</f>
        <v>#REF!</v>
      </c>
      <c r="G16" s="16" t="e">
        <f>#REF!-'BS 3Q2022'!G16</f>
        <v>#REF!</v>
      </c>
      <c r="H16" s="17" t="e">
        <f>#REF!-'BS 3Q2022'!H16</f>
        <v>#REF!</v>
      </c>
      <c r="I16" s="16" t="e">
        <f>#REF!-'BS 3Q2022'!I16</f>
        <v>#REF!</v>
      </c>
      <c r="J16" s="16" t="e">
        <f>#REF!-'BS 3Q2022'!J16</f>
        <v>#REF!</v>
      </c>
      <c r="K16" s="16" t="e">
        <f>#REF!-'BS 3Q2022'!K16</f>
        <v>#REF!</v>
      </c>
      <c r="L16" s="101" t="e">
        <f>#REF!-'BS 3Q2022'!L16</f>
        <v>#REF!</v>
      </c>
      <c r="M16" s="17" t="e">
        <f>#REF!-'BS 3Q2022'!M16</f>
        <v>#REF!</v>
      </c>
      <c r="N16" s="16" t="e">
        <f>#REF!-'BS 3Q2022'!N16</f>
        <v>#REF!</v>
      </c>
      <c r="O16" s="16" t="e">
        <f>#REF!-'BS 3Q2022'!O16</f>
        <v>#REF!</v>
      </c>
      <c r="P16" s="16" t="e">
        <f>#REF!-'BS 3Q2022'!P16</f>
        <v>#REF!</v>
      </c>
      <c r="Q16" s="101" t="e">
        <f>#REF!-'BS 3Q2022'!Q16</f>
        <v>#REF!</v>
      </c>
      <c r="R16" s="17" t="e">
        <f>#REF!-'BS 3Q2022'!R16</f>
        <v>#REF!</v>
      </c>
      <c r="S16" s="16" t="e">
        <f>#REF!-'BS 3Q2022'!S16</f>
        <v>#REF!</v>
      </c>
      <c r="T16" s="16" t="e">
        <f>#REF!-'BS 3Q2022'!T16</f>
        <v>#REF!</v>
      </c>
      <c r="U16" s="101" t="e">
        <f>#REF!-'BS 3Q2022'!U16</f>
        <v>#REF!</v>
      </c>
      <c r="V16" s="101" t="e">
        <f>#REF!-'BS 3Q2022'!V16</f>
        <v>#REF!</v>
      </c>
      <c r="W16" s="169" t="e">
        <f>#REF!-'BS 3Q2022'!W16</f>
        <v>#REF!</v>
      </c>
      <c r="X16" s="101" t="e">
        <f>#REF!-'BS 3Q2022'!X16</f>
        <v>#REF!</v>
      </c>
      <c r="Y16" s="101" t="e">
        <f>#REF!-'BS 3Q2022'!Y16</f>
        <v>#REF!</v>
      </c>
      <c r="Z16" s="101" t="e">
        <f>#REF!-'BS 3Q2022'!Z16</f>
        <v>#REF!</v>
      </c>
      <c r="AA16" s="101" t="e">
        <f>#REF!-'BS 3Q2022'!AA16</f>
        <v>#REF!</v>
      </c>
      <c r="AB16" s="169" t="e">
        <f>#REF!-'BS 3Q2022'!AB16</f>
        <v>#REF!</v>
      </c>
      <c r="AC16" s="101" t="e">
        <f>#REF!-'BS 3Q2022'!AC16</f>
        <v>#REF!</v>
      </c>
      <c r="AD16" s="101" t="e">
        <f>#REF!-'BS 3Q2022'!AD16</f>
        <v>#REF!</v>
      </c>
      <c r="AE16" s="101" t="e">
        <f>#REF!-'BS 3Q2022'!AE16</f>
        <v>#REF!</v>
      </c>
      <c r="AF16" s="101" t="e">
        <f>#REF!-'BS 3Q2022'!AF16</f>
        <v>#REF!</v>
      </c>
      <c r="AG16" s="169" t="e">
        <f>#REF!-'BS 3Q2022'!AG16</f>
        <v>#REF!</v>
      </c>
      <c r="AH16" s="101" t="e">
        <f>#REF!-'BS 3Q2022'!AH16</f>
        <v>#REF!</v>
      </c>
      <c r="AI16" s="101" t="e">
        <f>#REF!-'BS 3Q2022'!AI16</f>
        <v>#REF!</v>
      </c>
      <c r="AJ16" s="101" t="e">
        <f>#REF!-'BS 3Q2022'!AJ16</f>
        <v>#REF!</v>
      </c>
      <c r="AK16" s="101" t="e">
        <f>#REF!-'BS 3Q2022'!AK16</f>
        <v>#REF!</v>
      </c>
      <c r="AL16" s="169" t="e">
        <f>#REF!-'BS 3Q2022'!AL16</f>
        <v>#REF!</v>
      </c>
      <c r="AM16" s="101" t="e">
        <f>#REF!-'BS 3Q2022'!AM16</f>
        <v>#REF!</v>
      </c>
      <c r="AN16" s="101" t="e">
        <f>#REF!-'BS 3Q2022'!AN16</f>
        <v>#REF!</v>
      </c>
      <c r="AO16" s="101" t="e">
        <f>#REF!-'BS 3Q2022'!AO16</f>
        <v>#REF!</v>
      </c>
      <c r="AP16" s="101" t="e">
        <f>#REF!-'BS 3Q2022'!AP16</f>
        <v>#REF!</v>
      </c>
      <c r="AQ16" s="169" t="e">
        <f>#REF!-'BS 3Q2022'!AQ16</f>
        <v>#REF!</v>
      </c>
      <c r="AR16" s="101" t="e">
        <f>#REF!-'BS 3Q2022'!AR16</f>
        <v>#REF!</v>
      </c>
      <c r="AS16" s="101" t="e">
        <f>#REF!-'BS 3Q2022'!AS16</f>
        <v>#REF!</v>
      </c>
      <c r="AT16" s="101" t="e">
        <f>#REF!-'BS 3Q2022'!AT16</f>
        <v>#REF!</v>
      </c>
      <c r="AU16" s="101" t="e">
        <f>#REF!-'BS 3Q2022'!AU16</f>
        <v>#REF!</v>
      </c>
      <c r="AV16" s="17" t="e">
        <f>#REF!-'BS 3Q2022'!AV16</f>
        <v>#REF!</v>
      </c>
    </row>
    <row r="17" spans="1:48" s="8" customFormat="1" outlineLevel="1" x14ac:dyDescent="0.55000000000000004">
      <c r="A17" s="161"/>
      <c r="B17" s="200" t="s">
        <v>223</v>
      </c>
      <c r="C17" s="206"/>
      <c r="D17" s="16" t="e">
        <f>#REF!-'BS 3Q2022'!D17</f>
        <v>#REF!</v>
      </c>
      <c r="E17" s="16" t="e">
        <f>#REF!-'BS 3Q2022'!E17</f>
        <v>#REF!</v>
      </c>
      <c r="F17" s="16" t="e">
        <f>#REF!-'BS 3Q2022'!F17</f>
        <v>#REF!</v>
      </c>
      <c r="G17" s="16" t="e">
        <f>#REF!-'BS 3Q2022'!G17</f>
        <v>#REF!</v>
      </c>
      <c r="H17" s="17" t="e">
        <f>#REF!-'BS 3Q2022'!H17</f>
        <v>#REF!</v>
      </c>
      <c r="I17" s="16" t="e">
        <f>#REF!-'BS 3Q2022'!I17</f>
        <v>#REF!</v>
      </c>
      <c r="J17" s="16" t="e">
        <f>#REF!-'BS 3Q2022'!J17</f>
        <v>#REF!</v>
      </c>
      <c r="K17" s="16" t="e">
        <f>#REF!-'BS 3Q2022'!K17</f>
        <v>#REF!</v>
      </c>
      <c r="L17" s="101" t="e">
        <f>#REF!-'BS 3Q2022'!L17</f>
        <v>#REF!</v>
      </c>
      <c r="M17" s="17" t="e">
        <f>#REF!-'BS 3Q2022'!M17</f>
        <v>#REF!</v>
      </c>
      <c r="N17" s="16" t="e">
        <f>#REF!-'BS 3Q2022'!N17</f>
        <v>#REF!</v>
      </c>
      <c r="O17" s="16" t="e">
        <f>#REF!-'BS 3Q2022'!O17</f>
        <v>#REF!</v>
      </c>
      <c r="P17" s="16" t="e">
        <f>#REF!-'BS 3Q2022'!P17</f>
        <v>#REF!</v>
      </c>
      <c r="Q17" s="101" t="e">
        <f>#REF!-'BS 3Q2022'!Q17</f>
        <v>#REF!</v>
      </c>
      <c r="R17" s="17" t="e">
        <f>#REF!-'BS 3Q2022'!R17</f>
        <v>#REF!</v>
      </c>
      <c r="S17" s="16" t="e">
        <f>#REF!-'BS 3Q2022'!S17</f>
        <v>#REF!</v>
      </c>
      <c r="T17" s="16" t="e">
        <f>#REF!-'BS 3Q2022'!T17</f>
        <v>#REF!</v>
      </c>
      <c r="U17" s="101" t="e">
        <f>#REF!-'BS 3Q2022'!U17</f>
        <v>#REF!</v>
      </c>
      <c r="V17" s="33" t="e">
        <f>#REF!-'BS 3Q2022'!V17</f>
        <v>#REF!</v>
      </c>
      <c r="W17" s="17" t="e">
        <f>#REF!-'BS 3Q2022'!W17</f>
        <v>#REF!</v>
      </c>
      <c r="X17" s="33" t="e">
        <f>#REF!-'BS 3Q2022'!X17</f>
        <v>#REF!</v>
      </c>
      <c r="Y17" s="33" t="e">
        <f>#REF!-'BS 3Q2022'!Y17</f>
        <v>#REF!</v>
      </c>
      <c r="Z17" s="33" t="e">
        <f>#REF!-'BS 3Q2022'!Z17</f>
        <v>#REF!</v>
      </c>
      <c r="AA17" s="33" t="e">
        <f>#REF!-'BS 3Q2022'!AA17</f>
        <v>#REF!</v>
      </c>
      <c r="AB17" s="17" t="e">
        <f>#REF!-'BS 3Q2022'!AB17</f>
        <v>#REF!</v>
      </c>
      <c r="AC17" s="33" t="e">
        <f>#REF!-'BS 3Q2022'!AC17</f>
        <v>#REF!</v>
      </c>
      <c r="AD17" s="33" t="e">
        <f>#REF!-'BS 3Q2022'!AD17</f>
        <v>#REF!</v>
      </c>
      <c r="AE17" s="33" t="e">
        <f>#REF!-'BS 3Q2022'!AE17</f>
        <v>#REF!</v>
      </c>
      <c r="AF17" s="33" t="e">
        <f>#REF!-'BS 3Q2022'!AF17</f>
        <v>#REF!</v>
      </c>
      <c r="AG17" s="17" t="e">
        <f>#REF!-'BS 3Q2022'!AG17</f>
        <v>#REF!</v>
      </c>
      <c r="AH17" s="33" t="e">
        <f>#REF!-'BS 3Q2022'!AH17</f>
        <v>#REF!</v>
      </c>
      <c r="AI17" s="33" t="e">
        <f>#REF!-'BS 3Q2022'!AI17</f>
        <v>#REF!</v>
      </c>
      <c r="AJ17" s="33" t="e">
        <f>#REF!-'BS 3Q2022'!AJ17</f>
        <v>#REF!</v>
      </c>
      <c r="AK17" s="33" t="e">
        <f>#REF!-'BS 3Q2022'!AK17</f>
        <v>#REF!</v>
      </c>
      <c r="AL17" s="17" t="e">
        <f>#REF!-'BS 3Q2022'!AL17</f>
        <v>#REF!</v>
      </c>
      <c r="AM17" s="33" t="e">
        <f>#REF!-'BS 3Q2022'!AM17</f>
        <v>#REF!</v>
      </c>
      <c r="AN17" s="33" t="e">
        <f>#REF!-'BS 3Q2022'!AN17</f>
        <v>#REF!</v>
      </c>
      <c r="AO17" s="33" t="e">
        <f>#REF!-'BS 3Q2022'!AO17</f>
        <v>#REF!</v>
      </c>
      <c r="AP17" s="33" t="e">
        <f>#REF!-'BS 3Q2022'!AP17</f>
        <v>#REF!</v>
      </c>
      <c r="AQ17" s="17" t="e">
        <f>#REF!-'BS 3Q2022'!AQ17</f>
        <v>#REF!</v>
      </c>
      <c r="AR17" s="33" t="e">
        <f>#REF!-'BS 3Q2022'!AR17</f>
        <v>#REF!</v>
      </c>
      <c r="AS17" s="33" t="e">
        <f>#REF!-'BS 3Q2022'!AS17</f>
        <v>#REF!</v>
      </c>
      <c r="AT17" s="33" t="e">
        <f>#REF!-'BS 3Q2022'!AT17</f>
        <v>#REF!</v>
      </c>
      <c r="AU17" s="33" t="e">
        <f>#REF!-'BS 3Q2022'!AU17</f>
        <v>#REF!</v>
      </c>
      <c r="AV17" s="17" t="e">
        <f>#REF!-'BS 3Q2022'!AV17</f>
        <v>#REF!</v>
      </c>
    </row>
    <row r="18" spans="1:48" s="8" customFormat="1" outlineLevel="1" x14ac:dyDescent="0.55000000000000004">
      <c r="A18" s="161"/>
      <c r="B18" s="200" t="s">
        <v>224</v>
      </c>
      <c r="C18" s="206"/>
      <c r="D18" s="16" t="e">
        <f>#REF!-'BS 3Q2022'!D18</f>
        <v>#REF!</v>
      </c>
      <c r="E18" s="16" t="e">
        <f>#REF!-'BS 3Q2022'!E18</f>
        <v>#REF!</v>
      </c>
      <c r="F18" s="16" t="e">
        <f>#REF!-'BS 3Q2022'!F18</f>
        <v>#REF!</v>
      </c>
      <c r="G18" s="16" t="e">
        <f>#REF!-'BS 3Q2022'!G18</f>
        <v>#REF!</v>
      </c>
      <c r="H18" s="17" t="e">
        <f>#REF!-'BS 3Q2022'!H18</f>
        <v>#REF!</v>
      </c>
      <c r="I18" s="16" t="e">
        <f>#REF!-'BS 3Q2022'!I18</f>
        <v>#REF!</v>
      </c>
      <c r="J18" s="16" t="e">
        <f>#REF!-'BS 3Q2022'!J18</f>
        <v>#REF!</v>
      </c>
      <c r="K18" s="16" t="e">
        <f>#REF!-'BS 3Q2022'!K18</f>
        <v>#REF!</v>
      </c>
      <c r="L18" s="101" t="e">
        <f>#REF!-'BS 3Q2022'!L18</f>
        <v>#REF!</v>
      </c>
      <c r="M18" s="17" t="e">
        <f>#REF!-'BS 3Q2022'!M18</f>
        <v>#REF!</v>
      </c>
      <c r="N18" s="16" t="e">
        <f>#REF!-'BS 3Q2022'!N18</f>
        <v>#REF!</v>
      </c>
      <c r="O18" s="16" t="e">
        <f>#REF!-'BS 3Q2022'!O18</f>
        <v>#REF!</v>
      </c>
      <c r="P18" s="16" t="e">
        <f>#REF!-'BS 3Q2022'!P18</f>
        <v>#REF!</v>
      </c>
      <c r="Q18" s="101" t="e">
        <f>#REF!-'BS 3Q2022'!Q18</f>
        <v>#REF!</v>
      </c>
      <c r="R18" s="17" t="e">
        <f>#REF!-'BS 3Q2022'!R18</f>
        <v>#REF!</v>
      </c>
      <c r="S18" s="16" t="e">
        <f>#REF!-'BS 3Q2022'!S18</f>
        <v>#REF!</v>
      </c>
      <c r="T18" s="16" t="e">
        <f>#REF!-'BS 3Q2022'!T18</f>
        <v>#REF!</v>
      </c>
      <c r="U18" s="101" t="e">
        <f>#REF!-'BS 3Q2022'!U18</f>
        <v>#REF!</v>
      </c>
      <c r="V18" s="33" t="e">
        <f>#REF!-'BS 3Q2022'!V18</f>
        <v>#REF!</v>
      </c>
      <c r="W18" s="17" t="e">
        <f>#REF!-'BS 3Q2022'!W18</f>
        <v>#REF!</v>
      </c>
      <c r="X18" s="33" t="e">
        <f>#REF!-'BS 3Q2022'!X18</f>
        <v>#REF!</v>
      </c>
      <c r="Y18" s="33" t="e">
        <f>#REF!-'BS 3Q2022'!Y18</f>
        <v>#REF!</v>
      </c>
      <c r="Z18" s="33" t="e">
        <f>#REF!-'BS 3Q2022'!Z18</f>
        <v>#REF!</v>
      </c>
      <c r="AA18" s="33" t="e">
        <f>#REF!-'BS 3Q2022'!AA18</f>
        <v>#REF!</v>
      </c>
      <c r="AB18" s="17" t="e">
        <f>#REF!-'BS 3Q2022'!AB18</f>
        <v>#REF!</v>
      </c>
      <c r="AC18" s="33" t="e">
        <f>#REF!-'BS 3Q2022'!AC18</f>
        <v>#REF!</v>
      </c>
      <c r="AD18" s="33" t="e">
        <f>#REF!-'BS 3Q2022'!AD18</f>
        <v>#REF!</v>
      </c>
      <c r="AE18" s="33" t="e">
        <f>#REF!-'BS 3Q2022'!AE18</f>
        <v>#REF!</v>
      </c>
      <c r="AF18" s="33" t="e">
        <f>#REF!-'BS 3Q2022'!AF18</f>
        <v>#REF!</v>
      </c>
      <c r="AG18" s="17" t="e">
        <f>#REF!-'BS 3Q2022'!AG18</f>
        <v>#REF!</v>
      </c>
      <c r="AH18" s="33" t="e">
        <f>#REF!-'BS 3Q2022'!AH18</f>
        <v>#REF!</v>
      </c>
      <c r="AI18" s="33" t="e">
        <f>#REF!-'BS 3Q2022'!AI18</f>
        <v>#REF!</v>
      </c>
      <c r="AJ18" s="33" t="e">
        <f>#REF!-'BS 3Q2022'!AJ18</f>
        <v>#REF!</v>
      </c>
      <c r="AK18" s="33" t="e">
        <f>#REF!-'BS 3Q2022'!AK18</f>
        <v>#REF!</v>
      </c>
      <c r="AL18" s="17" t="e">
        <f>#REF!-'BS 3Q2022'!AL18</f>
        <v>#REF!</v>
      </c>
      <c r="AM18" s="33" t="e">
        <f>#REF!-'BS 3Q2022'!AM18</f>
        <v>#REF!</v>
      </c>
      <c r="AN18" s="33" t="e">
        <f>#REF!-'BS 3Q2022'!AN18</f>
        <v>#REF!</v>
      </c>
      <c r="AO18" s="33" t="e">
        <f>#REF!-'BS 3Q2022'!AO18</f>
        <v>#REF!</v>
      </c>
      <c r="AP18" s="33" t="e">
        <f>#REF!-'BS 3Q2022'!AP18</f>
        <v>#REF!</v>
      </c>
      <c r="AQ18" s="17" t="e">
        <f>#REF!-'BS 3Q2022'!AQ18</f>
        <v>#REF!</v>
      </c>
      <c r="AR18" s="33" t="e">
        <f>#REF!-'BS 3Q2022'!AR18</f>
        <v>#REF!</v>
      </c>
      <c r="AS18" s="33" t="e">
        <f>#REF!-'BS 3Q2022'!AS18</f>
        <v>#REF!</v>
      </c>
      <c r="AT18" s="33" t="e">
        <f>#REF!-'BS 3Q2022'!AT18</f>
        <v>#REF!</v>
      </c>
      <c r="AU18" s="33" t="e">
        <f>#REF!-'BS 3Q2022'!AU18</f>
        <v>#REF!</v>
      </c>
      <c r="AV18" s="17" t="e">
        <f>#REF!-'BS 3Q2022'!AV18</f>
        <v>#REF!</v>
      </c>
    </row>
    <row r="19" spans="1:48" ht="16.2" outlineLevel="1" x14ac:dyDescent="0.85">
      <c r="A19" s="161"/>
      <c r="B19" s="437" t="s">
        <v>225</v>
      </c>
      <c r="C19" s="438"/>
      <c r="D19" s="260" t="e">
        <f>#REF!-'BS 3Q2022'!D19</f>
        <v>#REF!</v>
      </c>
      <c r="E19" s="260" t="e">
        <f>#REF!-'BS 3Q2022'!E19</f>
        <v>#REF!</v>
      </c>
      <c r="F19" s="260" t="e">
        <f>#REF!-'BS 3Q2022'!F19</f>
        <v>#REF!</v>
      </c>
      <c r="G19" s="260" t="e">
        <f>#REF!-'BS 3Q2022'!G19</f>
        <v>#REF!</v>
      </c>
      <c r="H19" s="261" t="e">
        <f>#REF!-'BS 3Q2022'!H19</f>
        <v>#REF!</v>
      </c>
      <c r="I19" s="260" t="e">
        <f>#REF!-'BS 3Q2022'!I19</f>
        <v>#REF!</v>
      </c>
      <c r="J19" s="260" t="e">
        <f>#REF!-'BS 3Q2022'!J19</f>
        <v>#REF!</v>
      </c>
      <c r="K19" s="260" t="e">
        <f>#REF!-'BS 3Q2022'!K19</f>
        <v>#REF!</v>
      </c>
      <c r="L19" s="112" t="e">
        <f>#REF!-'BS 3Q2022'!L19</f>
        <v>#REF!</v>
      </c>
      <c r="M19" s="261" t="e">
        <f>#REF!-'BS 3Q2022'!M19</f>
        <v>#REF!</v>
      </c>
      <c r="N19" s="260" t="e">
        <f>#REF!-'BS 3Q2022'!N19</f>
        <v>#REF!</v>
      </c>
      <c r="O19" s="260" t="e">
        <f>#REF!-'BS 3Q2022'!O19</f>
        <v>#REF!</v>
      </c>
      <c r="P19" s="260" t="e">
        <f>#REF!-'BS 3Q2022'!P19</f>
        <v>#REF!</v>
      </c>
      <c r="Q19" s="112" t="e">
        <f>#REF!-'BS 3Q2022'!Q19</f>
        <v>#REF!</v>
      </c>
      <c r="R19" s="261" t="e">
        <f>#REF!-'BS 3Q2022'!R19</f>
        <v>#REF!</v>
      </c>
      <c r="S19" s="260" t="e">
        <f>#REF!-'BS 3Q2022'!S19</f>
        <v>#REF!</v>
      </c>
      <c r="T19" s="260" t="e">
        <f>#REF!-'BS 3Q2022'!T19</f>
        <v>#REF!</v>
      </c>
      <c r="U19" s="112" t="e">
        <f>#REF!-'BS 3Q2022'!U19</f>
        <v>#REF!</v>
      </c>
      <c r="V19" s="32" t="e">
        <f>#REF!-'BS 3Q2022'!V19</f>
        <v>#REF!</v>
      </c>
      <c r="W19" s="261" t="e">
        <f>#REF!-'BS 3Q2022'!W19</f>
        <v>#REF!</v>
      </c>
      <c r="X19" s="32" t="e">
        <f>#REF!-'BS 3Q2022'!X19</f>
        <v>#REF!</v>
      </c>
      <c r="Y19" s="32" t="e">
        <f>#REF!-'BS 3Q2022'!Y19</f>
        <v>#REF!</v>
      </c>
      <c r="Z19" s="32" t="e">
        <f>#REF!-'BS 3Q2022'!Z19</f>
        <v>#REF!</v>
      </c>
      <c r="AA19" s="32" t="e">
        <f>#REF!-'BS 3Q2022'!AA19</f>
        <v>#REF!</v>
      </c>
      <c r="AB19" s="261" t="e">
        <f>#REF!-'BS 3Q2022'!AB19</f>
        <v>#REF!</v>
      </c>
      <c r="AC19" s="32" t="e">
        <f>#REF!-'BS 3Q2022'!AC19</f>
        <v>#REF!</v>
      </c>
      <c r="AD19" s="32" t="e">
        <f>#REF!-'BS 3Q2022'!AD19</f>
        <v>#REF!</v>
      </c>
      <c r="AE19" s="32" t="e">
        <f>#REF!-'BS 3Q2022'!AE19</f>
        <v>#REF!</v>
      </c>
      <c r="AF19" s="32" t="e">
        <f>#REF!-'BS 3Q2022'!AF19</f>
        <v>#REF!</v>
      </c>
      <c r="AG19" s="261" t="e">
        <f>#REF!-'BS 3Q2022'!AG19</f>
        <v>#REF!</v>
      </c>
      <c r="AH19" s="32" t="e">
        <f>#REF!-'BS 3Q2022'!AH19</f>
        <v>#REF!</v>
      </c>
      <c r="AI19" s="32" t="e">
        <f>#REF!-'BS 3Q2022'!AI19</f>
        <v>#REF!</v>
      </c>
      <c r="AJ19" s="32" t="e">
        <f>#REF!-'BS 3Q2022'!AJ19</f>
        <v>#REF!</v>
      </c>
      <c r="AK19" s="32" t="e">
        <f>#REF!-'BS 3Q2022'!AK19</f>
        <v>#REF!</v>
      </c>
      <c r="AL19" s="261" t="e">
        <f>#REF!-'BS 3Q2022'!AL19</f>
        <v>#REF!</v>
      </c>
      <c r="AM19" s="32" t="e">
        <f>#REF!-'BS 3Q2022'!AM19</f>
        <v>#REF!</v>
      </c>
      <c r="AN19" s="32" t="e">
        <f>#REF!-'BS 3Q2022'!AN19</f>
        <v>#REF!</v>
      </c>
      <c r="AO19" s="32" t="e">
        <f>#REF!-'BS 3Q2022'!AO19</f>
        <v>#REF!</v>
      </c>
      <c r="AP19" s="32" t="e">
        <f>#REF!-'BS 3Q2022'!AP19</f>
        <v>#REF!</v>
      </c>
      <c r="AQ19" s="261" t="e">
        <f>#REF!-'BS 3Q2022'!AQ19</f>
        <v>#REF!</v>
      </c>
      <c r="AR19" s="32" t="e">
        <f>#REF!-'BS 3Q2022'!AR19</f>
        <v>#REF!</v>
      </c>
      <c r="AS19" s="32" t="e">
        <f>#REF!-'BS 3Q2022'!AS19</f>
        <v>#REF!</v>
      </c>
      <c r="AT19" s="32" t="e">
        <f>#REF!-'BS 3Q2022'!AT19</f>
        <v>#REF!</v>
      </c>
      <c r="AU19" s="32" t="e">
        <f>#REF!-'BS 3Q2022'!AU19</f>
        <v>#REF!</v>
      </c>
      <c r="AV19" s="261" t="e">
        <f>#REF!-'BS 3Q2022'!AV19</f>
        <v>#REF!</v>
      </c>
    </row>
    <row r="20" spans="1:48" outlineLevel="1" x14ac:dyDescent="0.55000000000000004">
      <c r="A20" s="161"/>
      <c r="B20" s="476" t="s">
        <v>226</v>
      </c>
      <c r="C20" s="477"/>
      <c r="D20" s="21" t="e">
        <f>#REF!-'BS 3Q2022'!D20</f>
        <v>#REF!</v>
      </c>
      <c r="E20" s="21" t="e">
        <f>#REF!-'BS 3Q2022'!E20</f>
        <v>#REF!</v>
      </c>
      <c r="F20" s="21" t="e">
        <f>#REF!-'BS 3Q2022'!F20</f>
        <v>#REF!</v>
      </c>
      <c r="G20" s="21" t="e">
        <f>#REF!-'BS 3Q2022'!G20</f>
        <v>#REF!</v>
      </c>
      <c r="H20" s="22" t="e">
        <f>#REF!-'BS 3Q2022'!H20</f>
        <v>#REF!</v>
      </c>
      <c r="I20" s="21" t="e">
        <f>#REF!-'BS 3Q2022'!I20</f>
        <v>#REF!</v>
      </c>
      <c r="J20" s="21" t="e">
        <f>#REF!-'BS 3Q2022'!J20</f>
        <v>#REF!</v>
      </c>
      <c r="K20" s="21" t="e">
        <f>#REF!-'BS 3Q2022'!K20</f>
        <v>#REF!</v>
      </c>
      <c r="L20" s="21" t="e">
        <f>#REF!-'BS 3Q2022'!L20</f>
        <v>#REF!</v>
      </c>
      <c r="M20" s="22" t="e">
        <f>#REF!-'BS 3Q2022'!M20</f>
        <v>#REF!</v>
      </c>
      <c r="N20" s="21" t="e">
        <f>#REF!-'BS 3Q2022'!N20</f>
        <v>#REF!</v>
      </c>
      <c r="O20" s="21" t="e">
        <f>#REF!-'BS 3Q2022'!O20</f>
        <v>#REF!</v>
      </c>
      <c r="P20" s="21" t="e">
        <f>#REF!-'BS 3Q2022'!P20</f>
        <v>#REF!</v>
      </c>
      <c r="Q20" s="21" t="e">
        <f>#REF!-'BS 3Q2022'!Q20</f>
        <v>#REF!</v>
      </c>
      <c r="R20" s="22" t="e">
        <f>#REF!-'BS 3Q2022'!R20</f>
        <v>#REF!</v>
      </c>
      <c r="S20" s="21" t="e">
        <f>#REF!-'BS 3Q2022'!S20</f>
        <v>#REF!</v>
      </c>
      <c r="T20" s="21" t="e">
        <f>#REF!-'BS 3Q2022'!T20</f>
        <v>#REF!</v>
      </c>
      <c r="U20" s="21" t="e">
        <f>#REF!-'BS 3Q2022'!U20</f>
        <v>#REF!</v>
      </c>
      <c r="V20" s="21" t="e">
        <f>#REF!-'BS 3Q2022'!V20</f>
        <v>#REF!</v>
      </c>
      <c r="W20" s="22" t="e">
        <f>#REF!-'BS 3Q2022'!W20</f>
        <v>#REF!</v>
      </c>
      <c r="X20" s="21" t="e">
        <f>#REF!-'BS 3Q2022'!X20</f>
        <v>#REF!</v>
      </c>
      <c r="Y20" s="21" t="e">
        <f>#REF!-'BS 3Q2022'!Y20</f>
        <v>#REF!</v>
      </c>
      <c r="Z20" s="21" t="e">
        <f>#REF!-'BS 3Q2022'!Z20</f>
        <v>#REF!</v>
      </c>
      <c r="AA20" s="21" t="e">
        <f>#REF!-'BS 3Q2022'!AA20</f>
        <v>#REF!</v>
      </c>
      <c r="AB20" s="22" t="e">
        <f>#REF!-'BS 3Q2022'!AB20</f>
        <v>#REF!</v>
      </c>
      <c r="AC20" s="21" t="e">
        <f>#REF!-'BS 3Q2022'!AC20</f>
        <v>#REF!</v>
      </c>
      <c r="AD20" s="21" t="e">
        <f>#REF!-'BS 3Q2022'!AD20</f>
        <v>#REF!</v>
      </c>
      <c r="AE20" s="21" t="e">
        <f>#REF!-'BS 3Q2022'!AE20</f>
        <v>#REF!</v>
      </c>
      <c r="AF20" s="21" t="e">
        <f>#REF!-'BS 3Q2022'!AF20</f>
        <v>#REF!</v>
      </c>
      <c r="AG20" s="22" t="e">
        <f>#REF!-'BS 3Q2022'!AG20</f>
        <v>#REF!</v>
      </c>
      <c r="AH20" s="21" t="e">
        <f>#REF!-'BS 3Q2022'!AH20</f>
        <v>#REF!</v>
      </c>
      <c r="AI20" s="21" t="e">
        <f>#REF!-'BS 3Q2022'!AI20</f>
        <v>#REF!</v>
      </c>
      <c r="AJ20" s="21" t="e">
        <f>#REF!-'BS 3Q2022'!AJ20</f>
        <v>#REF!</v>
      </c>
      <c r="AK20" s="21" t="e">
        <f>#REF!-'BS 3Q2022'!AK20</f>
        <v>#REF!</v>
      </c>
      <c r="AL20" s="22" t="e">
        <f>#REF!-'BS 3Q2022'!AL20</f>
        <v>#REF!</v>
      </c>
      <c r="AM20" s="21" t="e">
        <f>#REF!-'BS 3Q2022'!AM20</f>
        <v>#REF!</v>
      </c>
      <c r="AN20" s="21" t="e">
        <f>#REF!-'BS 3Q2022'!AN20</f>
        <v>#REF!</v>
      </c>
      <c r="AO20" s="21" t="e">
        <f>#REF!-'BS 3Q2022'!AO20</f>
        <v>#REF!</v>
      </c>
      <c r="AP20" s="21" t="e">
        <f>#REF!-'BS 3Q2022'!AP20</f>
        <v>#REF!</v>
      </c>
      <c r="AQ20" s="22" t="e">
        <f>#REF!-'BS 3Q2022'!AQ20</f>
        <v>#REF!</v>
      </c>
      <c r="AR20" s="21" t="e">
        <f>#REF!-'BS 3Q2022'!AR20</f>
        <v>#REF!</v>
      </c>
      <c r="AS20" s="21" t="e">
        <f>#REF!-'BS 3Q2022'!AS20</f>
        <v>#REF!</v>
      </c>
      <c r="AT20" s="21" t="e">
        <f>#REF!-'BS 3Q2022'!AT20</f>
        <v>#REF!</v>
      </c>
      <c r="AU20" s="21" t="e">
        <f>#REF!-'BS 3Q2022'!AU20</f>
        <v>#REF!</v>
      </c>
      <c r="AV20" s="22" t="e">
        <f>#REF!-'BS 3Q2022'!AV20</f>
        <v>#REF!</v>
      </c>
    </row>
    <row r="21" spans="1:48" ht="17.100000000000001" x14ac:dyDescent="0.85">
      <c r="A21" s="161"/>
      <c r="B21" s="445" t="s">
        <v>227</v>
      </c>
      <c r="C21" s="446"/>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55000000000000004">
      <c r="A22" s="161"/>
      <c r="B22" s="437" t="s">
        <v>228</v>
      </c>
      <c r="C22" s="438"/>
      <c r="D22" s="16" t="e">
        <f>#REF!-'BS 3Q2022'!D22</f>
        <v>#REF!</v>
      </c>
      <c r="E22" s="101" t="e">
        <f>#REF!-'BS 3Q2022'!E22</f>
        <v>#REF!</v>
      </c>
      <c r="F22" s="101" t="e">
        <f>#REF!-'BS 3Q2022'!F22</f>
        <v>#REF!</v>
      </c>
      <c r="G22" s="101" t="e">
        <f>#REF!-'BS 3Q2022'!G22</f>
        <v>#REF!</v>
      </c>
      <c r="H22" s="169" t="e">
        <f>#REF!-'BS 3Q2022'!H22</f>
        <v>#REF!</v>
      </c>
      <c r="I22" s="101" t="e">
        <f>#REF!-'BS 3Q2022'!I22</f>
        <v>#REF!</v>
      </c>
      <c r="J22" s="101" t="e">
        <f>#REF!-'BS 3Q2022'!J22</f>
        <v>#REF!</v>
      </c>
      <c r="K22" s="101" t="e">
        <f>#REF!-'BS 3Q2022'!K22</f>
        <v>#REF!</v>
      </c>
      <c r="L22" s="101" t="e">
        <f>#REF!-'BS 3Q2022'!L22</f>
        <v>#REF!</v>
      </c>
      <c r="M22" s="169" t="e">
        <f>#REF!-'BS 3Q2022'!M22</f>
        <v>#REF!</v>
      </c>
      <c r="N22" s="101" t="e">
        <f>#REF!-'BS 3Q2022'!N22</f>
        <v>#REF!</v>
      </c>
      <c r="O22" s="101" t="e">
        <f>#REF!-'BS 3Q2022'!O22</f>
        <v>#REF!</v>
      </c>
      <c r="P22" s="101" t="e">
        <f>#REF!-'BS 3Q2022'!P22</f>
        <v>#REF!</v>
      </c>
      <c r="Q22" s="101" t="e">
        <f>#REF!-'BS 3Q2022'!Q22</f>
        <v>#REF!</v>
      </c>
      <c r="R22" s="169" t="e">
        <f>#REF!-'BS 3Q2022'!R22</f>
        <v>#REF!</v>
      </c>
      <c r="S22" s="101" t="e">
        <f>#REF!-'BS 3Q2022'!S22</f>
        <v>#REF!</v>
      </c>
      <c r="T22" s="101" t="e">
        <f>#REF!-'BS 3Q2022'!T22</f>
        <v>#REF!</v>
      </c>
      <c r="U22" s="101" t="e">
        <f>#REF!-'BS 3Q2022'!U22</f>
        <v>#REF!</v>
      </c>
      <c r="V22" s="101" t="e">
        <f>#REF!-'BS 3Q2022'!V22</f>
        <v>#REF!</v>
      </c>
      <c r="W22" s="169" t="e">
        <f>#REF!-'BS 3Q2022'!W22</f>
        <v>#REF!</v>
      </c>
      <c r="X22" s="101" t="e">
        <f>#REF!-'BS 3Q2022'!X22</f>
        <v>#REF!</v>
      </c>
      <c r="Y22" s="101" t="e">
        <f>#REF!-'BS 3Q2022'!Y22</f>
        <v>#REF!</v>
      </c>
      <c r="Z22" s="101" t="e">
        <f>#REF!-'BS 3Q2022'!Z22</f>
        <v>#REF!</v>
      </c>
      <c r="AA22" s="101" t="e">
        <f>#REF!-'BS 3Q2022'!AA22</f>
        <v>#REF!</v>
      </c>
      <c r="AB22" s="169" t="e">
        <f>#REF!-'BS 3Q2022'!AB22</f>
        <v>#REF!</v>
      </c>
      <c r="AC22" s="101" t="e">
        <f>#REF!-'BS 3Q2022'!AC22</f>
        <v>#REF!</v>
      </c>
      <c r="AD22" s="101" t="e">
        <f>#REF!-'BS 3Q2022'!AD22</f>
        <v>#REF!</v>
      </c>
      <c r="AE22" s="101" t="e">
        <f>#REF!-'BS 3Q2022'!AE22</f>
        <v>#REF!</v>
      </c>
      <c r="AF22" s="101" t="e">
        <f>#REF!-'BS 3Q2022'!AF22</f>
        <v>#REF!</v>
      </c>
      <c r="AG22" s="169" t="e">
        <f>#REF!-'BS 3Q2022'!AG22</f>
        <v>#REF!</v>
      </c>
      <c r="AH22" s="101" t="e">
        <f>#REF!-'BS 3Q2022'!AH22</f>
        <v>#REF!</v>
      </c>
      <c r="AI22" s="101" t="e">
        <f>#REF!-'BS 3Q2022'!AI22</f>
        <v>#REF!</v>
      </c>
      <c r="AJ22" s="101" t="e">
        <f>#REF!-'BS 3Q2022'!AJ22</f>
        <v>#REF!</v>
      </c>
      <c r="AK22" s="101" t="e">
        <f>#REF!-'BS 3Q2022'!AK22</f>
        <v>#REF!</v>
      </c>
      <c r="AL22" s="169" t="e">
        <f>#REF!-'BS 3Q2022'!AL22</f>
        <v>#REF!</v>
      </c>
      <c r="AM22" s="101" t="e">
        <f>#REF!-'BS 3Q2022'!AM22</f>
        <v>#REF!</v>
      </c>
      <c r="AN22" s="101" t="e">
        <f>#REF!-'BS 3Q2022'!AN22</f>
        <v>#REF!</v>
      </c>
      <c r="AO22" s="101" t="e">
        <f>#REF!-'BS 3Q2022'!AO22</f>
        <v>#REF!</v>
      </c>
      <c r="AP22" s="101" t="e">
        <f>#REF!-'BS 3Q2022'!AP22</f>
        <v>#REF!</v>
      </c>
      <c r="AQ22" s="169" t="e">
        <f>#REF!-'BS 3Q2022'!AQ22</f>
        <v>#REF!</v>
      </c>
      <c r="AR22" s="101" t="e">
        <f>#REF!-'BS 3Q2022'!AR22</f>
        <v>#REF!</v>
      </c>
      <c r="AS22" s="101" t="e">
        <f>#REF!-'BS 3Q2022'!AS22</f>
        <v>#REF!</v>
      </c>
      <c r="AT22" s="101" t="e">
        <f>#REF!-'BS 3Q2022'!AT22</f>
        <v>#REF!</v>
      </c>
      <c r="AU22" s="101" t="e">
        <f>#REF!-'BS 3Q2022'!AU22</f>
        <v>#REF!</v>
      </c>
      <c r="AV22" s="169" t="e">
        <f>#REF!-'BS 3Q2022'!AV22</f>
        <v>#REF!</v>
      </c>
    </row>
    <row r="23" spans="1:48" outlineLevel="1" x14ac:dyDescent="0.55000000000000004">
      <c r="A23" s="161"/>
      <c r="B23" s="437" t="s">
        <v>229</v>
      </c>
      <c r="C23" s="438"/>
      <c r="D23" s="101" t="e">
        <f>#REF!-'BS 3Q2022'!D23</f>
        <v>#REF!</v>
      </c>
      <c r="E23" s="101" t="e">
        <f>#REF!-'BS 3Q2022'!E23</f>
        <v>#REF!</v>
      </c>
      <c r="F23" s="101" t="e">
        <f>#REF!-'BS 3Q2022'!F23</f>
        <v>#REF!</v>
      </c>
      <c r="G23" s="101" t="e">
        <f>#REF!-'BS 3Q2022'!G23</f>
        <v>#REF!</v>
      </c>
      <c r="H23" s="169" t="e">
        <f>#REF!-'BS 3Q2022'!H23</f>
        <v>#REF!</v>
      </c>
      <c r="I23" s="101" t="e">
        <f>#REF!-'BS 3Q2022'!I23</f>
        <v>#REF!</v>
      </c>
      <c r="J23" s="101" t="e">
        <f>#REF!-'BS 3Q2022'!J23</f>
        <v>#REF!</v>
      </c>
      <c r="K23" s="101" t="e">
        <f>#REF!-'BS 3Q2022'!K23</f>
        <v>#REF!</v>
      </c>
      <c r="L23" s="101" t="e">
        <f>#REF!-'BS 3Q2022'!L23</f>
        <v>#REF!</v>
      </c>
      <c r="M23" s="169" t="e">
        <f>#REF!-'BS 3Q2022'!M23</f>
        <v>#REF!</v>
      </c>
      <c r="N23" s="101" t="e">
        <f>#REF!-'BS 3Q2022'!N23</f>
        <v>#REF!</v>
      </c>
      <c r="O23" s="101" t="e">
        <f>#REF!-'BS 3Q2022'!O23</f>
        <v>#REF!</v>
      </c>
      <c r="P23" s="101" t="e">
        <f>#REF!-'BS 3Q2022'!P23</f>
        <v>#REF!</v>
      </c>
      <c r="Q23" s="101" t="e">
        <f>#REF!-'BS 3Q2022'!Q23</f>
        <v>#REF!</v>
      </c>
      <c r="R23" s="169" t="e">
        <f>#REF!-'BS 3Q2022'!R23</f>
        <v>#REF!</v>
      </c>
      <c r="S23" s="101" t="e">
        <f>#REF!-'BS 3Q2022'!S23</f>
        <v>#REF!</v>
      </c>
      <c r="T23" s="101" t="e">
        <f>#REF!-'BS 3Q2022'!T23</f>
        <v>#REF!</v>
      </c>
      <c r="U23" s="101" t="e">
        <f>#REF!-'BS 3Q2022'!U23</f>
        <v>#REF!</v>
      </c>
      <c r="V23" s="33" t="e">
        <f>#REF!-'BS 3Q2022'!V23</f>
        <v>#REF!</v>
      </c>
      <c r="W23" s="169" t="e">
        <f>#REF!-'BS 3Q2022'!W23</f>
        <v>#REF!</v>
      </c>
      <c r="X23" s="33" t="e">
        <f>#REF!-'BS 3Q2022'!X23</f>
        <v>#REF!</v>
      </c>
      <c r="Y23" s="33" t="e">
        <f>#REF!-'BS 3Q2022'!Y23</f>
        <v>#REF!</v>
      </c>
      <c r="Z23" s="33" t="e">
        <f>#REF!-'BS 3Q2022'!Z23</f>
        <v>#REF!</v>
      </c>
      <c r="AA23" s="33" t="e">
        <f>#REF!-'BS 3Q2022'!AA23</f>
        <v>#REF!</v>
      </c>
      <c r="AB23" s="169" t="e">
        <f>#REF!-'BS 3Q2022'!AB23</f>
        <v>#REF!</v>
      </c>
      <c r="AC23" s="33" t="e">
        <f>#REF!-'BS 3Q2022'!AC23</f>
        <v>#REF!</v>
      </c>
      <c r="AD23" s="33" t="e">
        <f>#REF!-'BS 3Q2022'!AD23</f>
        <v>#REF!</v>
      </c>
      <c r="AE23" s="33" t="e">
        <f>#REF!-'BS 3Q2022'!AE23</f>
        <v>#REF!</v>
      </c>
      <c r="AF23" s="33" t="e">
        <f>#REF!-'BS 3Q2022'!AF23</f>
        <v>#REF!</v>
      </c>
      <c r="AG23" s="169" t="e">
        <f>#REF!-'BS 3Q2022'!AG23</f>
        <v>#REF!</v>
      </c>
      <c r="AH23" s="33" t="e">
        <f>#REF!-'BS 3Q2022'!AH23</f>
        <v>#REF!</v>
      </c>
      <c r="AI23" s="33" t="e">
        <f>#REF!-'BS 3Q2022'!AI23</f>
        <v>#REF!</v>
      </c>
      <c r="AJ23" s="33" t="e">
        <f>#REF!-'BS 3Q2022'!AJ23</f>
        <v>#REF!</v>
      </c>
      <c r="AK23" s="33" t="e">
        <f>#REF!-'BS 3Q2022'!AK23</f>
        <v>#REF!</v>
      </c>
      <c r="AL23" s="169" t="e">
        <f>#REF!-'BS 3Q2022'!AL23</f>
        <v>#REF!</v>
      </c>
      <c r="AM23" s="33" t="e">
        <f>#REF!-'BS 3Q2022'!AM23</f>
        <v>#REF!</v>
      </c>
      <c r="AN23" s="33" t="e">
        <f>#REF!-'BS 3Q2022'!AN23</f>
        <v>#REF!</v>
      </c>
      <c r="AO23" s="33" t="e">
        <f>#REF!-'BS 3Q2022'!AO23</f>
        <v>#REF!</v>
      </c>
      <c r="AP23" s="33" t="e">
        <f>#REF!-'BS 3Q2022'!AP23</f>
        <v>#REF!</v>
      </c>
      <c r="AQ23" s="169" t="e">
        <f>#REF!-'BS 3Q2022'!AQ23</f>
        <v>#REF!</v>
      </c>
      <c r="AR23" s="33" t="e">
        <f>#REF!-'BS 3Q2022'!AR23</f>
        <v>#REF!</v>
      </c>
      <c r="AS23" s="33" t="e">
        <f>#REF!-'BS 3Q2022'!AS23</f>
        <v>#REF!</v>
      </c>
      <c r="AT23" s="33" t="e">
        <f>#REF!-'BS 3Q2022'!AT23</f>
        <v>#REF!</v>
      </c>
      <c r="AU23" s="33" t="e">
        <f>#REF!-'BS 3Q2022'!AU23</f>
        <v>#REF!</v>
      </c>
      <c r="AV23" s="169" t="e">
        <f>#REF!-'BS 3Q2022'!AV23</f>
        <v>#REF!</v>
      </c>
    </row>
    <row r="24" spans="1:48" outlineLevel="1" x14ac:dyDescent="0.55000000000000004">
      <c r="A24" s="161"/>
      <c r="B24" s="200" t="s">
        <v>230</v>
      </c>
      <c r="C24" s="201"/>
      <c r="D24" s="101" t="e">
        <f>#REF!-'BS 3Q2022'!D24</f>
        <v>#REF!</v>
      </c>
      <c r="E24" s="101" t="e">
        <f>#REF!-'BS 3Q2022'!E24</f>
        <v>#REF!</v>
      </c>
      <c r="F24" s="101" t="e">
        <f>#REF!-'BS 3Q2022'!F24</f>
        <v>#REF!</v>
      </c>
      <c r="G24" s="101" t="e">
        <f>#REF!-'BS 3Q2022'!G24</f>
        <v>#REF!</v>
      </c>
      <c r="H24" s="169" t="e">
        <f>#REF!-'BS 3Q2022'!H24</f>
        <v>#REF!</v>
      </c>
      <c r="I24" s="101" t="e">
        <f>#REF!-'BS 3Q2022'!I24</f>
        <v>#REF!</v>
      </c>
      <c r="J24" s="101" t="e">
        <f>#REF!-'BS 3Q2022'!J24</f>
        <v>#REF!</v>
      </c>
      <c r="K24" s="101" t="e">
        <f>#REF!-'BS 3Q2022'!K24</f>
        <v>#REF!</v>
      </c>
      <c r="L24" s="101" t="e">
        <f>#REF!-'BS 3Q2022'!L24</f>
        <v>#REF!</v>
      </c>
      <c r="M24" s="169" t="e">
        <f>#REF!-'BS 3Q2022'!M24</f>
        <v>#REF!</v>
      </c>
      <c r="N24" s="101" t="e">
        <f>#REF!-'BS 3Q2022'!N24</f>
        <v>#REF!</v>
      </c>
      <c r="O24" s="101" t="e">
        <f>#REF!-'BS 3Q2022'!O24</f>
        <v>#REF!</v>
      </c>
      <c r="P24" s="101" t="e">
        <f>#REF!-'BS 3Q2022'!P24</f>
        <v>#REF!</v>
      </c>
      <c r="Q24" s="101" t="e">
        <f>#REF!-'BS 3Q2022'!Q24</f>
        <v>#REF!</v>
      </c>
      <c r="R24" s="169" t="e">
        <f>#REF!-'BS 3Q2022'!R24</f>
        <v>#REF!</v>
      </c>
      <c r="S24" s="101" t="e">
        <f>#REF!-'BS 3Q2022'!S24</f>
        <v>#REF!</v>
      </c>
      <c r="T24" s="101" t="e">
        <f>#REF!-'BS 3Q2022'!T24</f>
        <v>#REF!</v>
      </c>
      <c r="U24" s="101" t="e">
        <f>#REF!-'BS 3Q2022'!U24</f>
        <v>#REF!</v>
      </c>
      <c r="V24" s="33" t="e">
        <f>#REF!-'BS 3Q2022'!V24</f>
        <v>#REF!</v>
      </c>
      <c r="W24" s="169" t="e">
        <f>#REF!-'BS 3Q2022'!W24</f>
        <v>#REF!</v>
      </c>
      <c r="X24" s="33" t="e">
        <f>#REF!-'BS 3Q2022'!X24</f>
        <v>#REF!</v>
      </c>
      <c r="Y24" s="33" t="e">
        <f>#REF!-'BS 3Q2022'!Y24</f>
        <v>#REF!</v>
      </c>
      <c r="Z24" s="33" t="e">
        <f>#REF!-'BS 3Q2022'!Z24</f>
        <v>#REF!</v>
      </c>
      <c r="AA24" s="33" t="e">
        <f>#REF!-'BS 3Q2022'!AA24</f>
        <v>#REF!</v>
      </c>
      <c r="AB24" s="169" t="e">
        <f>#REF!-'BS 3Q2022'!AB24</f>
        <v>#REF!</v>
      </c>
      <c r="AC24" s="33" t="e">
        <f>#REF!-'BS 3Q2022'!AC24</f>
        <v>#REF!</v>
      </c>
      <c r="AD24" s="33" t="e">
        <f>#REF!-'BS 3Q2022'!AD24</f>
        <v>#REF!</v>
      </c>
      <c r="AE24" s="33" t="e">
        <f>#REF!-'BS 3Q2022'!AE24</f>
        <v>#REF!</v>
      </c>
      <c r="AF24" s="33" t="e">
        <f>#REF!-'BS 3Q2022'!AF24</f>
        <v>#REF!</v>
      </c>
      <c r="AG24" s="169" t="e">
        <f>#REF!-'BS 3Q2022'!AG24</f>
        <v>#REF!</v>
      </c>
      <c r="AH24" s="33" t="e">
        <f>#REF!-'BS 3Q2022'!AH24</f>
        <v>#REF!</v>
      </c>
      <c r="AI24" s="33" t="e">
        <f>#REF!-'BS 3Q2022'!AI24</f>
        <v>#REF!</v>
      </c>
      <c r="AJ24" s="33" t="e">
        <f>#REF!-'BS 3Q2022'!AJ24</f>
        <v>#REF!</v>
      </c>
      <c r="AK24" s="33" t="e">
        <f>#REF!-'BS 3Q2022'!AK24</f>
        <v>#REF!</v>
      </c>
      <c r="AL24" s="169" t="e">
        <f>#REF!-'BS 3Q2022'!AL24</f>
        <v>#REF!</v>
      </c>
      <c r="AM24" s="33" t="e">
        <f>#REF!-'BS 3Q2022'!AM24</f>
        <v>#REF!</v>
      </c>
      <c r="AN24" s="33" t="e">
        <f>#REF!-'BS 3Q2022'!AN24</f>
        <v>#REF!</v>
      </c>
      <c r="AO24" s="33" t="e">
        <f>#REF!-'BS 3Q2022'!AO24</f>
        <v>#REF!</v>
      </c>
      <c r="AP24" s="33" t="e">
        <f>#REF!-'BS 3Q2022'!AP24</f>
        <v>#REF!</v>
      </c>
      <c r="AQ24" s="169" t="e">
        <f>#REF!-'BS 3Q2022'!AQ24</f>
        <v>#REF!</v>
      </c>
      <c r="AR24" s="33" t="e">
        <f>#REF!-'BS 3Q2022'!AR24</f>
        <v>#REF!</v>
      </c>
      <c r="AS24" s="33" t="e">
        <f>#REF!-'BS 3Q2022'!AS24</f>
        <v>#REF!</v>
      </c>
      <c r="AT24" s="33" t="e">
        <f>#REF!-'BS 3Q2022'!AT24</f>
        <v>#REF!</v>
      </c>
      <c r="AU24" s="33" t="e">
        <f>#REF!-'BS 3Q2022'!AU24</f>
        <v>#REF!</v>
      </c>
      <c r="AV24" s="169" t="e">
        <f>#REF!-'BS 3Q2022'!AV24</f>
        <v>#REF!</v>
      </c>
    </row>
    <row r="25" spans="1:48" outlineLevel="1" x14ac:dyDescent="0.55000000000000004">
      <c r="A25" s="161"/>
      <c r="B25" s="200" t="s">
        <v>231</v>
      </c>
      <c r="C25" s="201"/>
      <c r="D25" s="101" t="e">
        <f>#REF!-'BS 3Q2022'!D25</f>
        <v>#REF!</v>
      </c>
      <c r="E25" s="101" t="e">
        <f>#REF!-'BS 3Q2022'!E25</f>
        <v>#REF!</v>
      </c>
      <c r="F25" s="101" t="e">
        <f>#REF!-'BS 3Q2022'!F25</f>
        <v>#REF!</v>
      </c>
      <c r="G25" s="101" t="e">
        <f>#REF!-'BS 3Q2022'!G25</f>
        <v>#REF!</v>
      </c>
      <c r="H25" s="169" t="e">
        <f>#REF!-'BS 3Q2022'!H25</f>
        <v>#REF!</v>
      </c>
      <c r="I25" s="101" t="e">
        <f>#REF!-'BS 3Q2022'!I25</f>
        <v>#REF!</v>
      </c>
      <c r="J25" s="101" t="e">
        <f>#REF!-'BS 3Q2022'!J25</f>
        <v>#REF!</v>
      </c>
      <c r="K25" s="101" t="e">
        <f>#REF!-'BS 3Q2022'!K25</f>
        <v>#REF!</v>
      </c>
      <c r="L25" s="101" t="e">
        <f>#REF!-'BS 3Q2022'!L25</f>
        <v>#REF!</v>
      </c>
      <c r="M25" s="169" t="e">
        <f>#REF!-'BS 3Q2022'!M25</f>
        <v>#REF!</v>
      </c>
      <c r="N25" s="101" t="e">
        <f>#REF!-'BS 3Q2022'!N25</f>
        <v>#REF!</v>
      </c>
      <c r="O25" s="101" t="e">
        <f>#REF!-'BS 3Q2022'!O25</f>
        <v>#REF!</v>
      </c>
      <c r="P25" s="101" t="e">
        <f>#REF!-'BS 3Q2022'!P25</f>
        <v>#REF!</v>
      </c>
      <c r="Q25" s="101" t="e">
        <f>#REF!-'BS 3Q2022'!Q25</f>
        <v>#REF!</v>
      </c>
      <c r="R25" s="169" t="e">
        <f>#REF!-'BS 3Q2022'!R25</f>
        <v>#REF!</v>
      </c>
      <c r="S25" s="101" t="e">
        <f>#REF!-'BS 3Q2022'!S25</f>
        <v>#REF!</v>
      </c>
      <c r="T25" s="101" t="e">
        <f>#REF!-'BS 3Q2022'!T25</f>
        <v>#REF!</v>
      </c>
      <c r="U25" s="101" t="e">
        <f>#REF!-'BS 3Q2022'!U25</f>
        <v>#REF!</v>
      </c>
      <c r="V25" s="33" t="e">
        <f>#REF!-'BS 3Q2022'!V25</f>
        <v>#REF!</v>
      </c>
      <c r="W25" s="169" t="e">
        <f>#REF!-'BS 3Q2022'!W25</f>
        <v>#REF!</v>
      </c>
      <c r="X25" s="33" t="e">
        <f>#REF!-'BS 3Q2022'!X25</f>
        <v>#REF!</v>
      </c>
      <c r="Y25" s="33" t="e">
        <f>#REF!-'BS 3Q2022'!Y25</f>
        <v>#REF!</v>
      </c>
      <c r="Z25" s="33" t="e">
        <f>#REF!-'BS 3Q2022'!Z25</f>
        <v>#REF!</v>
      </c>
      <c r="AA25" s="33" t="e">
        <f>#REF!-'BS 3Q2022'!AA25</f>
        <v>#REF!</v>
      </c>
      <c r="AB25" s="169" t="e">
        <f>#REF!-'BS 3Q2022'!AB25</f>
        <v>#REF!</v>
      </c>
      <c r="AC25" s="33" t="e">
        <f>#REF!-'BS 3Q2022'!AC25</f>
        <v>#REF!</v>
      </c>
      <c r="AD25" s="33" t="e">
        <f>#REF!-'BS 3Q2022'!AD25</f>
        <v>#REF!</v>
      </c>
      <c r="AE25" s="33" t="e">
        <f>#REF!-'BS 3Q2022'!AE25</f>
        <v>#REF!</v>
      </c>
      <c r="AF25" s="33" t="e">
        <f>#REF!-'BS 3Q2022'!AF25</f>
        <v>#REF!</v>
      </c>
      <c r="AG25" s="169" t="e">
        <f>#REF!-'BS 3Q2022'!AG25</f>
        <v>#REF!</v>
      </c>
      <c r="AH25" s="33" t="e">
        <f>#REF!-'BS 3Q2022'!AH25</f>
        <v>#REF!</v>
      </c>
      <c r="AI25" s="33" t="e">
        <f>#REF!-'BS 3Q2022'!AI25</f>
        <v>#REF!</v>
      </c>
      <c r="AJ25" s="33" t="e">
        <f>#REF!-'BS 3Q2022'!AJ25</f>
        <v>#REF!</v>
      </c>
      <c r="AK25" s="33" t="e">
        <f>#REF!-'BS 3Q2022'!AK25</f>
        <v>#REF!</v>
      </c>
      <c r="AL25" s="169" t="e">
        <f>#REF!-'BS 3Q2022'!AL25</f>
        <v>#REF!</v>
      </c>
      <c r="AM25" s="33" t="e">
        <f>#REF!-'BS 3Q2022'!AM25</f>
        <v>#REF!</v>
      </c>
      <c r="AN25" s="33" t="e">
        <f>#REF!-'BS 3Q2022'!AN25</f>
        <v>#REF!</v>
      </c>
      <c r="AO25" s="33" t="e">
        <f>#REF!-'BS 3Q2022'!AO25</f>
        <v>#REF!</v>
      </c>
      <c r="AP25" s="33" t="e">
        <f>#REF!-'BS 3Q2022'!AP25</f>
        <v>#REF!</v>
      </c>
      <c r="AQ25" s="169" t="e">
        <f>#REF!-'BS 3Q2022'!AQ25</f>
        <v>#REF!</v>
      </c>
      <c r="AR25" s="33" t="e">
        <f>#REF!-'BS 3Q2022'!AR25</f>
        <v>#REF!</v>
      </c>
      <c r="AS25" s="33" t="e">
        <f>#REF!-'BS 3Q2022'!AS25</f>
        <v>#REF!</v>
      </c>
      <c r="AT25" s="33" t="e">
        <f>#REF!-'BS 3Q2022'!AT25</f>
        <v>#REF!</v>
      </c>
      <c r="AU25" s="33" t="e">
        <f>#REF!-'BS 3Q2022'!AU25</f>
        <v>#REF!</v>
      </c>
      <c r="AV25" s="169" t="e">
        <f>#REF!-'BS 3Q2022'!AV25</f>
        <v>#REF!</v>
      </c>
    </row>
    <row r="26" spans="1:48" outlineLevel="1" x14ac:dyDescent="0.55000000000000004">
      <c r="A26" s="161"/>
      <c r="B26" s="200" t="s">
        <v>232</v>
      </c>
      <c r="C26" s="201"/>
      <c r="D26" s="101" t="e">
        <f>#REF!-'BS 3Q2022'!D26</f>
        <v>#REF!</v>
      </c>
      <c r="E26" s="101" t="e">
        <f>#REF!-'BS 3Q2022'!E26</f>
        <v>#REF!</v>
      </c>
      <c r="F26" s="101" t="e">
        <f>#REF!-'BS 3Q2022'!F26</f>
        <v>#REF!</v>
      </c>
      <c r="G26" s="101" t="e">
        <f>#REF!-'BS 3Q2022'!G26</f>
        <v>#REF!</v>
      </c>
      <c r="H26" s="169" t="e">
        <f>#REF!-'BS 3Q2022'!H26</f>
        <v>#REF!</v>
      </c>
      <c r="I26" s="101" t="e">
        <f>#REF!-'BS 3Q2022'!I26</f>
        <v>#REF!</v>
      </c>
      <c r="J26" s="101" t="e">
        <f>#REF!-'BS 3Q2022'!J26</f>
        <v>#REF!</v>
      </c>
      <c r="K26" s="101" t="e">
        <f>#REF!-'BS 3Q2022'!K26</f>
        <v>#REF!</v>
      </c>
      <c r="L26" s="101" t="e">
        <f>#REF!-'BS 3Q2022'!L26</f>
        <v>#REF!</v>
      </c>
      <c r="M26" s="169" t="e">
        <f>#REF!-'BS 3Q2022'!M26</f>
        <v>#REF!</v>
      </c>
      <c r="N26" s="101" t="e">
        <f>#REF!-'BS 3Q2022'!N26</f>
        <v>#REF!</v>
      </c>
      <c r="O26" s="101" t="e">
        <f>#REF!-'BS 3Q2022'!O26</f>
        <v>#REF!</v>
      </c>
      <c r="P26" s="101" t="e">
        <f>#REF!-'BS 3Q2022'!P26</f>
        <v>#REF!</v>
      </c>
      <c r="Q26" s="101" t="e">
        <f>#REF!-'BS 3Q2022'!Q26</f>
        <v>#REF!</v>
      </c>
      <c r="R26" s="169" t="e">
        <f>#REF!-'BS 3Q2022'!R26</f>
        <v>#REF!</v>
      </c>
      <c r="S26" s="101" t="e">
        <f>#REF!-'BS 3Q2022'!S26</f>
        <v>#REF!</v>
      </c>
      <c r="T26" s="101" t="e">
        <f>#REF!-'BS 3Q2022'!T26</f>
        <v>#REF!</v>
      </c>
      <c r="U26" s="101" t="e">
        <f>#REF!-'BS 3Q2022'!U26</f>
        <v>#REF!</v>
      </c>
      <c r="V26" s="33" t="e">
        <f>#REF!-'BS 3Q2022'!V26</f>
        <v>#REF!</v>
      </c>
      <c r="W26" s="169" t="e">
        <f>#REF!-'BS 3Q2022'!W26</f>
        <v>#REF!</v>
      </c>
      <c r="X26" s="33" t="e">
        <f>#REF!-'BS 3Q2022'!X26</f>
        <v>#REF!</v>
      </c>
      <c r="Y26" s="33" t="e">
        <f>#REF!-'BS 3Q2022'!Y26</f>
        <v>#REF!</v>
      </c>
      <c r="Z26" s="33" t="e">
        <f>#REF!-'BS 3Q2022'!Z26</f>
        <v>#REF!</v>
      </c>
      <c r="AA26" s="33" t="e">
        <f>#REF!-'BS 3Q2022'!AA26</f>
        <v>#REF!</v>
      </c>
      <c r="AB26" s="169" t="e">
        <f>#REF!-'BS 3Q2022'!AB26</f>
        <v>#REF!</v>
      </c>
      <c r="AC26" s="33" t="e">
        <f>#REF!-'BS 3Q2022'!AC26</f>
        <v>#REF!</v>
      </c>
      <c r="AD26" s="33" t="e">
        <f>#REF!-'BS 3Q2022'!AD26</f>
        <v>#REF!</v>
      </c>
      <c r="AE26" s="33" t="e">
        <f>#REF!-'BS 3Q2022'!AE26</f>
        <v>#REF!</v>
      </c>
      <c r="AF26" s="33" t="e">
        <f>#REF!-'BS 3Q2022'!AF26</f>
        <v>#REF!</v>
      </c>
      <c r="AG26" s="169" t="e">
        <f>#REF!-'BS 3Q2022'!AG26</f>
        <v>#REF!</v>
      </c>
      <c r="AH26" s="33" t="e">
        <f>#REF!-'BS 3Q2022'!AH26</f>
        <v>#REF!</v>
      </c>
      <c r="AI26" s="33" t="e">
        <f>#REF!-'BS 3Q2022'!AI26</f>
        <v>#REF!</v>
      </c>
      <c r="AJ26" s="33" t="e">
        <f>#REF!-'BS 3Q2022'!AJ26</f>
        <v>#REF!</v>
      </c>
      <c r="AK26" s="33" t="e">
        <f>#REF!-'BS 3Q2022'!AK26</f>
        <v>#REF!</v>
      </c>
      <c r="AL26" s="169" t="e">
        <f>#REF!-'BS 3Q2022'!AL26</f>
        <v>#REF!</v>
      </c>
      <c r="AM26" s="33" t="e">
        <f>#REF!-'BS 3Q2022'!AM26</f>
        <v>#REF!</v>
      </c>
      <c r="AN26" s="33" t="e">
        <f>#REF!-'BS 3Q2022'!AN26</f>
        <v>#REF!</v>
      </c>
      <c r="AO26" s="33" t="e">
        <f>#REF!-'BS 3Q2022'!AO26</f>
        <v>#REF!</v>
      </c>
      <c r="AP26" s="33" t="e">
        <f>#REF!-'BS 3Q2022'!AP26</f>
        <v>#REF!</v>
      </c>
      <c r="AQ26" s="169" t="e">
        <f>#REF!-'BS 3Q2022'!AQ26</f>
        <v>#REF!</v>
      </c>
      <c r="AR26" s="33" t="e">
        <f>#REF!-'BS 3Q2022'!AR26</f>
        <v>#REF!</v>
      </c>
      <c r="AS26" s="33" t="e">
        <f>#REF!-'BS 3Q2022'!AS26</f>
        <v>#REF!</v>
      </c>
      <c r="AT26" s="33" t="e">
        <f>#REF!-'BS 3Q2022'!AT26</f>
        <v>#REF!</v>
      </c>
      <c r="AU26" s="33" t="e">
        <f>#REF!-'BS 3Q2022'!AU26</f>
        <v>#REF!</v>
      </c>
      <c r="AV26" s="169" t="e">
        <f>#REF!-'BS 3Q2022'!AV26</f>
        <v>#REF!</v>
      </c>
    </row>
    <row r="27" spans="1:48" outlineLevel="1" x14ac:dyDescent="0.55000000000000004">
      <c r="A27" s="161"/>
      <c r="B27" s="200" t="s">
        <v>233</v>
      </c>
      <c r="C27" s="201"/>
      <c r="D27" s="101" t="e">
        <f>#REF!-'BS 3Q2022'!D27</f>
        <v>#REF!</v>
      </c>
      <c r="E27" s="101" t="e">
        <f>#REF!-'BS 3Q2022'!E27</f>
        <v>#REF!</v>
      </c>
      <c r="F27" s="101" t="e">
        <f>#REF!-'BS 3Q2022'!F27</f>
        <v>#REF!</v>
      </c>
      <c r="G27" s="101" t="e">
        <f>#REF!-'BS 3Q2022'!G27</f>
        <v>#REF!</v>
      </c>
      <c r="H27" s="169" t="e">
        <f>#REF!-'BS 3Q2022'!H27</f>
        <v>#REF!</v>
      </c>
      <c r="I27" s="101" t="e">
        <f>#REF!-'BS 3Q2022'!I27</f>
        <v>#REF!</v>
      </c>
      <c r="J27" s="101" t="e">
        <f>#REF!-'BS 3Q2022'!J27</f>
        <v>#REF!</v>
      </c>
      <c r="K27" s="101" t="e">
        <f>#REF!-'BS 3Q2022'!K27</f>
        <v>#REF!</v>
      </c>
      <c r="L27" s="101" t="e">
        <f>#REF!-'BS 3Q2022'!L27</f>
        <v>#REF!</v>
      </c>
      <c r="M27" s="169" t="e">
        <f>#REF!-'BS 3Q2022'!M27</f>
        <v>#REF!</v>
      </c>
      <c r="N27" s="101" t="e">
        <f>#REF!-'BS 3Q2022'!N27</f>
        <v>#REF!</v>
      </c>
      <c r="O27" s="101" t="e">
        <f>#REF!-'BS 3Q2022'!O27</f>
        <v>#REF!</v>
      </c>
      <c r="P27" s="101" t="e">
        <f>#REF!-'BS 3Q2022'!P27</f>
        <v>#REF!</v>
      </c>
      <c r="Q27" s="101" t="e">
        <f>#REF!-'BS 3Q2022'!Q27</f>
        <v>#REF!</v>
      </c>
      <c r="R27" s="169" t="e">
        <f>#REF!-'BS 3Q2022'!R27</f>
        <v>#REF!</v>
      </c>
      <c r="S27" s="101" t="e">
        <f>#REF!-'BS 3Q2022'!S27</f>
        <v>#REF!</v>
      </c>
      <c r="T27" s="101" t="e">
        <f>#REF!-'BS 3Q2022'!T27</f>
        <v>#REF!</v>
      </c>
      <c r="U27" s="101" t="e">
        <f>#REF!-'BS 3Q2022'!U27</f>
        <v>#REF!</v>
      </c>
      <c r="V27" s="33" t="e">
        <f>#REF!-'BS 3Q2022'!V27</f>
        <v>#REF!</v>
      </c>
      <c r="W27" s="169" t="e">
        <f>#REF!-'BS 3Q2022'!W27</f>
        <v>#REF!</v>
      </c>
      <c r="X27" s="33" t="e">
        <f>#REF!-'BS 3Q2022'!X27</f>
        <v>#REF!</v>
      </c>
      <c r="Y27" s="33" t="e">
        <f>#REF!-'BS 3Q2022'!Y27</f>
        <v>#REF!</v>
      </c>
      <c r="Z27" s="33" t="e">
        <f>#REF!-'BS 3Q2022'!Z27</f>
        <v>#REF!</v>
      </c>
      <c r="AA27" s="33" t="e">
        <f>#REF!-'BS 3Q2022'!AA27</f>
        <v>#REF!</v>
      </c>
      <c r="AB27" s="169" t="e">
        <f>#REF!-'BS 3Q2022'!AB27</f>
        <v>#REF!</v>
      </c>
      <c r="AC27" s="33" t="e">
        <f>#REF!-'BS 3Q2022'!AC27</f>
        <v>#REF!</v>
      </c>
      <c r="AD27" s="33" t="e">
        <f>#REF!-'BS 3Q2022'!AD27</f>
        <v>#REF!</v>
      </c>
      <c r="AE27" s="33" t="e">
        <f>#REF!-'BS 3Q2022'!AE27</f>
        <v>#REF!</v>
      </c>
      <c r="AF27" s="33" t="e">
        <f>#REF!-'BS 3Q2022'!AF27</f>
        <v>#REF!</v>
      </c>
      <c r="AG27" s="169" t="e">
        <f>#REF!-'BS 3Q2022'!AG27</f>
        <v>#REF!</v>
      </c>
      <c r="AH27" s="33" t="e">
        <f>#REF!-'BS 3Q2022'!AH27</f>
        <v>#REF!</v>
      </c>
      <c r="AI27" s="33" t="e">
        <f>#REF!-'BS 3Q2022'!AI27</f>
        <v>#REF!</v>
      </c>
      <c r="AJ27" s="33" t="e">
        <f>#REF!-'BS 3Q2022'!AJ27</f>
        <v>#REF!</v>
      </c>
      <c r="AK27" s="33" t="e">
        <f>#REF!-'BS 3Q2022'!AK27</f>
        <v>#REF!</v>
      </c>
      <c r="AL27" s="169" t="e">
        <f>#REF!-'BS 3Q2022'!AL27</f>
        <v>#REF!</v>
      </c>
      <c r="AM27" s="33" t="e">
        <f>#REF!-'BS 3Q2022'!AM27</f>
        <v>#REF!</v>
      </c>
      <c r="AN27" s="33" t="e">
        <f>#REF!-'BS 3Q2022'!AN27</f>
        <v>#REF!</v>
      </c>
      <c r="AO27" s="33" t="e">
        <f>#REF!-'BS 3Q2022'!AO27</f>
        <v>#REF!</v>
      </c>
      <c r="AP27" s="33" t="e">
        <f>#REF!-'BS 3Q2022'!AP27</f>
        <v>#REF!</v>
      </c>
      <c r="AQ27" s="169" t="e">
        <f>#REF!-'BS 3Q2022'!AQ27</f>
        <v>#REF!</v>
      </c>
      <c r="AR27" s="33" t="e">
        <f>#REF!-'BS 3Q2022'!AR27</f>
        <v>#REF!</v>
      </c>
      <c r="AS27" s="33" t="e">
        <f>#REF!-'BS 3Q2022'!AS27</f>
        <v>#REF!</v>
      </c>
      <c r="AT27" s="33" t="e">
        <f>#REF!-'BS 3Q2022'!AT27</f>
        <v>#REF!</v>
      </c>
      <c r="AU27" s="33" t="e">
        <f>#REF!-'BS 3Q2022'!AU27</f>
        <v>#REF!</v>
      </c>
      <c r="AV27" s="169" t="e">
        <f>#REF!-'BS 3Q2022'!AV27</f>
        <v>#REF!</v>
      </c>
    </row>
    <row r="28" spans="1:48" outlineLevel="1" x14ac:dyDescent="0.55000000000000004">
      <c r="A28" s="161"/>
      <c r="B28" s="200" t="s">
        <v>234</v>
      </c>
      <c r="C28" s="201"/>
      <c r="D28" s="101" t="e">
        <f>#REF!-'BS 3Q2022'!D28</f>
        <v>#REF!</v>
      </c>
      <c r="E28" s="101" t="e">
        <f>#REF!-'BS 3Q2022'!E28</f>
        <v>#REF!</v>
      </c>
      <c r="F28" s="101" t="e">
        <f>#REF!-'BS 3Q2022'!F28</f>
        <v>#REF!</v>
      </c>
      <c r="G28" s="101" t="e">
        <f>#REF!-'BS 3Q2022'!G28</f>
        <v>#REF!</v>
      </c>
      <c r="H28" s="169" t="e">
        <f>#REF!-'BS 3Q2022'!H28</f>
        <v>#REF!</v>
      </c>
      <c r="I28" s="101" t="e">
        <f>#REF!-'BS 3Q2022'!I28</f>
        <v>#REF!</v>
      </c>
      <c r="J28" s="101" t="e">
        <f>#REF!-'BS 3Q2022'!J28</f>
        <v>#REF!</v>
      </c>
      <c r="K28" s="101" t="e">
        <f>#REF!-'BS 3Q2022'!K28</f>
        <v>#REF!</v>
      </c>
      <c r="L28" s="101" t="e">
        <f>#REF!-'BS 3Q2022'!L28</f>
        <v>#REF!</v>
      </c>
      <c r="M28" s="169" t="e">
        <f>#REF!-'BS 3Q2022'!M28</f>
        <v>#REF!</v>
      </c>
      <c r="N28" s="101" t="e">
        <f>#REF!-'BS 3Q2022'!N28</f>
        <v>#REF!</v>
      </c>
      <c r="O28" s="101" t="e">
        <f>#REF!-'BS 3Q2022'!O28</f>
        <v>#REF!</v>
      </c>
      <c r="P28" s="101" t="e">
        <f>#REF!-'BS 3Q2022'!P28</f>
        <v>#REF!</v>
      </c>
      <c r="Q28" s="101" t="e">
        <f>#REF!-'BS 3Q2022'!Q28</f>
        <v>#REF!</v>
      </c>
      <c r="R28" s="169" t="e">
        <f>#REF!-'BS 3Q2022'!R28</f>
        <v>#REF!</v>
      </c>
      <c r="S28" s="101" t="e">
        <f>#REF!-'BS 3Q2022'!S28</f>
        <v>#REF!</v>
      </c>
      <c r="T28" s="101" t="e">
        <f>#REF!-'BS 3Q2022'!T28</f>
        <v>#REF!</v>
      </c>
      <c r="U28" s="101" t="e">
        <f>#REF!-'BS 3Q2022'!U28</f>
        <v>#REF!</v>
      </c>
      <c r="V28" s="33" t="e">
        <f>#REF!-'BS 3Q2022'!V28</f>
        <v>#REF!</v>
      </c>
      <c r="W28" s="169" t="e">
        <f>#REF!-'BS 3Q2022'!W28</f>
        <v>#REF!</v>
      </c>
      <c r="X28" s="33" t="e">
        <f>#REF!-'BS 3Q2022'!X28</f>
        <v>#REF!</v>
      </c>
      <c r="Y28" s="33" t="e">
        <f>#REF!-'BS 3Q2022'!Y28</f>
        <v>#REF!</v>
      </c>
      <c r="Z28" s="33" t="e">
        <f>#REF!-'BS 3Q2022'!Z28</f>
        <v>#REF!</v>
      </c>
      <c r="AA28" s="33" t="e">
        <f>#REF!-'BS 3Q2022'!AA28</f>
        <v>#REF!</v>
      </c>
      <c r="AB28" s="169" t="e">
        <f>#REF!-'BS 3Q2022'!AB28</f>
        <v>#REF!</v>
      </c>
      <c r="AC28" s="33" t="e">
        <f>#REF!-'BS 3Q2022'!AC28</f>
        <v>#REF!</v>
      </c>
      <c r="AD28" s="33" t="e">
        <f>#REF!-'BS 3Q2022'!AD28</f>
        <v>#REF!</v>
      </c>
      <c r="AE28" s="33" t="e">
        <f>#REF!-'BS 3Q2022'!AE28</f>
        <v>#REF!</v>
      </c>
      <c r="AF28" s="33" t="e">
        <f>#REF!-'BS 3Q2022'!AF28</f>
        <v>#REF!</v>
      </c>
      <c r="AG28" s="169" t="e">
        <f>#REF!-'BS 3Q2022'!AG28</f>
        <v>#REF!</v>
      </c>
      <c r="AH28" s="33" t="e">
        <f>#REF!-'BS 3Q2022'!AH28</f>
        <v>#REF!</v>
      </c>
      <c r="AI28" s="33" t="e">
        <f>#REF!-'BS 3Q2022'!AI28</f>
        <v>#REF!</v>
      </c>
      <c r="AJ28" s="33" t="e">
        <f>#REF!-'BS 3Q2022'!AJ28</f>
        <v>#REF!</v>
      </c>
      <c r="AK28" s="33" t="e">
        <f>#REF!-'BS 3Q2022'!AK28</f>
        <v>#REF!</v>
      </c>
      <c r="AL28" s="169" t="e">
        <f>#REF!-'BS 3Q2022'!AL28</f>
        <v>#REF!</v>
      </c>
      <c r="AM28" s="33" t="e">
        <f>#REF!-'BS 3Q2022'!AM28</f>
        <v>#REF!</v>
      </c>
      <c r="AN28" s="33" t="e">
        <f>#REF!-'BS 3Q2022'!AN28</f>
        <v>#REF!</v>
      </c>
      <c r="AO28" s="33" t="e">
        <f>#REF!-'BS 3Q2022'!AO28</f>
        <v>#REF!</v>
      </c>
      <c r="AP28" s="33" t="e">
        <f>#REF!-'BS 3Q2022'!AP28</f>
        <v>#REF!</v>
      </c>
      <c r="AQ28" s="169" t="e">
        <f>#REF!-'BS 3Q2022'!AQ28</f>
        <v>#REF!</v>
      </c>
      <c r="AR28" s="33" t="e">
        <f>#REF!-'BS 3Q2022'!AR28</f>
        <v>#REF!</v>
      </c>
      <c r="AS28" s="33" t="e">
        <f>#REF!-'BS 3Q2022'!AS28</f>
        <v>#REF!</v>
      </c>
      <c r="AT28" s="33" t="e">
        <f>#REF!-'BS 3Q2022'!AT28</f>
        <v>#REF!</v>
      </c>
      <c r="AU28" s="33" t="e">
        <f>#REF!-'BS 3Q2022'!AU28</f>
        <v>#REF!</v>
      </c>
      <c r="AV28" s="169" t="e">
        <f>#REF!-'BS 3Q2022'!AV28</f>
        <v>#REF!</v>
      </c>
    </row>
    <row r="29" spans="1:48" ht="16.2" outlineLevel="1" x14ac:dyDescent="0.85">
      <c r="A29" s="161"/>
      <c r="B29" s="200" t="s">
        <v>235</v>
      </c>
      <c r="C29" s="201"/>
      <c r="D29" s="112" t="e">
        <f>#REF!-'BS 3Q2022'!D29</f>
        <v>#REF!</v>
      </c>
      <c r="E29" s="112" t="e">
        <f>#REF!-'BS 3Q2022'!E29</f>
        <v>#REF!</v>
      </c>
      <c r="F29" s="112" t="e">
        <f>#REF!-'BS 3Q2022'!F29</f>
        <v>#REF!</v>
      </c>
      <c r="G29" s="112" t="e">
        <f>#REF!-'BS 3Q2022'!G29</f>
        <v>#REF!</v>
      </c>
      <c r="H29" s="262" t="e">
        <f>#REF!-'BS 3Q2022'!H29</f>
        <v>#REF!</v>
      </c>
      <c r="I29" s="112" t="e">
        <f>#REF!-'BS 3Q2022'!I29</f>
        <v>#REF!</v>
      </c>
      <c r="J29" s="112" t="e">
        <f>#REF!-'BS 3Q2022'!J29</f>
        <v>#REF!</v>
      </c>
      <c r="K29" s="112" t="e">
        <f>#REF!-'BS 3Q2022'!K29</f>
        <v>#REF!</v>
      </c>
      <c r="L29" s="112" t="e">
        <f>#REF!-'BS 3Q2022'!L29</f>
        <v>#REF!</v>
      </c>
      <c r="M29" s="262" t="e">
        <f>#REF!-'BS 3Q2022'!M29</f>
        <v>#REF!</v>
      </c>
      <c r="N29" s="112" t="e">
        <f>#REF!-'BS 3Q2022'!N29</f>
        <v>#REF!</v>
      </c>
      <c r="O29" s="112" t="e">
        <f>#REF!-'BS 3Q2022'!O29</f>
        <v>#REF!</v>
      </c>
      <c r="P29" s="112" t="e">
        <f>#REF!-'BS 3Q2022'!P29</f>
        <v>#REF!</v>
      </c>
      <c r="Q29" s="112" t="e">
        <f>#REF!-'BS 3Q2022'!Q29</f>
        <v>#REF!</v>
      </c>
      <c r="R29" s="262" t="e">
        <f>#REF!-'BS 3Q2022'!R29</f>
        <v>#REF!</v>
      </c>
      <c r="S29" s="112" t="e">
        <f>#REF!-'BS 3Q2022'!S29</f>
        <v>#REF!</v>
      </c>
      <c r="T29" s="112" t="e">
        <f>#REF!-'BS 3Q2022'!T29</f>
        <v>#REF!</v>
      </c>
      <c r="U29" s="112" t="e">
        <f>#REF!-'BS 3Q2022'!U29</f>
        <v>#REF!</v>
      </c>
      <c r="V29" s="32" t="e">
        <f>#REF!-'BS 3Q2022'!V29</f>
        <v>#REF!</v>
      </c>
      <c r="W29" s="262" t="e">
        <f>#REF!-'BS 3Q2022'!W29</f>
        <v>#REF!</v>
      </c>
      <c r="X29" s="32" t="e">
        <f>#REF!-'BS 3Q2022'!X29</f>
        <v>#REF!</v>
      </c>
      <c r="Y29" s="32" t="e">
        <f>#REF!-'BS 3Q2022'!Y29</f>
        <v>#REF!</v>
      </c>
      <c r="Z29" s="32" t="e">
        <f>#REF!-'BS 3Q2022'!Z29</f>
        <v>#REF!</v>
      </c>
      <c r="AA29" s="32" t="e">
        <f>#REF!-'BS 3Q2022'!AA29</f>
        <v>#REF!</v>
      </c>
      <c r="AB29" s="262" t="e">
        <f>#REF!-'BS 3Q2022'!AB29</f>
        <v>#REF!</v>
      </c>
      <c r="AC29" s="32" t="e">
        <f>#REF!-'BS 3Q2022'!AC29</f>
        <v>#REF!</v>
      </c>
      <c r="AD29" s="32" t="e">
        <f>#REF!-'BS 3Q2022'!AD29</f>
        <v>#REF!</v>
      </c>
      <c r="AE29" s="32" t="e">
        <f>#REF!-'BS 3Q2022'!AE29</f>
        <v>#REF!</v>
      </c>
      <c r="AF29" s="32" t="e">
        <f>#REF!-'BS 3Q2022'!AF29</f>
        <v>#REF!</v>
      </c>
      <c r="AG29" s="262" t="e">
        <f>#REF!-'BS 3Q2022'!AG29</f>
        <v>#REF!</v>
      </c>
      <c r="AH29" s="32" t="e">
        <f>#REF!-'BS 3Q2022'!AH29</f>
        <v>#REF!</v>
      </c>
      <c r="AI29" s="32" t="e">
        <f>#REF!-'BS 3Q2022'!AI29</f>
        <v>#REF!</v>
      </c>
      <c r="AJ29" s="32" t="e">
        <f>#REF!-'BS 3Q2022'!AJ29</f>
        <v>#REF!</v>
      </c>
      <c r="AK29" s="32" t="e">
        <f>#REF!-'BS 3Q2022'!AK29</f>
        <v>#REF!</v>
      </c>
      <c r="AL29" s="262" t="e">
        <f>#REF!-'BS 3Q2022'!AL29</f>
        <v>#REF!</v>
      </c>
      <c r="AM29" s="32" t="e">
        <f>#REF!-'BS 3Q2022'!AM29</f>
        <v>#REF!</v>
      </c>
      <c r="AN29" s="32" t="e">
        <f>#REF!-'BS 3Q2022'!AN29</f>
        <v>#REF!</v>
      </c>
      <c r="AO29" s="32" t="e">
        <f>#REF!-'BS 3Q2022'!AO29</f>
        <v>#REF!</v>
      </c>
      <c r="AP29" s="32" t="e">
        <f>#REF!-'BS 3Q2022'!AP29</f>
        <v>#REF!</v>
      </c>
      <c r="AQ29" s="262" t="e">
        <f>#REF!-'BS 3Q2022'!AQ29</f>
        <v>#REF!</v>
      </c>
      <c r="AR29" s="32" t="e">
        <f>#REF!-'BS 3Q2022'!AR29</f>
        <v>#REF!</v>
      </c>
      <c r="AS29" s="32" t="e">
        <f>#REF!-'BS 3Q2022'!AS29</f>
        <v>#REF!</v>
      </c>
      <c r="AT29" s="32" t="e">
        <f>#REF!-'BS 3Q2022'!AT29</f>
        <v>#REF!</v>
      </c>
      <c r="AU29" s="32" t="e">
        <f>#REF!-'BS 3Q2022'!AU29</f>
        <v>#REF!</v>
      </c>
      <c r="AV29" s="262" t="e">
        <f>#REF!-'BS 3Q2022'!AV29</f>
        <v>#REF!</v>
      </c>
    </row>
    <row r="30" spans="1:48" outlineLevel="1" x14ac:dyDescent="0.55000000000000004">
      <c r="A30" s="161"/>
      <c r="B30" s="205" t="s">
        <v>236</v>
      </c>
      <c r="C30" s="201"/>
      <c r="D30" s="116" t="e">
        <f>#REF!-'BS 3Q2022'!D30</f>
        <v>#REF!</v>
      </c>
      <c r="E30" s="116" t="e">
        <f>#REF!-'BS 3Q2022'!E30</f>
        <v>#REF!</v>
      </c>
      <c r="F30" s="116" t="e">
        <f>#REF!-'BS 3Q2022'!F30</f>
        <v>#REF!</v>
      </c>
      <c r="G30" s="116" t="e">
        <f>#REF!-'BS 3Q2022'!G30</f>
        <v>#REF!</v>
      </c>
      <c r="H30" s="150" t="e">
        <f>#REF!-'BS 3Q2022'!H30</f>
        <v>#REF!</v>
      </c>
      <c r="I30" s="116" t="e">
        <f>#REF!-'BS 3Q2022'!I30</f>
        <v>#REF!</v>
      </c>
      <c r="J30" s="116" t="e">
        <f>#REF!-'BS 3Q2022'!J30</f>
        <v>#REF!</v>
      </c>
      <c r="K30" s="116" t="e">
        <f>#REF!-'BS 3Q2022'!K30</f>
        <v>#REF!</v>
      </c>
      <c r="L30" s="116" t="e">
        <f>#REF!-'BS 3Q2022'!L30</f>
        <v>#REF!</v>
      </c>
      <c r="M30" s="150" t="e">
        <f>#REF!-'BS 3Q2022'!M30</f>
        <v>#REF!</v>
      </c>
      <c r="N30" s="116" t="e">
        <f>#REF!-'BS 3Q2022'!N30</f>
        <v>#REF!</v>
      </c>
      <c r="O30" s="116" t="e">
        <f>#REF!-'BS 3Q2022'!O30</f>
        <v>#REF!</v>
      </c>
      <c r="P30" s="116" t="e">
        <f>#REF!-'BS 3Q2022'!P30</f>
        <v>#REF!</v>
      </c>
      <c r="Q30" s="116" t="e">
        <f>#REF!-'BS 3Q2022'!Q30</f>
        <v>#REF!</v>
      </c>
      <c r="R30" s="150" t="e">
        <f>#REF!-'BS 3Q2022'!R30</f>
        <v>#REF!</v>
      </c>
      <c r="S30" s="116" t="e">
        <f>#REF!-'BS 3Q2022'!S30</f>
        <v>#REF!</v>
      </c>
      <c r="T30" s="116" t="e">
        <f>#REF!-'BS 3Q2022'!T30</f>
        <v>#REF!</v>
      </c>
      <c r="U30" s="116" t="e">
        <f>#REF!-'BS 3Q2022'!U30</f>
        <v>#REF!</v>
      </c>
      <c r="V30" s="116" t="e">
        <f>#REF!-'BS 3Q2022'!V30</f>
        <v>#REF!</v>
      </c>
      <c r="W30" s="150" t="e">
        <f>#REF!-'BS 3Q2022'!W30</f>
        <v>#REF!</v>
      </c>
      <c r="X30" s="116" t="e">
        <f>#REF!-'BS 3Q2022'!X30</f>
        <v>#REF!</v>
      </c>
      <c r="Y30" s="116" t="e">
        <f>#REF!-'BS 3Q2022'!Y30</f>
        <v>#REF!</v>
      </c>
      <c r="Z30" s="116" t="e">
        <f>#REF!-'BS 3Q2022'!Z30</f>
        <v>#REF!</v>
      </c>
      <c r="AA30" s="116" t="e">
        <f>#REF!-'BS 3Q2022'!AA30</f>
        <v>#REF!</v>
      </c>
      <c r="AB30" s="150" t="e">
        <f>#REF!-'BS 3Q2022'!AB30</f>
        <v>#REF!</v>
      </c>
      <c r="AC30" s="116" t="e">
        <f>#REF!-'BS 3Q2022'!AC30</f>
        <v>#REF!</v>
      </c>
      <c r="AD30" s="116" t="e">
        <f>#REF!-'BS 3Q2022'!AD30</f>
        <v>#REF!</v>
      </c>
      <c r="AE30" s="116" t="e">
        <f>#REF!-'BS 3Q2022'!AE30</f>
        <v>#REF!</v>
      </c>
      <c r="AF30" s="116" t="e">
        <f>#REF!-'BS 3Q2022'!AF30</f>
        <v>#REF!</v>
      </c>
      <c r="AG30" s="150" t="e">
        <f>#REF!-'BS 3Q2022'!AG30</f>
        <v>#REF!</v>
      </c>
      <c r="AH30" s="116" t="e">
        <f>#REF!-'BS 3Q2022'!AH30</f>
        <v>#REF!</v>
      </c>
      <c r="AI30" s="116" t="e">
        <f>#REF!-'BS 3Q2022'!AI30</f>
        <v>#REF!</v>
      </c>
      <c r="AJ30" s="116" t="e">
        <f>#REF!-'BS 3Q2022'!AJ30</f>
        <v>#REF!</v>
      </c>
      <c r="AK30" s="116" t="e">
        <f>#REF!-'BS 3Q2022'!AK30</f>
        <v>#REF!</v>
      </c>
      <c r="AL30" s="150" t="e">
        <f>#REF!-'BS 3Q2022'!AL30</f>
        <v>#REF!</v>
      </c>
      <c r="AM30" s="116" t="e">
        <f>#REF!-'BS 3Q2022'!AM30</f>
        <v>#REF!</v>
      </c>
      <c r="AN30" s="116" t="e">
        <f>#REF!-'BS 3Q2022'!AN30</f>
        <v>#REF!</v>
      </c>
      <c r="AO30" s="116" t="e">
        <f>#REF!-'BS 3Q2022'!AO30</f>
        <v>#REF!</v>
      </c>
      <c r="AP30" s="116" t="e">
        <f>#REF!-'BS 3Q2022'!AP30</f>
        <v>#REF!</v>
      </c>
      <c r="AQ30" s="150" t="e">
        <f>#REF!-'BS 3Q2022'!AQ30</f>
        <v>#REF!</v>
      </c>
      <c r="AR30" s="116" t="e">
        <f>#REF!-'BS 3Q2022'!AR30</f>
        <v>#REF!</v>
      </c>
      <c r="AS30" s="116" t="e">
        <f>#REF!-'BS 3Q2022'!AS30</f>
        <v>#REF!</v>
      </c>
      <c r="AT30" s="116" t="e">
        <f>#REF!-'BS 3Q2022'!AT30</f>
        <v>#REF!</v>
      </c>
      <c r="AU30" s="116" t="e">
        <f>#REF!-'BS 3Q2022'!AU30</f>
        <v>#REF!</v>
      </c>
      <c r="AV30" s="150" t="e">
        <f>#REF!-'BS 3Q2022'!AV30</f>
        <v>#REF!</v>
      </c>
    </row>
    <row r="31" spans="1:48" outlineLevel="1" x14ac:dyDescent="0.55000000000000004">
      <c r="A31" s="161"/>
      <c r="B31" s="200" t="s">
        <v>237</v>
      </c>
      <c r="C31" s="201"/>
      <c r="D31" s="101" t="e">
        <f>#REF!-'BS 3Q2022'!D31</f>
        <v>#REF!</v>
      </c>
      <c r="E31" s="101" t="e">
        <f>#REF!-'BS 3Q2022'!E31</f>
        <v>#REF!</v>
      </c>
      <c r="F31" s="101" t="e">
        <f>#REF!-'BS 3Q2022'!F31</f>
        <v>#REF!</v>
      </c>
      <c r="G31" s="101" t="e">
        <f>#REF!-'BS 3Q2022'!G31</f>
        <v>#REF!</v>
      </c>
      <c r="H31" s="169" t="e">
        <f>#REF!-'BS 3Q2022'!H31</f>
        <v>#REF!</v>
      </c>
      <c r="I31" s="101" t="e">
        <f>#REF!-'BS 3Q2022'!I31</f>
        <v>#REF!</v>
      </c>
      <c r="J31" s="101" t="e">
        <f>#REF!-'BS 3Q2022'!J31</f>
        <v>#REF!</v>
      </c>
      <c r="K31" s="101" t="e">
        <f>#REF!-'BS 3Q2022'!K31</f>
        <v>#REF!</v>
      </c>
      <c r="L31" s="101" t="e">
        <f>#REF!-'BS 3Q2022'!L31</f>
        <v>#REF!</v>
      </c>
      <c r="M31" s="169" t="e">
        <f>#REF!-'BS 3Q2022'!M31</f>
        <v>#REF!</v>
      </c>
      <c r="N31" s="101" t="e">
        <f>#REF!-'BS 3Q2022'!N31</f>
        <v>#REF!</v>
      </c>
      <c r="O31" s="101" t="e">
        <f>#REF!-'BS 3Q2022'!O31</f>
        <v>#REF!</v>
      </c>
      <c r="P31" s="101" t="e">
        <f>#REF!-'BS 3Q2022'!P31</f>
        <v>#REF!</v>
      </c>
      <c r="Q31" s="101" t="e">
        <f>#REF!-'BS 3Q2022'!Q31</f>
        <v>#REF!</v>
      </c>
      <c r="R31" s="169" t="e">
        <f>#REF!-'BS 3Q2022'!R31</f>
        <v>#REF!</v>
      </c>
      <c r="S31" s="101" t="e">
        <f>#REF!-'BS 3Q2022'!S31</f>
        <v>#REF!</v>
      </c>
      <c r="T31" s="101" t="e">
        <f>#REF!-'BS 3Q2022'!T31</f>
        <v>#REF!</v>
      </c>
      <c r="U31" s="101" t="e">
        <f>#REF!-'BS 3Q2022'!U31</f>
        <v>#REF!</v>
      </c>
      <c r="V31" s="33" t="e">
        <f>#REF!-'BS 3Q2022'!V31</f>
        <v>#REF!</v>
      </c>
      <c r="W31" s="169" t="e">
        <f>#REF!-'BS 3Q2022'!W31</f>
        <v>#REF!</v>
      </c>
      <c r="X31" s="33" t="e">
        <f>#REF!-'BS 3Q2022'!X31</f>
        <v>#REF!</v>
      </c>
      <c r="Y31" s="33" t="e">
        <f>#REF!-'BS 3Q2022'!Y31</f>
        <v>#REF!</v>
      </c>
      <c r="Z31" s="33" t="e">
        <f>#REF!-'BS 3Q2022'!Z31</f>
        <v>#REF!</v>
      </c>
      <c r="AA31" s="33" t="e">
        <f>#REF!-'BS 3Q2022'!AA31</f>
        <v>#REF!</v>
      </c>
      <c r="AB31" s="169" t="e">
        <f>#REF!-'BS 3Q2022'!AB31</f>
        <v>#REF!</v>
      </c>
      <c r="AC31" s="33" t="e">
        <f>#REF!-'BS 3Q2022'!AC31</f>
        <v>#REF!</v>
      </c>
      <c r="AD31" s="33" t="e">
        <f>#REF!-'BS 3Q2022'!AD31</f>
        <v>#REF!</v>
      </c>
      <c r="AE31" s="33" t="e">
        <f>#REF!-'BS 3Q2022'!AE31</f>
        <v>#REF!</v>
      </c>
      <c r="AF31" s="33" t="e">
        <f>#REF!-'BS 3Q2022'!AF31</f>
        <v>#REF!</v>
      </c>
      <c r="AG31" s="169" t="e">
        <f>#REF!-'BS 3Q2022'!AG31</f>
        <v>#REF!</v>
      </c>
      <c r="AH31" s="33" t="e">
        <f>#REF!-'BS 3Q2022'!AH31</f>
        <v>#REF!</v>
      </c>
      <c r="AI31" s="33" t="e">
        <f>#REF!-'BS 3Q2022'!AI31</f>
        <v>#REF!</v>
      </c>
      <c r="AJ31" s="33" t="e">
        <f>#REF!-'BS 3Q2022'!AJ31</f>
        <v>#REF!</v>
      </c>
      <c r="AK31" s="33" t="e">
        <f>#REF!-'BS 3Q2022'!AK31</f>
        <v>#REF!</v>
      </c>
      <c r="AL31" s="169" t="e">
        <f>#REF!-'BS 3Q2022'!AL31</f>
        <v>#REF!</v>
      </c>
      <c r="AM31" s="33" t="e">
        <f>#REF!-'BS 3Q2022'!AM31</f>
        <v>#REF!</v>
      </c>
      <c r="AN31" s="33" t="e">
        <f>#REF!-'BS 3Q2022'!AN31</f>
        <v>#REF!</v>
      </c>
      <c r="AO31" s="33" t="e">
        <f>#REF!-'BS 3Q2022'!AO31</f>
        <v>#REF!</v>
      </c>
      <c r="AP31" s="33" t="e">
        <f>#REF!-'BS 3Q2022'!AP31</f>
        <v>#REF!</v>
      </c>
      <c r="AQ31" s="169" t="e">
        <f>#REF!-'BS 3Q2022'!AQ31</f>
        <v>#REF!</v>
      </c>
      <c r="AR31" s="33" t="e">
        <f>#REF!-'BS 3Q2022'!AR31</f>
        <v>#REF!</v>
      </c>
      <c r="AS31" s="33" t="e">
        <f>#REF!-'BS 3Q2022'!AS31</f>
        <v>#REF!</v>
      </c>
      <c r="AT31" s="33" t="e">
        <f>#REF!-'BS 3Q2022'!AT31</f>
        <v>#REF!</v>
      </c>
      <c r="AU31" s="33" t="e">
        <f>#REF!-'BS 3Q2022'!AU31</f>
        <v>#REF!</v>
      </c>
      <c r="AV31" s="169" t="e">
        <f>#REF!-'BS 3Q2022'!AV31</f>
        <v>#REF!</v>
      </c>
    </row>
    <row r="32" spans="1:48" outlineLevel="1" x14ac:dyDescent="0.55000000000000004">
      <c r="A32" s="161"/>
      <c r="B32" s="200" t="s">
        <v>238</v>
      </c>
      <c r="C32" s="207"/>
      <c r="D32" s="101" t="e">
        <f>#REF!-'BS 3Q2022'!D32</f>
        <v>#REF!</v>
      </c>
      <c r="E32" s="101" t="e">
        <f>#REF!-'BS 3Q2022'!E32</f>
        <v>#REF!</v>
      </c>
      <c r="F32" s="101" t="e">
        <f>#REF!-'BS 3Q2022'!F32</f>
        <v>#REF!</v>
      </c>
      <c r="G32" s="101" t="e">
        <f>#REF!-'BS 3Q2022'!G32</f>
        <v>#REF!</v>
      </c>
      <c r="H32" s="169" t="e">
        <f>#REF!-'BS 3Q2022'!H32</f>
        <v>#REF!</v>
      </c>
      <c r="I32" s="101" t="e">
        <f>#REF!-'BS 3Q2022'!I32</f>
        <v>#REF!</v>
      </c>
      <c r="J32" s="101" t="e">
        <f>#REF!-'BS 3Q2022'!J32</f>
        <v>#REF!</v>
      </c>
      <c r="K32" s="101" t="e">
        <f>#REF!-'BS 3Q2022'!K32</f>
        <v>#REF!</v>
      </c>
      <c r="L32" s="101" t="e">
        <f>#REF!-'BS 3Q2022'!L32</f>
        <v>#REF!</v>
      </c>
      <c r="M32" s="169" t="e">
        <f>#REF!-'BS 3Q2022'!M32</f>
        <v>#REF!</v>
      </c>
      <c r="N32" s="101" t="e">
        <f>#REF!-'BS 3Q2022'!N32</f>
        <v>#REF!</v>
      </c>
      <c r="O32" s="101" t="e">
        <f>#REF!-'BS 3Q2022'!O32</f>
        <v>#REF!</v>
      </c>
      <c r="P32" s="101" t="e">
        <f>#REF!-'BS 3Q2022'!P32</f>
        <v>#REF!</v>
      </c>
      <c r="Q32" s="101" t="e">
        <f>#REF!-'BS 3Q2022'!Q32</f>
        <v>#REF!</v>
      </c>
      <c r="R32" s="169" t="e">
        <f>#REF!-'BS 3Q2022'!R32</f>
        <v>#REF!</v>
      </c>
      <c r="S32" s="101" t="e">
        <f>#REF!-'BS 3Q2022'!S32</f>
        <v>#REF!</v>
      </c>
      <c r="T32" s="101" t="e">
        <f>#REF!-'BS 3Q2022'!T32</f>
        <v>#REF!</v>
      </c>
      <c r="U32" s="101" t="e">
        <f>#REF!-'BS 3Q2022'!U32</f>
        <v>#REF!</v>
      </c>
      <c r="V32" s="33" t="e">
        <f>#REF!-'BS 3Q2022'!V32</f>
        <v>#REF!</v>
      </c>
      <c r="W32" s="169" t="e">
        <f>#REF!-'BS 3Q2022'!W32</f>
        <v>#REF!</v>
      </c>
      <c r="X32" s="33" t="e">
        <f>#REF!-'BS 3Q2022'!X32</f>
        <v>#REF!</v>
      </c>
      <c r="Y32" s="33" t="e">
        <f>#REF!-'BS 3Q2022'!Y32</f>
        <v>#REF!</v>
      </c>
      <c r="Z32" s="33" t="e">
        <f>#REF!-'BS 3Q2022'!Z32</f>
        <v>#REF!</v>
      </c>
      <c r="AA32" s="33" t="e">
        <f>#REF!-'BS 3Q2022'!AA32</f>
        <v>#REF!</v>
      </c>
      <c r="AB32" s="169" t="e">
        <f>#REF!-'BS 3Q2022'!AB32</f>
        <v>#REF!</v>
      </c>
      <c r="AC32" s="33" t="e">
        <f>#REF!-'BS 3Q2022'!AC32</f>
        <v>#REF!</v>
      </c>
      <c r="AD32" s="33" t="e">
        <f>#REF!-'BS 3Q2022'!AD32</f>
        <v>#REF!</v>
      </c>
      <c r="AE32" s="33" t="e">
        <f>#REF!-'BS 3Q2022'!AE32</f>
        <v>#REF!</v>
      </c>
      <c r="AF32" s="33" t="e">
        <f>#REF!-'BS 3Q2022'!AF32</f>
        <v>#REF!</v>
      </c>
      <c r="AG32" s="169" t="e">
        <f>#REF!-'BS 3Q2022'!AG32</f>
        <v>#REF!</v>
      </c>
      <c r="AH32" s="33" t="e">
        <f>#REF!-'BS 3Q2022'!AH32</f>
        <v>#REF!</v>
      </c>
      <c r="AI32" s="33" t="e">
        <f>#REF!-'BS 3Q2022'!AI32</f>
        <v>#REF!</v>
      </c>
      <c r="AJ32" s="33" t="e">
        <f>#REF!-'BS 3Q2022'!AJ32</f>
        <v>#REF!</v>
      </c>
      <c r="AK32" s="33" t="e">
        <f>#REF!-'BS 3Q2022'!AK32</f>
        <v>#REF!</v>
      </c>
      <c r="AL32" s="169" t="e">
        <f>#REF!-'BS 3Q2022'!AL32</f>
        <v>#REF!</v>
      </c>
      <c r="AM32" s="33" t="e">
        <f>#REF!-'BS 3Q2022'!AM32</f>
        <v>#REF!</v>
      </c>
      <c r="AN32" s="33" t="e">
        <f>#REF!-'BS 3Q2022'!AN32</f>
        <v>#REF!</v>
      </c>
      <c r="AO32" s="33" t="e">
        <f>#REF!-'BS 3Q2022'!AO32</f>
        <v>#REF!</v>
      </c>
      <c r="AP32" s="33" t="e">
        <f>#REF!-'BS 3Q2022'!AP32</f>
        <v>#REF!</v>
      </c>
      <c r="AQ32" s="169" t="e">
        <f>#REF!-'BS 3Q2022'!AQ32</f>
        <v>#REF!</v>
      </c>
      <c r="AR32" s="33" t="e">
        <f>#REF!-'BS 3Q2022'!AR32</f>
        <v>#REF!</v>
      </c>
      <c r="AS32" s="33" t="e">
        <f>#REF!-'BS 3Q2022'!AS32</f>
        <v>#REF!</v>
      </c>
      <c r="AT32" s="33" t="e">
        <f>#REF!-'BS 3Q2022'!AT32</f>
        <v>#REF!</v>
      </c>
      <c r="AU32" s="33" t="e">
        <f>#REF!-'BS 3Q2022'!AU32</f>
        <v>#REF!</v>
      </c>
      <c r="AV32" s="169" t="e">
        <f>#REF!-'BS 3Q2022'!AV32</f>
        <v>#REF!</v>
      </c>
    </row>
    <row r="33" spans="1:48" outlineLevel="1" x14ac:dyDescent="0.55000000000000004">
      <c r="A33" s="161"/>
      <c r="B33" s="200" t="s">
        <v>239</v>
      </c>
      <c r="C33" s="207"/>
      <c r="D33" s="101" t="e">
        <f>#REF!-'BS 3Q2022'!D33</f>
        <v>#REF!</v>
      </c>
      <c r="E33" s="101" t="e">
        <f>#REF!-'BS 3Q2022'!E33</f>
        <v>#REF!</v>
      </c>
      <c r="F33" s="101" t="e">
        <f>#REF!-'BS 3Q2022'!F33</f>
        <v>#REF!</v>
      </c>
      <c r="G33" s="101" t="e">
        <f>#REF!-'BS 3Q2022'!G33</f>
        <v>#REF!</v>
      </c>
      <c r="H33" s="169" t="e">
        <f>#REF!-'BS 3Q2022'!H33</f>
        <v>#REF!</v>
      </c>
      <c r="I33" s="101" t="e">
        <f>#REF!-'BS 3Q2022'!I33</f>
        <v>#REF!</v>
      </c>
      <c r="J33" s="101" t="e">
        <f>#REF!-'BS 3Q2022'!J33</f>
        <v>#REF!</v>
      </c>
      <c r="K33" s="101" t="e">
        <f>#REF!-'BS 3Q2022'!K33</f>
        <v>#REF!</v>
      </c>
      <c r="L33" s="101" t="e">
        <f>#REF!-'BS 3Q2022'!L33</f>
        <v>#REF!</v>
      </c>
      <c r="M33" s="169" t="e">
        <f>#REF!-'BS 3Q2022'!M33</f>
        <v>#REF!</v>
      </c>
      <c r="N33" s="101" t="e">
        <f>#REF!-'BS 3Q2022'!N33</f>
        <v>#REF!</v>
      </c>
      <c r="O33" s="101" t="e">
        <f>#REF!-'BS 3Q2022'!O33</f>
        <v>#REF!</v>
      </c>
      <c r="P33" s="101" t="e">
        <f>#REF!-'BS 3Q2022'!P33</f>
        <v>#REF!</v>
      </c>
      <c r="Q33" s="101" t="e">
        <f>#REF!-'BS 3Q2022'!Q33</f>
        <v>#REF!</v>
      </c>
      <c r="R33" s="169" t="e">
        <f>#REF!-'BS 3Q2022'!R33</f>
        <v>#REF!</v>
      </c>
      <c r="S33" s="101" t="e">
        <f>#REF!-'BS 3Q2022'!S33</f>
        <v>#REF!</v>
      </c>
      <c r="T33" s="101" t="e">
        <f>#REF!-'BS 3Q2022'!T33</f>
        <v>#REF!</v>
      </c>
      <c r="U33" s="101" t="e">
        <f>#REF!-'BS 3Q2022'!U33</f>
        <v>#REF!</v>
      </c>
      <c r="V33" s="33" t="e">
        <f>#REF!-'BS 3Q2022'!V33</f>
        <v>#REF!</v>
      </c>
      <c r="W33" s="169" t="e">
        <f>#REF!-'BS 3Q2022'!W33</f>
        <v>#REF!</v>
      </c>
      <c r="X33" s="33" t="e">
        <f>#REF!-'BS 3Q2022'!X33</f>
        <v>#REF!</v>
      </c>
      <c r="Y33" s="33" t="e">
        <f>#REF!-'BS 3Q2022'!Y33</f>
        <v>#REF!</v>
      </c>
      <c r="Z33" s="33" t="e">
        <f>#REF!-'BS 3Q2022'!Z33</f>
        <v>#REF!</v>
      </c>
      <c r="AA33" s="33" t="e">
        <f>#REF!-'BS 3Q2022'!AA33</f>
        <v>#REF!</v>
      </c>
      <c r="AB33" s="169" t="e">
        <f>#REF!-'BS 3Q2022'!AB33</f>
        <v>#REF!</v>
      </c>
      <c r="AC33" s="33" t="e">
        <f>#REF!-'BS 3Q2022'!AC33</f>
        <v>#REF!</v>
      </c>
      <c r="AD33" s="33" t="e">
        <f>#REF!-'BS 3Q2022'!AD33</f>
        <v>#REF!</v>
      </c>
      <c r="AE33" s="33" t="e">
        <f>#REF!-'BS 3Q2022'!AE33</f>
        <v>#REF!</v>
      </c>
      <c r="AF33" s="33" t="e">
        <f>#REF!-'BS 3Q2022'!AF33</f>
        <v>#REF!</v>
      </c>
      <c r="AG33" s="169" t="e">
        <f>#REF!-'BS 3Q2022'!AG33</f>
        <v>#REF!</v>
      </c>
      <c r="AH33" s="33" t="e">
        <f>#REF!-'BS 3Q2022'!AH33</f>
        <v>#REF!</v>
      </c>
      <c r="AI33" s="33" t="e">
        <f>#REF!-'BS 3Q2022'!AI33</f>
        <v>#REF!</v>
      </c>
      <c r="AJ33" s="33" t="e">
        <f>#REF!-'BS 3Q2022'!AJ33</f>
        <v>#REF!</v>
      </c>
      <c r="AK33" s="33" t="e">
        <f>#REF!-'BS 3Q2022'!AK33</f>
        <v>#REF!</v>
      </c>
      <c r="AL33" s="169" t="e">
        <f>#REF!-'BS 3Q2022'!AL33</f>
        <v>#REF!</v>
      </c>
      <c r="AM33" s="33" t="e">
        <f>#REF!-'BS 3Q2022'!AM33</f>
        <v>#REF!</v>
      </c>
      <c r="AN33" s="33" t="e">
        <f>#REF!-'BS 3Q2022'!AN33</f>
        <v>#REF!</v>
      </c>
      <c r="AO33" s="33" t="e">
        <f>#REF!-'BS 3Q2022'!AO33</f>
        <v>#REF!</v>
      </c>
      <c r="AP33" s="33" t="e">
        <f>#REF!-'BS 3Q2022'!AP33</f>
        <v>#REF!</v>
      </c>
      <c r="AQ33" s="169" t="e">
        <f>#REF!-'BS 3Q2022'!AQ33</f>
        <v>#REF!</v>
      </c>
      <c r="AR33" s="33" t="e">
        <f>#REF!-'BS 3Q2022'!AR33</f>
        <v>#REF!</v>
      </c>
      <c r="AS33" s="33" t="e">
        <f>#REF!-'BS 3Q2022'!AS33</f>
        <v>#REF!</v>
      </c>
      <c r="AT33" s="33" t="e">
        <f>#REF!-'BS 3Q2022'!AT33</f>
        <v>#REF!</v>
      </c>
      <c r="AU33" s="33" t="e">
        <f>#REF!-'BS 3Q2022'!AU33</f>
        <v>#REF!</v>
      </c>
      <c r="AV33" s="169" t="e">
        <f>#REF!-'BS 3Q2022'!AV33</f>
        <v>#REF!</v>
      </c>
    </row>
    <row r="34" spans="1:48" ht="15.75" customHeight="1" outlineLevel="1" x14ac:dyDescent="0.85">
      <c r="A34" s="161"/>
      <c r="B34" s="437" t="s">
        <v>240</v>
      </c>
      <c r="C34" s="438"/>
      <c r="D34" s="112" t="e">
        <f>#REF!-'BS 3Q2022'!D34</f>
        <v>#REF!</v>
      </c>
      <c r="E34" s="112" t="e">
        <f>#REF!-'BS 3Q2022'!E34</f>
        <v>#REF!</v>
      </c>
      <c r="F34" s="112" t="e">
        <f>#REF!-'BS 3Q2022'!F34</f>
        <v>#REF!</v>
      </c>
      <c r="G34" s="112" t="e">
        <f>#REF!-'BS 3Q2022'!G34</f>
        <v>#REF!</v>
      </c>
      <c r="H34" s="262" t="e">
        <f>#REF!-'BS 3Q2022'!H34</f>
        <v>#REF!</v>
      </c>
      <c r="I34" s="112" t="e">
        <f>#REF!-'BS 3Q2022'!I34</f>
        <v>#REF!</v>
      </c>
      <c r="J34" s="112" t="e">
        <f>#REF!-'BS 3Q2022'!J34</f>
        <v>#REF!</v>
      </c>
      <c r="K34" s="112" t="e">
        <f>#REF!-'BS 3Q2022'!K34</f>
        <v>#REF!</v>
      </c>
      <c r="L34" s="112" t="e">
        <f>#REF!-'BS 3Q2022'!L34</f>
        <v>#REF!</v>
      </c>
      <c r="M34" s="262" t="e">
        <f>#REF!-'BS 3Q2022'!M34</f>
        <v>#REF!</v>
      </c>
      <c r="N34" s="112" t="e">
        <f>#REF!-'BS 3Q2022'!N34</f>
        <v>#REF!</v>
      </c>
      <c r="O34" s="112" t="e">
        <f>#REF!-'BS 3Q2022'!O34</f>
        <v>#REF!</v>
      </c>
      <c r="P34" s="112" t="e">
        <f>#REF!-'BS 3Q2022'!P34</f>
        <v>#REF!</v>
      </c>
      <c r="Q34" s="112" t="e">
        <f>#REF!-'BS 3Q2022'!Q34</f>
        <v>#REF!</v>
      </c>
      <c r="R34" s="262" t="e">
        <f>#REF!-'BS 3Q2022'!R34</f>
        <v>#REF!</v>
      </c>
      <c r="S34" s="112" t="e">
        <f>#REF!-'BS 3Q2022'!S34</f>
        <v>#REF!</v>
      </c>
      <c r="T34" s="112" t="e">
        <f>#REF!-'BS 3Q2022'!T34</f>
        <v>#REF!</v>
      </c>
      <c r="U34" s="112" t="e">
        <f>#REF!-'BS 3Q2022'!U34</f>
        <v>#REF!</v>
      </c>
      <c r="V34" s="32" t="e">
        <f>#REF!-'BS 3Q2022'!V34</f>
        <v>#REF!</v>
      </c>
      <c r="W34" s="262" t="e">
        <f>#REF!-'BS 3Q2022'!W34</f>
        <v>#REF!</v>
      </c>
      <c r="X34" s="32" t="e">
        <f>#REF!-'BS 3Q2022'!X34</f>
        <v>#REF!</v>
      </c>
      <c r="Y34" s="32" t="e">
        <f>#REF!-'BS 3Q2022'!Y34</f>
        <v>#REF!</v>
      </c>
      <c r="Z34" s="32" t="e">
        <f>#REF!-'BS 3Q2022'!Z34</f>
        <v>#REF!</v>
      </c>
      <c r="AA34" s="32" t="e">
        <f>#REF!-'BS 3Q2022'!AA34</f>
        <v>#REF!</v>
      </c>
      <c r="AB34" s="262" t="e">
        <f>#REF!-'BS 3Q2022'!AB34</f>
        <v>#REF!</v>
      </c>
      <c r="AC34" s="32" t="e">
        <f>#REF!-'BS 3Q2022'!AC34</f>
        <v>#REF!</v>
      </c>
      <c r="AD34" s="32" t="e">
        <f>#REF!-'BS 3Q2022'!AD34</f>
        <v>#REF!</v>
      </c>
      <c r="AE34" s="32" t="e">
        <f>#REF!-'BS 3Q2022'!AE34</f>
        <v>#REF!</v>
      </c>
      <c r="AF34" s="32" t="e">
        <f>#REF!-'BS 3Q2022'!AF34</f>
        <v>#REF!</v>
      </c>
      <c r="AG34" s="262" t="e">
        <f>#REF!-'BS 3Q2022'!AG34</f>
        <v>#REF!</v>
      </c>
      <c r="AH34" s="32" t="e">
        <f>#REF!-'BS 3Q2022'!AH34</f>
        <v>#REF!</v>
      </c>
      <c r="AI34" s="32" t="e">
        <f>#REF!-'BS 3Q2022'!AI34</f>
        <v>#REF!</v>
      </c>
      <c r="AJ34" s="32" t="e">
        <f>#REF!-'BS 3Q2022'!AJ34</f>
        <v>#REF!</v>
      </c>
      <c r="AK34" s="32" t="e">
        <f>#REF!-'BS 3Q2022'!AK34</f>
        <v>#REF!</v>
      </c>
      <c r="AL34" s="262" t="e">
        <f>#REF!-'BS 3Q2022'!AL34</f>
        <v>#REF!</v>
      </c>
      <c r="AM34" s="32" t="e">
        <f>#REF!-'BS 3Q2022'!AM34</f>
        <v>#REF!</v>
      </c>
      <c r="AN34" s="32" t="e">
        <f>#REF!-'BS 3Q2022'!AN34</f>
        <v>#REF!</v>
      </c>
      <c r="AO34" s="32" t="e">
        <f>#REF!-'BS 3Q2022'!AO34</f>
        <v>#REF!</v>
      </c>
      <c r="AP34" s="32" t="e">
        <f>#REF!-'BS 3Q2022'!AP34</f>
        <v>#REF!</v>
      </c>
      <c r="AQ34" s="262" t="e">
        <f>#REF!-'BS 3Q2022'!AQ34</f>
        <v>#REF!</v>
      </c>
      <c r="AR34" s="32" t="e">
        <f>#REF!-'BS 3Q2022'!AR34</f>
        <v>#REF!</v>
      </c>
      <c r="AS34" s="32" t="e">
        <f>#REF!-'BS 3Q2022'!AS34</f>
        <v>#REF!</v>
      </c>
      <c r="AT34" s="32" t="e">
        <f>#REF!-'BS 3Q2022'!AT34</f>
        <v>#REF!</v>
      </c>
      <c r="AU34" s="32" t="e">
        <f>#REF!-'BS 3Q2022'!AU34</f>
        <v>#REF!</v>
      </c>
      <c r="AV34" s="262" t="e">
        <f>#REF!-'BS 3Q2022'!AV34</f>
        <v>#REF!</v>
      </c>
    </row>
    <row r="35" spans="1:48" outlineLevel="1" x14ac:dyDescent="0.55000000000000004">
      <c r="A35" s="161"/>
      <c r="B35" s="476" t="s">
        <v>241</v>
      </c>
      <c r="C35" s="477"/>
      <c r="D35" s="116" t="e">
        <f>#REF!-'BS 3Q2022'!D35</f>
        <v>#REF!</v>
      </c>
      <c r="E35" s="116" t="e">
        <f>#REF!-'BS 3Q2022'!E35</f>
        <v>#REF!</v>
      </c>
      <c r="F35" s="116" t="e">
        <f>#REF!-'BS 3Q2022'!F35</f>
        <v>#REF!</v>
      </c>
      <c r="G35" s="116" t="e">
        <f>#REF!-'BS 3Q2022'!G35</f>
        <v>#REF!</v>
      </c>
      <c r="H35" s="150" t="e">
        <f>#REF!-'BS 3Q2022'!H35</f>
        <v>#REF!</v>
      </c>
      <c r="I35" s="116" t="e">
        <f>#REF!-'BS 3Q2022'!I35</f>
        <v>#REF!</v>
      </c>
      <c r="J35" s="116" t="e">
        <f>#REF!-'BS 3Q2022'!J35</f>
        <v>#REF!</v>
      </c>
      <c r="K35" s="116" t="e">
        <f>#REF!-'BS 3Q2022'!K35</f>
        <v>#REF!</v>
      </c>
      <c r="L35" s="116" t="e">
        <f>#REF!-'BS 3Q2022'!L35</f>
        <v>#REF!</v>
      </c>
      <c r="M35" s="150" t="e">
        <f>#REF!-'BS 3Q2022'!M35</f>
        <v>#REF!</v>
      </c>
      <c r="N35" s="116" t="e">
        <f>#REF!-'BS 3Q2022'!N35</f>
        <v>#REF!</v>
      </c>
      <c r="O35" s="116" t="e">
        <f>#REF!-'BS 3Q2022'!O35</f>
        <v>#REF!</v>
      </c>
      <c r="P35" s="116" t="e">
        <f>#REF!-'BS 3Q2022'!P35</f>
        <v>#REF!</v>
      </c>
      <c r="Q35" s="116" t="e">
        <f>#REF!-'BS 3Q2022'!Q35</f>
        <v>#REF!</v>
      </c>
      <c r="R35" s="150" t="e">
        <f>#REF!-'BS 3Q2022'!R35</f>
        <v>#REF!</v>
      </c>
      <c r="S35" s="116" t="e">
        <f>#REF!-'BS 3Q2022'!S35</f>
        <v>#REF!</v>
      </c>
      <c r="T35" s="116" t="e">
        <f>#REF!-'BS 3Q2022'!T35</f>
        <v>#REF!</v>
      </c>
      <c r="U35" s="116" t="e">
        <f>#REF!-'BS 3Q2022'!U35</f>
        <v>#REF!</v>
      </c>
      <c r="V35" s="116" t="e">
        <f>#REF!-'BS 3Q2022'!V35</f>
        <v>#REF!</v>
      </c>
      <c r="W35" s="150" t="e">
        <f>#REF!-'BS 3Q2022'!W35</f>
        <v>#REF!</v>
      </c>
      <c r="X35" s="116" t="e">
        <f>#REF!-'BS 3Q2022'!X35</f>
        <v>#REF!</v>
      </c>
      <c r="Y35" s="116" t="e">
        <f>#REF!-'BS 3Q2022'!Y35</f>
        <v>#REF!</v>
      </c>
      <c r="Z35" s="116" t="e">
        <f>#REF!-'BS 3Q2022'!Z35</f>
        <v>#REF!</v>
      </c>
      <c r="AA35" s="116" t="e">
        <f>#REF!-'BS 3Q2022'!AA35</f>
        <v>#REF!</v>
      </c>
      <c r="AB35" s="150" t="e">
        <f>#REF!-'BS 3Q2022'!AB35</f>
        <v>#REF!</v>
      </c>
      <c r="AC35" s="116" t="e">
        <f>#REF!-'BS 3Q2022'!AC35</f>
        <v>#REF!</v>
      </c>
      <c r="AD35" s="116" t="e">
        <f>#REF!-'BS 3Q2022'!AD35</f>
        <v>#REF!</v>
      </c>
      <c r="AE35" s="116" t="e">
        <f>#REF!-'BS 3Q2022'!AE35</f>
        <v>#REF!</v>
      </c>
      <c r="AF35" s="116" t="e">
        <f>#REF!-'BS 3Q2022'!AF35</f>
        <v>#REF!</v>
      </c>
      <c r="AG35" s="150" t="e">
        <f>#REF!-'BS 3Q2022'!AG35</f>
        <v>#REF!</v>
      </c>
      <c r="AH35" s="116" t="e">
        <f>#REF!-'BS 3Q2022'!AH35</f>
        <v>#REF!</v>
      </c>
      <c r="AI35" s="116" t="e">
        <f>#REF!-'BS 3Q2022'!AI35</f>
        <v>#REF!</v>
      </c>
      <c r="AJ35" s="116" t="e">
        <f>#REF!-'BS 3Q2022'!AJ35</f>
        <v>#REF!</v>
      </c>
      <c r="AK35" s="116" t="e">
        <f>#REF!-'BS 3Q2022'!AK35</f>
        <v>#REF!</v>
      </c>
      <c r="AL35" s="150" t="e">
        <f>#REF!-'BS 3Q2022'!AL35</f>
        <v>#REF!</v>
      </c>
      <c r="AM35" s="116" t="e">
        <f>#REF!-'BS 3Q2022'!AM35</f>
        <v>#REF!</v>
      </c>
      <c r="AN35" s="116" t="e">
        <f>#REF!-'BS 3Q2022'!AN35</f>
        <v>#REF!</v>
      </c>
      <c r="AO35" s="116" t="e">
        <f>#REF!-'BS 3Q2022'!AO35</f>
        <v>#REF!</v>
      </c>
      <c r="AP35" s="116" t="e">
        <f>#REF!-'BS 3Q2022'!AP35</f>
        <v>#REF!</v>
      </c>
      <c r="AQ35" s="150" t="e">
        <f>#REF!-'BS 3Q2022'!AQ35</f>
        <v>#REF!</v>
      </c>
      <c r="AR35" s="116" t="e">
        <f>#REF!-'BS 3Q2022'!AR35</f>
        <v>#REF!</v>
      </c>
      <c r="AS35" s="116" t="e">
        <f>#REF!-'BS 3Q2022'!AS35</f>
        <v>#REF!</v>
      </c>
      <c r="AT35" s="116" t="e">
        <f>#REF!-'BS 3Q2022'!AT35</f>
        <v>#REF!</v>
      </c>
      <c r="AU35" s="116" t="e">
        <f>#REF!-'BS 3Q2022'!AU35</f>
        <v>#REF!</v>
      </c>
      <c r="AV35" s="150" t="e">
        <f>#REF!-'BS 3Q2022'!AV35</f>
        <v>#REF!</v>
      </c>
    </row>
    <row r="36" spans="1:48" ht="17.100000000000001" x14ac:dyDescent="0.85">
      <c r="B36" s="445" t="s">
        <v>242</v>
      </c>
      <c r="C36" s="446"/>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55000000000000004">
      <c r="B37" s="437" t="s">
        <v>243</v>
      </c>
      <c r="C37" s="438"/>
      <c r="D37" s="16" t="e">
        <f>#REF!-'BS 3Q2022'!D37</f>
        <v>#REF!</v>
      </c>
      <c r="E37" s="16" t="e">
        <f>#REF!-'BS 3Q2022'!E37</f>
        <v>#REF!</v>
      </c>
      <c r="F37" s="16" t="e">
        <f>#REF!-'BS 3Q2022'!F37</f>
        <v>#REF!</v>
      </c>
      <c r="G37" s="16" t="e">
        <f>#REF!-'BS 3Q2022'!G37</f>
        <v>#REF!</v>
      </c>
      <c r="H37" s="17" t="e">
        <f>#REF!-'BS 3Q2022'!H37</f>
        <v>#REF!</v>
      </c>
      <c r="I37" s="16" t="e">
        <f>#REF!-'BS 3Q2022'!I37</f>
        <v>#REF!</v>
      </c>
      <c r="J37" s="16" t="e">
        <f>#REF!-'BS 3Q2022'!J37</f>
        <v>#REF!</v>
      </c>
      <c r="K37" s="16" t="e">
        <f>#REF!-'BS 3Q2022'!K37</f>
        <v>#REF!</v>
      </c>
      <c r="L37" s="16" t="e">
        <f>#REF!-'BS 3Q2022'!L37</f>
        <v>#REF!</v>
      </c>
      <c r="M37" s="17" t="e">
        <f>#REF!-'BS 3Q2022'!M37</f>
        <v>#REF!</v>
      </c>
      <c r="N37" s="16" t="e">
        <f>#REF!-'BS 3Q2022'!N37</f>
        <v>#REF!</v>
      </c>
      <c r="O37" s="16" t="e">
        <f>#REF!-'BS 3Q2022'!O37</f>
        <v>#REF!</v>
      </c>
      <c r="P37" s="16" t="e">
        <f>#REF!-'BS 3Q2022'!P37</f>
        <v>#REF!</v>
      </c>
      <c r="Q37" s="16" t="e">
        <f>#REF!-'BS 3Q2022'!Q37</f>
        <v>#REF!</v>
      </c>
      <c r="R37" s="17" t="e">
        <f>#REF!-'BS 3Q2022'!R37</f>
        <v>#REF!</v>
      </c>
      <c r="S37" s="16" t="e">
        <f>#REF!-'BS 3Q2022'!S37</f>
        <v>#REF!</v>
      </c>
      <c r="T37" s="16" t="e">
        <f>#REF!-'BS 3Q2022'!T37</f>
        <v>#REF!</v>
      </c>
      <c r="U37" s="16" t="e">
        <f>#REF!-'BS 3Q2022'!U37</f>
        <v>#REF!</v>
      </c>
      <c r="V37" s="16" t="e">
        <f>#REF!-'BS 3Q2022'!V37</f>
        <v>#REF!</v>
      </c>
      <c r="W37" s="17" t="e">
        <f>#REF!-'BS 3Q2022'!W37</f>
        <v>#REF!</v>
      </c>
      <c r="X37" s="16" t="e">
        <f>#REF!-'BS 3Q2022'!X37</f>
        <v>#REF!</v>
      </c>
      <c r="Y37" s="16" t="e">
        <f>#REF!-'BS 3Q2022'!Y37</f>
        <v>#REF!</v>
      </c>
      <c r="Z37" s="16" t="e">
        <f>#REF!-'BS 3Q2022'!Z37</f>
        <v>#REF!</v>
      </c>
      <c r="AA37" s="16" t="e">
        <f>#REF!-'BS 3Q2022'!AA37</f>
        <v>#REF!</v>
      </c>
      <c r="AB37" s="17" t="e">
        <f>#REF!-'BS 3Q2022'!AB37</f>
        <v>#REF!</v>
      </c>
      <c r="AC37" s="16" t="e">
        <f>#REF!-'BS 3Q2022'!AC37</f>
        <v>#REF!</v>
      </c>
      <c r="AD37" s="16" t="e">
        <f>#REF!-'BS 3Q2022'!AD37</f>
        <v>#REF!</v>
      </c>
      <c r="AE37" s="16" t="e">
        <f>#REF!-'BS 3Q2022'!AE37</f>
        <v>#REF!</v>
      </c>
      <c r="AF37" s="16" t="e">
        <f>#REF!-'BS 3Q2022'!AF37</f>
        <v>#REF!</v>
      </c>
      <c r="AG37" s="17" t="e">
        <f>#REF!-'BS 3Q2022'!AG37</f>
        <v>#REF!</v>
      </c>
      <c r="AH37" s="16" t="e">
        <f>#REF!-'BS 3Q2022'!AH37</f>
        <v>#REF!</v>
      </c>
      <c r="AI37" s="16" t="e">
        <f>#REF!-'BS 3Q2022'!AI37</f>
        <v>#REF!</v>
      </c>
      <c r="AJ37" s="16" t="e">
        <f>#REF!-'BS 3Q2022'!AJ37</f>
        <v>#REF!</v>
      </c>
      <c r="AK37" s="16" t="e">
        <f>#REF!-'BS 3Q2022'!AK37</f>
        <v>#REF!</v>
      </c>
      <c r="AL37" s="17" t="e">
        <f>#REF!-'BS 3Q2022'!AL37</f>
        <v>#REF!</v>
      </c>
      <c r="AM37" s="16" t="e">
        <f>#REF!-'BS 3Q2022'!AM37</f>
        <v>#REF!</v>
      </c>
      <c r="AN37" s="16" t="e">
        <f>#REF!-'BS 3Q2022'!AN37</f>
        <v>#REF!</v>
      </c>
      <c r="AO37" s="16" t="e">
        <f>#REF!-'BS 3Q2022'!AO37</f>
        <v>#REF!</v>
      </c>
      <c r="AP37" s="16" t="e">
        <f>#REF!-'BS 3Q2022'!AP37</f>
        <v>#REF!</v>
      </c>
      <c r="AQ37" s="17" t="e">
        <f>#REF!-'BS 3Q2022'!AQ37</f>
        <v>#REF!</v>
      </c>
      <c r="AR37" s="16" t="e">
        <f>#REF!-'BS 3Q2022'!AR37</f>
        <v>#REF!</v>
      </c>
      <c r="AS37" s="16" t="e">
        <f>#REF!-'BS 3Q2022'!AS37</f>
        <v>#REF!</v>
      </c>
      <c r="AT37" s="16" t="e">
        <f>#REF!-'BS 3Q2022'!AT37</f>
        <v>#REF!</v>
      </c>
      <c r="AU37" s="16" t="e">
        <f>#REF!-'BS 3Q2022'!AU37</f>
        <v>#REF!</v>
      </c>
      <c r="AV37" s="17" t="e">
        <f>#REF!-'BS 3Q2022'!AV37</f>
        <v>#REF!</v>
      </c>
    </row>
    <row r="38" spans="1:48" outlineLevel="1" x14ac:dyDescent="0.55000000000000004">
      <c r="B38" s="474" t="s">
        <v>244</v>
      </c>
      <c r="C38" s="475"/>
      <c r="D38" s="16" t="e">
        <f>#REF!-'BS 3Q2022'!D38</f>
        <v>#REF!</v>
      </c>
      <c r="E38" s="101" t="e">
        <f>#REF!-'BS 3Q2022'!E38</f>
        <v>#REF!</v>
      </c>
      <c r="F38" s="101" t="e">
        <f>#REF!-'BS 3Q2022'!F38</f>
        <v>#REF!</v>
      </c>
      <c r="G38" s="101" t="e">
        <f>#REF!-'BS 3Q2022'!G38</f>
        <v>#REF!</v>
      </c>
      <c r="H38" s="169" t="e">
        <f>#REF!-'BS 3Q2022'!H38</f>
        <v>#REF!</v>
      </c>
      <c r="I38" s="101" t="e">
        <f>#REF!-'BS 3Q2022'!I38</f>
        <v>#REF!</v>
      </c>
      <c r="J38" s="101" t="e">
        <f>#REF!-'BS 3Q2022'!J38</f>
        <v>#REF!</v>
      </c>
      <c r="K38" s="101" t="e">
        <f>#REF!-'BS 3Q2022'!K38</f>
        <v>#REF!</v>
      </c>
      <c r="L38" s="101" t="e">
        <f>#REF!-'BS 3Q2022'!L38</f>
        <v>#REF!</v>
      </c>
      <c r="M38" s="169" t="e">
        <f>#REF!-'BS 3Q2022'!M38</f>
        <v>#REF!</v>
      </c>
      <c r="N38" s="101" t="e">
        <f>#REF!-'BS 3Q2022'!N38</f>
        <v>#REF!</v>
      </c>
      <c r="O38" s="101" t="e">
        <f>#REF!-'BS 3Q2022'!O38</f>
        <v>#REF!</v>
      </c>
      <c r="P38" s="101" t="e">
        <f>#REF!-'BS 3Q2022'!P38</f>
        <v>#REF!</v>
      </c>
      <c r="Q38" s="101" t="e">
        <f>#REF!-'BS 3Q2022'!Q38</f>
        <v>#REF!</v>
      </c>
      <c r="R38" s="169" t="e">
        <f>#REF!-'BS 3Q2022'!R38</f>
        <v>#REF!</v>
      </c>
      <c r="S38" s="101" t="e">
        <f>#REF!-'BS 3Q2022'!S38</f>
        <v>#REF!</v>
      </c>
      <c r="T38" s="101" t="e">
        <f>#REF!-'BS 3Q2022'!T38</f>
        <v>#REF!</v>
      </c>
      <c r="U38" s="101" t="e">
        <f>#REF!-'BS 3Q2022'!U38</f>
        <v>#REF!</v>
      </c>
      <c r="V38" s="101" t="e">
        <f>#REF!-'BS 3Q2022'!V38</f>
        <v>#REF!</v>
      </c>
      <c r="W38" s="169" t="e">
        <f>#REF!-'BS 3Q2022'!W38</f>
        <v>#REF!</v>
      </c>
      <c r="X38" s="101" t="e">
        <f>#REF!-'BS 3Q2022'!X38</f>
        <v>#REF!</v>
      </c>
      <c r="Y38" s="101" t="e">
        <f>#REF!-'BS 3Q2022'!Y38</f>
        <v>#REF!</v>
      </c>
      <c r="Z38" s="101" t="e">
        <f>#REF!-'BS 3Q2022'!Z38</f>
        <v>#REF!</v>
      </c>
      <c r="AA38" s="101" t="e">
        <f>#REF!-'BS 3Q2022'!AA38</f>
        <v>#REF!</v>
      </c>
      <c r="AB38" s="169" t="e">
        <f>#REF!-'BS 3Q2022'!AB38</f>
        <v>#REF!</v>
      </c>
      <c r="AC38" s="101" t="e">
        <f>#REF!-'BS 3Q2022'!AC38</f>
        <v>#REF!</v>
      </c>
      <c r="AD38" s="101" t="e">
        <f>#REF!-'BS 3Q2022'!AD38</f>
        <v>#REF!</v>
      </c>
      <c r="AE38" s="101" t="e">
        <f>#REF!-'BS 3Q2022'!AE38</f>
        <v>#REF!</v>
      </c>
      <c r="AF38" s="101" t="e">
        <f>#REF!-'BS 3Q2022'!AF38</f>
        <v>#REF!</v>
      </c>
      <c r="AG38" s="169" t="e">
        <f>#REF!-'BS 3Q2022'!AG38</f>
        <v>#REF!</v>
      </c>
      <c r="AH38" s="101" t="e">
        <f>#REF!-'BS 3Q2022'!AH38</f>
        <v>#REF!</v>
      </c>
      <c r="AI38" s="101" t="e">
        <f>#REF!-'BS 3Q2022'!AI38</f>
        <v>#REF!</v>
      </c>
      <c r="AJ38" s="101" t="e">
        <f>#REF!-'BS 3Q2022'!AJ38</f>
        <v>#REF!</v>
      </c>
      <c r="AK38" s="101" t="e">
        <f>#REF!-'BS 3Q2022'!AK38</f>
        <v>#REF!</v>
      </c>
      <c r="AL38" s="169" t="e">
        <f>#REF!-'BS 3Q2022'!AL38</f>
        <v>#REF!</v>
      </c>
      <c r="AM38" s="101" t="e">
        <f>#REF!-'BS 3Q2022'!AM38</f>
        <v>#REF!</v>
      </c>
      <c r="AN38" s="101" t="e">
        <f>#REF!-'BS 3Q2022'!AN38</f>
        <v>#REF!</v>
      </c>
      <c r="AO38" s="101" t="e">
        <f>#REF!-'BS 3Q2022'!AO38</f>
        <v>#REF!</v>
      </c>
      <c r="AP38" s="101" t="e">
        <f>#REF!-'BS 3Q2022'!AP38</f>
        <v>#REF!</v>
      </c>
      <c r="AQ38" s="169" t="e">
        <f>#REF!-'BS 3Q2022'!AQ38</f>
        <v>#REF!</v>
      </c>
      <c r="AR38" s="101" t="e">
        <f>#REF!-'BS 3Q2022'!AR38</f>
        <v>#REF!</v>
      </c>
      <c r="AS38" s="101" t="e">
        <f>#REF!-'BS 3Q2022'!AS38</f>
        <v>#REF!</v>
      </c>
      <c r="AT38" s="101" t="e">
        <f>#REF!-'BS 3Q2022'!AT38</f>
        <v>#REF!</v>
      </c>
      <c r="AU38" s="101" t="e">
        <f>#REF!-'BS 3Q2022'!AU38</f>
        <v>#REF!</v>
      </c>
      <c r="AV38" s="169" t="e">
        <f>#REF!-'BS 3Q2022'!AV38</f>
        <v>#REF!</v>
      </c>
    </row>
    <row r="39" spans="1:48" outlineLevel="1" x14ac:dyDescent="0.55000000000000004">
      <c r="B39" s="474" t="s">
        <v>245</v>
      </c>
      <c r="C39" s="475"/>
      <c r="D39" s="16" t="e">
        <f>#REF!-'BS 3Q2022'!D39</f>
        <v>#REF!</v>
      </c>
      <c r="E39" s="102" t="e">
        <f>#REF!-'BS 3Q2022'!E39</f>
        <v>#REF!</v>
      </c>
      <c r="F39" s="101" t="e">
        <f>#REF!-'BS 3Q2022'!F39</f>
        <v>#REF!</v>
      </c>
      <c r="G39" s="101" t="e">
        <f>#REF!-'BS 3Q2022'!G39</f>
        <v>#REF!</v>
      </c>
      <c r="H39" s="169" t="e">
        <f>#REF!-'BS 3Q2022'!H39</f>
        <v>#REF!</v>
      </c>
      <c r="I39" s="101" t="e">
        <f>#REF!-'BS 3Q2022'!I39</f>
        <v>#REF!</v>
      </c>
      <c r="J39" s="101" t="e">
        <f>#REF!-'BS 3Q2022'!J39</f>
        <v>#REF!</v>
      </c>
      <c r="K39" s="101" t="e">
        <f>#REF!-'BS 3Q2022'!K39</f>
        <v>#REF!</v>
      </c>
      <c r="L39" s="101" t="e">
        <f>#REF!-'BS 3Q2022'!L39</f>
        <v>#REF!</v>
      </c>
      <c r="M39" s="169" t="e">
        <f>#REF!-'BS 3Q2022'!M39</f>
        <v>#REF!</v>
      </c>
      <c r="N39" s="101" t="e">
        <f>#REF!-'BS 3Q2022'!N39</f>
        <v>#REF!</v>
      </c>
      <c r="O39" s="101" t="e">
        <f>#REF!-'BS 3Q2022'!O39</f>
        <v>#REF!</v>
      </c>
      <c r="P39" s="101" t="e">
        <f>#REF!-'BS 3Q2022'!P39</f>
        <v>#REF!</v>
      </c>
      <c r="Q39" s="101" t="e">
        <f>#REF!-'BS 3Q2022'!Q39</f>
        <v>#REF!</v>
      </c>
      <c r="R39" s="169" t="e">
        <f>#REF!-'BS 3Q2022'!R39</f>
        <v>#REF!</v>
      </c>
      <c r="S39" s="101" t="e">
        <f>#REF!-'BS 3Q2022'!S39</f>
        <v>#REF!</v>
      </c>
      <c r="T39" s="101" t="e">
        <f>#REF!-'BS 3Q2022'!T39</f>
        <v>#REF!</v>
      </c>
      <c r="U39" s="101" t="e">
        <f>#REF!-'BS 3Q2022'!U39</f>
        <v>#REF!</v>
      </c>
      <c r="V39" s="101" t="e">
        <f>#REF!-'BS 3Q2022'!V39</f>
        <v>#REF!</v>
      </c>
      <c r="W39" s="169" t="e">
        <f>#REF!-'BS 3Q2022'!W39</f>
        <v>#REF!</v>
      </c>
      <c r="X39" s="101" t="e">
        <f>#REF!-'BS 3Q2022'!X39</f>
        <v>#REF!</v>
      </c>
      <c r="Y39" s="101" t="e">
        <f>#REF!-'BS 3Q2022'!Y39</f>
        <v>#REF!</v>
      </c>
      <c r="Z39" s="101" t="e">
        <f>#REF!-'BS 3Q2022'!Z39</f>
        <v>#REF!</v>
      </c>
      <c r="AA39" s="101" t="e">
        <f>#REF!-'BS 3Q2022'!AA39</f>
        <v>#REF!</v>
      </c>
      <c r="AB39" s="169" t="e">
        <f>#REF!-'BS 3Q2022'!AB39</f>
        <v>#REF!</v>
      </c>
      <c r="AC39" s="101" t="e">
        <f>#REF!-'BS 3Q2022'!AC39</f>
        <v>#REF!</v>
      </c>
      <c r="AD39" s="101" t="e">
        <f>#REF!-'BS 3Q2022'!AD39</f>
        <v>#REF!</v>
      </c>
      <c r="AE39" s="101" t="e">
        <f>#REF!-'BS 3Q2022'!AE39</f>
        <v>#REF!</v>
      </c>
      <c r="AF39" s="101" t="e">
        <f>#REF!-'BS 3Q2022'!AF39</f>
        <v>#REF!</v>
      </c>
      <c r="AG39" s="169" t="e">
        <f>#REF!-'BS 3Q2022'!AG39</f>
        <v>#REF!</v>
      </c>
      <c r="AH39" s="101" t="e">
        <f>#REF!-'BS 3Q2022'!AH39</f>
        <v>#REF!</v>
      </c>
      <c r="AI39" s="101" t="e">
        <f>#REF!-'BS 3Q2022'!AI39</f>
        <v>#REF!</v>
      </c>
      <c r="AJ39" s="101" t="e">
        <f>#REF!-'BS 3Q2022'!AJ39</f>
        <v>#REF!</v>
      </c>
      <c r="AK39" s="101" t="e">
        <f>#REF!-'BS 3Q2022'!AK39</f>
        <v>#REF!</v>
      </c>
      <c r="AL39" s="169" t="e">
        <f>#REF!-'BS 3Q2022'!AL39</f>
        <v>#REF!</v>
      </c>
      <c r="AM39" s="101" t="e">
        <f>#REF!-'BS 3Q2022'!AM39</f>
        <v>#REF!</v>
      </c>
      <c r="AN39" s="101" t="e">
        <f>#REF!-'BS 3Q2022'!AN39</f>
        <v>#REF!</v>
      </c>
      <c r="AO39" s="101" t="e">
        <f>#REF!-'BS 3Q2022'!AO39</f>
        <v>#REF!</v>
      </c>
      <c r="AP39" s="101" t="e">
        <f>#REF!-'BS 3Q2022'!AP39</f>
        <v>#REF!</v>
      </c>
      <c r="AQ39" s="169" t="e">
        <f>#REF!-'BS 3Q2022'!AQ39</f>
        <v>#REF!</v>
      </c>
      <c r="AR39" s="101" t="e">
        <f>#REF!-'BS 3Q2022'!AR39</f>
        <v>#REF!</v>
      </c>
      <c r="AS39" s="101" t="e">
        <f>#REF!-'BS 3Q2022'!AS39</f>
        <v>#REF!</v>
      </c>
      <c r="AT39" s="101" t="e">
        <f>#REF!-'BS 3Q2022'!AT39</f>
        <v>#REF!</v>
      </c>
      <c r="AU39" s="101" t="e">
        <f>#REF!-'BS 3Q2022'!AU39</f>
        <v>#REF!</v>
      </c>
      <c r="AV39" s="169" t="e">
        <f>#REF!-'BS 3Q2022'!AV39</f>
        <v>#REF!</v>
      </c>
    </row>
    <row r="40" spans="1:48" ht="16.2" outlineLevel="1" x14ac:dyDescent="0.85">
      <c r="B40" s="265" t="s">
        <v>246</v>
      </c>
      <c r="C40" s="266"/>
      <c r="D40" s="260" t="e">
        <f>#REF!-'BS 3Q2022'!D40</f>
        <v>#REF!</v>
      </c>
      <c r="E40" s="112" t="e">
        <f>#REF!-'BS 3Q2022'!E40</f>
        <v>#REF!</v>
      </c>
      <c r="F40" s="112" t="e">
        <f>#REF!-'BS 3Q2022'!F40</f>
        <v>#REF!</v>
      </c>
      <c r="G40" s="112" t="e">
        <f>#REF!-'BS 3Q2022'!G40</f>
        <v>#REF!</v>
      </c>
      <c r="H40" s="261" t="e">
        <f>#REF!-'BS 3Q2022'!H40</f>
        <v>#REF!</v>
      </c>
      <c r="I40" s="112" t="e">
        <f>#REF!-'BS 3Q2022'!I40</f>
        <v>#REF!</v>
      </c>
      <c r="J40" s="112" t="e">
        <f>#REF!-'BS 3Q2022'!J40</f>
        <v>#REF!</v>
      </c>
      <c r="K40" s="112" t="e">
        <f>#REF!-'BS 3Q2022'!K40</f>
        <v>#REF!</v>
      </c>
      <c r="L40" s="112" t="e">
        <f>#REF!-'BS 3Q2022'!L40</f>
        <v>#REF!</v>
      </c>
      <c r="M40" s="262" t="e">
        <f>#REF!-'BS 3Q2022'!M40</f>
        <v>#REF!</v>
      </c>
      <c r="N40" s="112" t="e">
        <f>#REF!-'BS 3Q2022'!N40</f>
        <v>#REF!</v>
      </c>
      <c r="O40" s="112" t="e">
        <f>#REF!-'BS 3Q2022'!O40</f>
        <v>#REF!</v>
      </c>
      <c r="P40" s="112" t="e">
        <f>#REF!-'BS 3Q2022'!P40</f>
        <v>#REF!</v>
      </c>
      <c r="Q40" s="112" t="e">
        <f>#REF!-'BS 3Q2022'!Q40</f>
        <v>#REF!</v>
      </c>
      <c r="R40" s="262" t="e">
        <f>#REF!-'BS 3Q2022'!R40</f>
        <v>#REF!</v>
      </c>
      <c r="S40" s="112" t="e">
        <f>#REF!-'BS 3Q2022'!S40</f>
        <v>#REF!</v>
      </c>
      <c r="T40" s="112" t="e">
        <f>#REF!-'BS 3Q2022'!T40</f>
        <v>#REF!</v>
      </c>
      <c r="U40" s="112" t="e">
        <f>#REF!-'BS 3Q2022'!U40</f>
        <v>#REF!</v>
      </c>
      <c r="V40" s="112" t="e">
        <f>#REF!-'BS 3Q2022'!V40</f>
        <v>#REF!</v>
      </c>
      <c r="W40" s="262" t="e">
        <f>#REF!-'BS 3Q2022'!W40</f>
        <v>#REF!</v>
      </c>
      <c r="X40" s="112" t="e">
        <f>#REF!-'BS 3Q2022'!X40</f>
        <v>#REF!</v>
      </c>
      <c r="Y40" s="112" t="e">
        <f>#REF!-'BS 3Q2022'!Y40</f>
        <v>#REF!</v>
      </c>
      <c r="Z40" s="112" t="e">
        <f>#REF!-'BS 3Q2022'!Z40</f>
        <v>#REF!</v>
      </c>
      <c r="AA40" s="112" t="e">
        <f>#REF!-'BS 3Q2022'!AA40</f>
        <v>#REF!</v>
      </c>
      <c r="AB40" s="262" t="e">
        <f>#REF!-'BS 3Q2022'!AB40</f>
        <v>#REF!</v>
      </c>
      <c r="AC40" s="112" t="e">
        <f>#REF!-'BS 3Q2022'!AC40</f>
        <v>#REF!</v>
      </c>
      <c r="AD40" s="112" t="e">
        <f>#REF!-'BS 3Q2022'!AD40</f>
        <v>#REF!</v>
      </c>
      <c r="AE40" s="112" t="e">
        <f>#REF!-'BS 3Q2022'!AE40</f>
        <v>#REF!</v>
      </c>
      <c r="AF40" s="112" t="e">
        <f>#REF!-'BS 3Q2022'!AF40</f>
        <v>#REF!</v>
      </c>
      <c r="AG40" s="262" t="e">
        <f>#REF!-'BS 3Q2022'!AG40</f>
        <v>#REF!</v>
      </c>
      <c r="AH40" s="112" t="e">
        <f>#REF!-'BS 3Q2022'!AH40</f>
        <v>#REF!</v>
      </c>
      <c r="AI40" s="112" t="e">
        <f>#REF!-'BS 3Q2022'!AI40</f>
        <v>#REF!</v>
      </c>
      <c r="AJ40" s="112" t="e">
        <f>#REF!-'BS 3Q2022'!AJ40</f>
        <v>#REF!</v>
      </c>
      <c r="AK40" s="112" t="e">
        <f>#REF!-'BS 3Q2022'!AK40</f>
        <v>#REF!</v>
      </c>
      <c r="AL40" s="262" t="e">
        <f>#REF!-'BS 3Q2022'!AL40</f>
        <v>#REF!</v>
      </c>
      <c r="AM40" s="112" t="e">
        <f>#REF!-'BS 3Q2022'!AM40</f>
        <v>#REF!</v>
      </c>
      <c r="AN40" s="112" t="e">
        <f>#REF!-'BS 3Q2022'!AN40</f>
        <v>#REF!</v>
      </c>
      <c r="AO40" s="112" t="e">
        <f>#REF!-'BS 3Q2022'!AO40</f>
        <v>#REF!</v>
      </c>
      <c r="AP40" s="112" t="e">
        <f>#REF!-'BS 3Q2022'!AP40</f>
        <v>#REF!</v>
      </c>
      <c r="AQ40" s="262" t="e">
        <f>#REF!-'BS 3Q2022'!AQ40</f>
        <v>#REF!</v>
      </c>
      <c r="AR40" s="112" t="e">
        <f>#REF!-'BS 3Q2022'!AR40</f>
        <v>#REF!</v>
      </c>
      <c r="AS40" s="112" t="e">
        <f>#REF!-'BS 3Q2022'!AS40</f>
        <v>#REF!</v>
      </c>
      <c r="AT40" s="112" t="e">
        <f>#REF!-'BS 3Q2022'!AT40</f>
        <v>#REF!</v>
      </c>
      <c r="AU40" s="112" t="e">
        <f>#REF!-'BS 3Q2022'!AU40</f>
        <v>#REF!</v>
      </c>
      <c r="AV40" s="262" t="e">
        <f>#REF!-'BS 3Q2022'!AV40</f>
        <v>#REF!</v>
      </c>
    </row>
    <row r="41" spans="1:48" outlineLevel="1" x14ac:dyDescent="0.55000000000000004">
      <c r="B41" s="476" t="s">
        <v>247</v>
      </c>
      <c r="C41" s="477"/>
      <c r="D41" s="21" t="e">
        <f>#REF!-'BS 3Q2022'!D41</f>
        <v>#REF!</v>
      </c>
      <c r="E41" s="21" t="e">
        <f>#REF!-'BS 3Q2022'!E41</f>
        <v>#REF!</v>
      </c>
      <c r="F41" s="21" t="e">
        <f>#REF!-'BS 3Q2022'!F41</f>
        <v>#REF!</v>
      </c>
      <c r="G41" s="21" t="e">
        <f>#REF!-'BS 3Q2022'!G41</f>
        <v>#REF!</v>
      </c>
      <c r="H41" s="22" t="e">
        <f>#REF!-'BS 3Q2022'!H41</f>
        <v>#REF!</v>
      </c>
      <c r="I41" s="21" t="e">
        <f>#REF!-'BS 3Q2022'!I41</f>
        <v>#REF!</v>
      </c>
      <c r="J41" s="21" t="e">
        <f>#REF!-'BS 3Q2022'!J41</f>
        <v>#REF!</v>
      </c>
      <c r="K41" s="21" t="e">
        <f>#REF!-'BS 3Q2022'!K41</f>
        <v>#REF!</v>
      </c>
      <c r="L41" s="21" t="e">
        <f>#REF!-'BS 3Q2022'!L41</f>
        <v>#REF!</v>
      </c>
      <c r="M41" s="22" t="e">
        <f>#REF!-'BS 3Q2022'!M41</f>
        <v>#REF!</v>
      </c>
      <c r="N41" s="21" t="e">
        <f>#REF!-'BS 3Q2022'!N41</f>
        <v>#REF!</v>
      </c>
      <c r="O41" s="21" t="e">
        <f>#REF!-'BS 3Q2022'!O41</f>
        <v>#REF!</v>
      </c>
      <c r="P41" s="21" t="e">
        <f>#REF!-'BS 3Q2022'!P41</f>
        <v>#REF!</v>
      </c>
      <c r="Q41" s="21" t="e">
        <f>#REF!-'BS 3Q2022'!Q41</f>
        <v>#REF!</v>
      </c>
      <c r="R41" s="22" t="e">
        <f>#REF!-'BS 3Q2022'!R41</f>
        <v>#REF!</v>
      </c>
      <c r="S41" s="21" t="e">
        <f>#REF!-'BS 3Q2022'!S41</f>
        <v>#REF!</v>
      </c>
      <c r="T41" s="21" t="e">
        <f>#REF!-'BS 3Q2022'!T41</f>
        <v>#REF!</v>
      </c>
      <c r="U41" s="21" t="e">
        <f>#REF!-'BS 3Q2022'!U41</f>
        <v>#REF!</v>
      </c>
      <c r="V41" s="21" t="e">
        <f>#REF!-'BS 3Q2022'!V41</f>
        <v>#REF!</v>
      </c>
      <c r="W41" s="22" t="e">
        <f>#REF!-'BS 3Q2022'!W41</f>
        <v>#REF!</v>
      </c>
      <c r="X41" s="21" t="e">
        <f>#REF!-'BS 3Q2022'!X41</f>
        <v>#REF!</v>
      </c>
      <c r="Y41" s="21" t="e">
        <f>#REF!-'BS 3Q2022'!Y41</f>
        <v>#REF!</v>
      </c>
      <c r="Z41" s="21" t="e">
        <f>#REF!-'BS 3Q2022'!Z41</f>
        <v>#REF!</v>
      </c>
      <c r="AA41" s="21" t="e">
        <f>#REF!-'BS 3Q2022'!AA41</f>
        <v>#REF!</v>
      </c>
      <c r="AB41" s="22" t="e">
        <f>#REF!-'BS 3Q2022'!AB41</f>
        <v>#REF!</v>
      </c>
      <c r="AC41" s="21" t="e">
        <f>#REF!-'BS 3Q2022'!AC41</f>
        <v>#REF!</v>
      </c>
      <c r="AD41" s="21" t="e">
        <f>#REF!-'BS 3Q2022'!AD41</f>
        <v>#REF!</v>
      </c>
      <c r="AE41" s="21" t="e">
        <f>#REF!-'BS 3Q2022'!AE41</f>
        <v>#REF!</v>
      </c>
      <c r="AF41" s="21" t="e">
        <f>#REF!-'BS 3Q2022'!AF41</f>
        <v>#REF!</v>
      </c>
      <c r="AG41" s="22" t="e">
        <f>#REF!-'BS 3Q2022'!AG41</f>
        <v>#REF!</v>
      </c>
      <c r="AH41" s="21" t="e">
        <f>#REF!-'BS 3Q2022'!AH41</f>
        <v>#REF!</v>
      </c>
      <c r="AI41" s="21" t="e">
        <f>#REF!-'BS 3Q2022'!AI41</f>
        <v>#REF!</v>
      </c>
      <c r="AJ41" s="21" t="e">
        <f>#REF!-'BS 3Q2022'!AJ41</f>
        <v>#REF!</v>
      </c>
      <c r="AK41" s="21" t="e">
        <f>#REF!-'BS 3Q2022'!AK41</f>
        <v>#REF!</v>
      </c>
      <c r="AL41" s="22" t="e">
        <f>#REF!-'BS 3Q2022'!AL41</f>
        <v>#REF!</v>
      </c>
      <c r="AM41" s="21" t="e">
        <f>#REF!-'BS 3Q2022'!AM41</f>
        <v>#REF!</v>
      </c>
      <c r="AN41" s="21" t="e">
        <f>#REF!-'BS 3Q2022'!AN41</f>
        <v>#REF!</v>
      </c>
      <c r="AO41" s="21" t="e">
        <f>#REF!-'BS 3Q2022'!AO41</f>
        <v>#REF!</v>
      </c>
      <c r="AP41" s="21" t="e">
        <f>#REF!-'BS 3Q2022'!AP41</f>
        <v>#REF!</v>
      </c>
      <c r="AQ41" s="22" t="e">
        <f>#REF!-'BS 3Q2022'!AQ41</f>
        <v>#REF!</v>
      </c>
      <c r="AR41" s="21" t="e">
        <f>#REF!-'BS 3Q2022'!AR41</f>
        <v>#REF!</v>
      </c>
      <c r="AS41" s="21" t="e">
        <f>#REF!-'BS 3Q2022'!AS41</f>
        <v>#REF!</v>
      </c>
      <c r="AT41" s="21" t="e">
        <f>#REF!-'BS 3Q2022'!AT41</f>
        <v>#REF!</v>
      </c>
      <c r="AU41" s="21" t="e">
        <f>#REF!-'BS 3Q2022'!AU41</f>
        <v>#REF!</v>
      </c>
      <c r="AV41" s="22" t="e">
        <f>#REF!-'BS 3Q2022'!AV41</f>
        <v>#REF!</v>
      </c>
    </row>
    <row r="42" spans="1:48" outlineLevel="1" x14ac:dyDescent="0.55000000000000004">
      <c r="B42" s="478" t="s">
        <v>248</v>
      </c>
      <c r="C42" s="479"/>
      <c r="D42" s="267" t="e">
        <f>#REF!-'BS 3Q2022'!D42</f>
        <v>#REF!</v>
      </c>
      <c r="E42" s="267" t="e">
        <f>#REF!-'BS 3Q2022'!E42</f>
        <v>#REF!</v>
      </c>
      <c r="F42" s="267" t="e">
        <f>#REF!-'BS 3Q2022'!F42</f>
        <v>#REF!</v>
      </c>
      <c r="G42" s="267" t="e">
        <f>#REF!-'BS 3Q2022'!G42</f>
        <v>#REF!</v>
      </c>
      <c r="H42" s="268" t="e">
        <f>#REF!-'BS 3Q2022'!H42</f>
        <v>#REF!</v>
      </c>
      <c r="I42" s="267" t="e">
        <f>#REF!-'BS 3Q2022'!I42</f>
        <v>#REF!</v>
      </c>
      <c r="J42" s="267" t="e">
        <f>#REF!-'BS 3Q2022'!J42</f>
        <v>#REF!</v>
      </c>
      <c r="K42" s="267" t="e">
        <f>#REF!-'BS 3Q2022'!K42</f>
        <v>#REF!</v>
      </c>
      <c r="L42" s="267" t="e">
        <f>#REF!-'BS 3Q2022'!L42</f>
        <v>#REF!</v>
      </c>
      <c r="M42" s="268" t="e">
        <f>#REF!-'BS 3Q2022'!M42</f>
        <v>#REF!</v>
      </c>
      <c r="N42" s="267" t="e">
        <f>#REF!-'BS 3Q2022'!N42</f>
        <v>#REF!</v>
      </c>
      <c r="O42" s="267" t="e">
        <f>#REF!-'BS 3Q2022'!O42</f>
        <v>#REF!</v>
      </c>
      <c r="P42" s="267" t="e">
        <f>#REF!-'BS 3Q2022'!P42</f>
        <v>#REF!</v>
      </c>
      <c r="Q42" s="267" t="e">
        <f>#REF!-'BS 3Q2022'!Q42</f>
        <v>#REF!</v>
      </c>
      <c r="R42" s="268" t="e">
        <f>#REF!-'BS 3Q2022'!R42</f>
        <v>#REF!</v>
      </c>
      <c r="S42" s="267" t="e">
        <f>#REF!-'BS 3Q2022'!S42</f>
        <v>#REF!</v>
      </c>
      <c r="T42" s="267" t="e">
        <f>#REF!-'BS 3Q2022'!T42</f>
        <v>#REF!</v>
      </c>
      <c r="U42" s="267" t="e">
        <f>#REF!-'BS 3Q2022'!U42</f>
        <v>#REF!</v>
      </c>
      <c r="V42" s="267" t="e">
        <f>#REF!-'BS 3Q2022'!V42</f>
        <v>#REF!</v>
      </c>
      <c r="W42" s="268" t="e">
        <f>#REF!-'BS 3Q2022'!W42</f>
        <v>#REF!</v>
      </c>
      <c r="X42" s="267" t="e">
        <f>#REF!-'BS 3Q2022'!X42</f>
        <v>#REF!</v>
      </c>
      <c r="Y42" s="267" t="e">
        <f>#REF!-'BS 3Q2022'!Y42</f>
        <v>#REF!</v>
      </c>
      <c r="Z42" s="267" t="e">
        <f>#REF!-'BS 3Q2022'!Z42</f>
        <v>#REF!</v>
      </c>
      <c r="AA42" s="267" t="e">
        <f>#REF!-'BS 3Q2022'!AA42</f>
        <v>#REF!</v>
      </c>
      <c r="AB42" s="268" t="e">
        <f>#REF!-'BS 3Q2022'!AB42</f>
        <v>#REF!</v>
      </c>
      <c r="AC42" s="267" t="e">
        <f>#REF!-'BS 3Q2022'!AC42</f>
        <v>#REF!</v>
      </c>
      <c r="AD42" s="267" t="e">
        <f>#REF!-'BS 3Q2022'!AD42</f>
        <v>#REF!</v>
      </c>
      <c r="AE42" s="267" t="e">
        <f>#REF!-'BS 3Q2022'!AE42</f>
        <v>#REF!</v>
      </c>
      <c r="AF42" s="267" t="e">
        <f>#REF!-'BS 3Q2022'!AF42</f>
        <v>#REF!</v>
      </c>
      <c r="AG42" s="268" t="e">
        <f>#REF!-'BS 3Q2022'!AG42</f>
        <v>#REF!</v>
      </c>
      <c r="AH42" s="267" t="e">
        <f>#REF!-'BS 3Q2022'!AH42</f>
        <v>#REF!</v>
      </c>
      <c r="AI42" s="267" t="e">
        <f>#REF!-'BS 3Q2022'!AI42</f>
        <v>#REF!</v>
      </c>
      <c r="AJ42" s="267" t="e">
        <f>#REF!-'BS 3Q2022'!AJ42</f>
        <v>#REF!</v>
      </c>
      <c r="AK42" s="267" t="e">
        <f>#REF!-'BS 3Q2022'!AK42</f>
        <v>#REF!</v>
      </c>
      <c r="AL42" s="268" t="e">
        <f>#REF!-'BS 3Q2022'!AL42</f>
        <v>#REF!</v>
      </c>
      <c r="AM42" s="267" t="e">
        <f>#REF!-'BS 3Q2022'!AM42</f>
        <v>#REF!</v>
      </c>
      <c r="AN42" s="267" t="e">
        <f>#REF!-'BS 3Q2022'!AN42</f>
        <v>#REF!</v>
      </c>
      <c r="AO42" s="267" t="e">
        <f>#REF!-'BS 3Q2022'!AO42</f>
        <v>#REF!</v>
      </c>
      <c r="AP42" s="267" t="e">
        <f>#REF!-'BS 3Q2022'!AP42</f>
        <v>#REF!</v>
      </c>
      <c r="AQ42" s="268" t="e">
        <f>#REF!-'BS 3Q2022'!AQ42</f>
        <v>#REF!</v>
      </c>
      <c r="AR42" s="267" t="e">
        <f>#REF!-'BS 3Q2022'!AR42</f>
        <v>#REF!</v>
      </c>
      <c r="AS42" s="267" t="e">
        <f>#REF!-'BS 3Q2022'!AS42</f>
        <v>#REF!</v>
      </c>
      <c r="AT42" s="267" t="e">
        <f>#REF!-'BS 3Q2022'!AT42</f>
        <v>#REF!</v>
      </c>
      <c r="AU42" s="267" t="e">
        <f>#REF!-'BS 3Q2022'!AU42</f>
        <v>#REF!</v>
      </c>
      <c r="AV42" s="268" t="e">
        <f>#REF!-'BS 3Q2022'!AV42</f>
        <v>#REF!</v>
      </c>
    </row>
    <row r="43" spans="1:48" x14ac:dyDescent="0.55000000000000004">
      <c r="B43" s="269"/>
      <c r="C43" s="270"/>
      <c r="D43" s="271" t="e">
        <f>#REF!-'BS 3Q2022'!D43</f>
        <v>#REF!</v>
      </c>
      <c r="E43" s="271" t="e">
        <f>#REF!-'BS 3Q2022'!E43</f>
        <v>#REF!</v>
      </c>
      <c r="F43" s="271" t="e">
        <f>#REF!-'BS 3Q2022'!F43</f>
        <v>#REF!</v>
      </c>
      <c r="G43" s="271" t="e">
        <f>#REF!-'BS 3Q2022'!G43</f>
        <v>#REF!</v>
      </c>
      <c r="H43" s="271" t="e">
        <f>#REF!-'BS 3Q2022'!H43</f>
        <v>#REF!</v>
      </c>
      <c r="I43" s="271" t="e">
        <f>#REF!-'BS 3Q2022'!I43</f>
        <v>#REF!</v>
      </c>
      <c r="J43" s="271" t="e">
        <f>#REF!-'BS 3Q2022'!J43</f>
        <v>#REF!</v>
      </c>
      <c r="K43" s="271" t="e">
        <f>#REF!-'BS 3Q2022'!K43</f>
        <v>#REF!</v>
      </c>
      <c r="L43" s="272" t="e">
        <f>#REF!-'BS 3Q2022'!L43</f>
        <v>#REF!</v>
      </c>
      <c r="M43" s="272" t="e">
        <f>#REF!-'BS 3Q2022'!M43</f>
        <v>#REF!</v>
      </c>
      <c r="N43" s="272" t="e">
        <f>#REF!-'BS 3Q2022'!N43</f>
        <v>#REF!</v>
      </c>
      <c r="O43" s="272" t="e">
        <f>#REF!-'BS 3Q2022'!O43</f>
        <v>#REF!</v>
      </c>
      <c r="P43" s="272" t="e">
        <f>#REF!-'BS 3Q2022'!P43</f>
        <v>#REF!</v>
      </c>
      <c r="Q43" s="272" t="e">
        <f>#REF!-'BS 3Q2022'!Q43</f>
        <v>#REF!</v>
      </c>
      <c r="R43" s="272" t="e">
        <f>#REF!-'BS 3Q2022'!R43</f>
        <v>#REF!</v>
      </c>
      <c r="S43" s="272" t="e">
        <f>#REF!-'BS 3Q2022'!S43</f>
        <v>#REF!</v>
      </c>
      <c r="T43" s="272" t="e">
        <f>#REF!-'BS 3Q2022'!T43</f>
        <v>#REF!</v>
      </c>
      <c r="U43" s="272" t="e">
        <f>#REF!-'BS 3Q2022'!U43</f>
        <v>#REF!</v>
      </c>
      <c r="V43" s="272" t="e">
        <f>#REF!-'BS 3Q2022'!V43</f>
        <v>#REF!</v>
      </c>
      <c r="W43" s="272" t="e">
        <f>#REF!-'BS 3Q2022'!W43</f>
        <v>#REF!</v>
      </c>
      <c r="X43" s="272" t="e">
        <f>#REF!-'BS 3Q2022'!X43</f>
        <v>#REF!</v>
      </c>
      <c r="Y43" s="272" t="e">
        <f>#REF!-'BS 3Q2022'!Y43</f>
        <v>#REF!</v>
      </c>
      <c r="Z43" s="272" t="e">
        <f>#REF!-'BS 3Q2022'!Z43</f>
        <v>#REF!</v>
      </c>
      <c r="AA43" s="272" t="e">
        <f>#REF!-'BS 3Q2022'!AA43</f>
        <v>#REF!</v>
      </c>
      <c r="AB43" s="272" t="e">
        <f>#REF!-'BS 3Q2022'!AB43</f>
        <v>#REF!</v>
      </c>
      <c r="AC43" s="272" t="e">
        <f>#REF!-'BS 3Q2022'!AC43</f>
        <v>#REF!</v>
      </c>
      <c r="AD43" s="272" t="e">
        <f>#REF!-'BS 3Q2022'!AD43</f>
        <v>#REF!</v>
      </c>
      <c r="AE43" s="272" t="e">
        <f>#REF!-'BS 3Q2022'!AE43</f>
        <v>#REF!</v>
      </c>
      <c r="AF43" s="272" t="e">
        <f>#REF!-'BS 3Q2022'!AF43</f>
        <v>#REF!</v>
      </c>
      <c r="AG43" s="272" t="e">
        <f>#REF!-'BS 3Q2022'!AG43</f>
        <v>#REF!</v>
      </c>
      <c r="AH43" s="272" t="e">
        <f>#REF!-'BS 3Q2022'!AH43</f>
        <v>#REF!</v>
      </c>
      <c r="AI43" s="272" t="e">
        <f>#REF!-'BS 3Q2022'!AI43</f>
        <v>#REF!</v>
      </c>
      <c r="AJ43" s="272" t="e">
        <f>#REF!-'BS 3Q2022'!AJ43</f>
        <v>#REF!</v>
      </c>
      <c r="AK43" s="272" t="e">
        <f>#REF!-'BS 3Q2022'!AK43</f>
        <v>#REF!</v>
      </c>
      <c r="AL43" s="272" t="e">
        <f>#REF!-'BS 3Q2022'!AL43</f>
        <v>#REF!</v>
      </c>
      <c r="AM43" s="272" t="e">
        <f>#REF!-'BS 3Q2022'!AM43</f>
        <v>#REF!</v>
      </c>
      <c r="AN43" s="272" t="e">
        <f>#REF!-'BS 3Q2022'!AN43</f>
        <v>#REF!</v>
      </c>
      <c r="AO43" s="272" t="e">
        <f>#REF!-'BS 3Q2022'!AO43</f>
        <v>#REF!</v>
      </c>
      <c r="AP43" s="272" t="e">
        <f>#REF!-'BS 3Q2022'!AP43</f>
        <v>#REF!</v>
      </c>
      <c r="AQ43" s="272" t="e">
        <f>#REF!-'BS 3Q2022'!AQ43</f>
        <v>#REF!</v>
      </c>
      <c r="AR43" s="272" t="e">
        <f>#REF!-'BS 3Q2022'!AR43</f>
        <v>#REF!</v>
      </c>
      <c r="AS43" s="272" t="e">
        <f>#REF!-'BS 3Q2022'!AS43</f>
        <v>#REF!</v>
      </c>
      <c r="AT43" s="272" t="e">
        <f>#REF!-'BS 3Q2022'!AT43</f>
        <v>#REF!</v>
      </c>
      <c r="AU43" s="272" t="e">
        <f>#REF!-'BS 3Q2022'!AU43</f>
        <v>#REF!</v>
      </c>
      <c r="AV43" s="272" t="e">
        <f>#REF!-'BS 3Q2022'!AV43</f>
        <v>#REF!</v>
      </c>
    </row>
    <row r="44" spans="1:48" ht="15.6" x14ac:dyDescent="0.6">
      <c r="B44" s="445" t="s">
        <v>249</v>
      </c>
      <c r="C44" s="446"/>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85">
      <c r="B45" s="463"/>
      <c r="C45" s="464"/>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55000000000000004">
      <c r="B46" s="200" t="s">
        <v>250</v>
      </c>
      <c r="C46" s="273"/>
      <c r="D46" s="16" t="e">
        <f>#REF!-'BS 3Q2022'!D46</f>
        <v>#REF!</v>
      </c>
      <c r="E46" s="274" t="e">
        <f>#REF!-'BS 3Q2022'!E46</f>
        <v>#REF!</v>
      </c>
      <c r="F46" s="274" t="e">
        <f>#REF!-'BS 3Q2022'!F46</f>
        <v>#REF!</v>
      </c>
      <c r="G46" s="274" t="e">
        <f>#REF!-'BS 3Q2022'!G46</f>
        <v>#REF!</v>
      </c>
      <c r="H46" s="122" t="e">
        <f>#REF!-'BS 3Q2022'!H46</f>
        <v>#REF!</v>
      </c>
      <c r="I46" s="274" t="e">
        <f>#REF!-'BS 3Q2022'!I46</f>
        <v>#REF!</v>
      </c>
      <c r="J46" s="274" t="e">
        <f>#REF!-'BS 3Q2022'!J46</f>
        <v>#REF!</v>
      </c>
      <c r="K46" s="274" t="e">
        <f>#REF!-'BS 3Q2022'!K46</f>
        <v>#REF!</v>
      </c>
      <c r="L46" s="274" t="e">
        <f>#REF!-'BS 3Q2022'!L46</f>
        <v>#REF!</v>
      </c>
      <c r="M46" s="122" t="e">
        <f>#REF!-'BS 3Q2022'!M46</f>
        <v>#REF!</v>
      </c>
      <c r="N46" s="274" t="e">
        <f>#REF!-'BS 3Q2022'!N46</f>
        <v>#REF!</v>
      </c>
      <c r="O46" s="274" t="e">
        <f>#REF!-'BS 3Q2022'!O46</f>
        <v>#REF!</v>
      </c>
      <c r="P46" s="274" t="e">
        <f>#REF!-'BS 3Q2022'!P46</f>
        <v>#REF!</v>
      </c>
      <c r="Q46" s="274" t="e">
        <f>#REF!-'BS 3Q2022'!Q46</f>
        <v>#REF!</v>
      </c>
      <c r="R46" s="122" t="e">
        <f>#REF!-'BS 3Q2022'!R46</f>
        <v>#REF!</v>
      </c>
      <c r="S46" s="274" t="e">
        <f>#REF!-'BS 3Q2022'!S46</f>
        <v>#REF!</v>
      </c>
      <c r="T46" s="274" t="e">
        <f>#REF!-'BS 3Q2022'!T46</f>
        <v>#REF!</v>
      </c>
      <c r="U46" s="274" t="e">
        <f>#REF!-'BS 3Q2022'!U46</f>
        <v>#REF!</v>
      </c>
      <c r="V46" s="274" t="e">
        <f>#REF!-'BS 3Q2022'!V46</f>
        <v>#REF!</v>
      </c>
      <c r="W46" s="122" t="e">
        <f>#REF!-'BS 3Q2022'!W46</f>
        <v>#REF!</v>
      </c>
      <c r="X46" s="274" t="e">
        <f>#REF!-'BS 3Q2022'!X46</f>
        <v>#REF!</v>
      </c>
      <c r="Y46" s="274" t="e">
        <f>#REF!-'BS 3Q2022'!Y46</f>
        <v>#REF!</v>
      </c>
      <c r="Z46" s="274" t="e">
        <f>#REF!-'BS 3Q2022'!Z46</f>
        <v>#REF!</v>
      </c>
      <c r="AA46" s="274" t="e">
        <f>#REF!-'BS 3Q2022'!AA46</f>
        <v>#REF!</v>
      </c>
      <c r="AB46" s="122" t="e">
        <f>#REF!-'BS 3Q2022'!AB46</f>
        <v>#REF!</v>
      </c>
      <c r="AC46" s="274" t="e">
        <f>#REF!-'BS 3Q2022'!AC46</f>
        <v>#REF!</v>
      </c>
      <c r="AD46" s="274" t="e">
        <f>#REF!-'BS 3Q2022'!AD46</f>
        <v>#REF!</v>
      </c>
      <c r="AE46" s="274" t="e">
        <f>#REF!-'BS 3Q2022'!AE46</f>
        <v>#REF!</v>
      </c>
      <c r="AF46" s="274" t="e">
        <f>#REF!-'BS 3Q2022'!AF46</f>
        <v>#REF!</v>
      </c>
      <c r="AG46" s="122" t="e">
        <f>#REF!-'BS 3Q2022'!AG46</f>
        <v>#REF!</v>
      </c>
      <c r="AH46" s="274" t="e">
        <f>#REF!-'BS 3Q2022'!AH46</f>
        <v>#REF!</v>
      </c>
      <c r="AI46" s="274" t="e">
        <f>#REF!-'BS 3Q2022'!AI46</f>
        <v>#REF!</v>
      </c>
      <c r="AJ46" s="274" t="e">
        <f>#REF!-'BS 3Q2022'!AJ46</f>
        <v>#REF!</v>
      </c>
      <c r="AK46" s="274" t="e">
        <f>#REF!-'BS 3Q2022'!AK46</f>
        <v>#REF!</v>
      </c>
      <c r="AL46" s="122" t="e">
        <f>#REF!-'BS 3Q2022'!AL46</f>
        <v>#REF!</v>
      </c>
      <c r="AM46" s="274" t="e">
        <f>#REF!-'BS 3Q2022'!AM46</f>
        <v>#REF!</v>
      </c>
      <c r="AN46" s="274" t="e">
        <f>#REF!-'BS 3Q2022'!AN46</f>
        <v>#REF!</v>
      </c>
      <c r="AO46" s="274" t="e">
        <f>#REF!-'BS 3Q2022'!AO46</f>
        <v>#REF!</v>
      </c>
      <c r="AP46" s="274" t="e">
        <f>#REF!-'BS 3Q2022'!AP46</f>
        <v>#REF!</v>
      </c>
      <c r="AQ46" s="122" t="e">
        <f>#REF!-'BS 3Q2022'!AQ46</f>
        <v>#REF!</v>
      </c>
      <c r="AR46" s="274" t="e">
        <f>#REF!-'BS 3Q2022'!AR46</f>
        <v>#REF!</v>
      </c>
      <c r="AS46" s="274" t="e">
        <f>#REF!-'BS 3Q2022'!AS46</f>
        <v>#REF!</v>
      </c>
      <c r="AT46" s="274" t="e">
        <f>#REF!-'BS 3Q2022'!AT46</f>
        <v>#REF!</v>
      </c>
      <c r="AU46" s="274" t="e">
        <f>#REF!-'BS 3Q2022'!AU46</f>
        <v>#REF!</v>
      </c>
      <c r="AV46" s="122" t="e">
        <f>#REF!-'BS 3Q2022'!AV46</f>
        <v>#REF!</v>
      </c>
    </row>
    <row r="47" spans="1:48" outlineLevel="1" x14ac:dyDescent="0.55000000000000004">
      <c r="B47" s="437" t="s">
        <v>251</v>
      </c>
      <c r="C47" s="438"/>
      <c r="D47" s="275" t="e">
        <f>#REF!-'BS 3Q2022'!D47</f>
        <v>#REF!</v>
      </c>
      <c r="E47" s="276" t="e">
        <f>#REF!-'BS 3Q2022'!E47</f>
        <v>#REF!</v>
      </c>
      <c r="F47" s="276" t="e">
        <f>#REF!-'BS 3Q2022'!F47</f>
        <v>#REF!</v>
      </c>
      <c r="G47" s="276" t="e">
        <f>#REF!-'BS 3Q2022'!G47</f>
        <v>#REF!</v>
      </c>
      <c r="H47" s="126" t="e">
        <f>#REF!-'BS 3Q2022'!H47</f>
        <v>#REF!</v>
      </c>
      <c r="I47" s="276" t="e">
        <f>#REF!-'BS 3Q2022'!I47</f>
        <v>#REF!</v>
      </c>
      <c r="J47" s="276" t="e">
        <f>#REF!-'BS 3Q2022'!J47</f>
        <v>#REF!</v>
      </c>
      <c r="K47" s="276" t="e">
        <f>#REF!-'BS 3Q2022'!K47</f>
        <v>#REF!</v>
      </c>
      <c r="L47" s="276" t="e">
        <f>#REF!-'BS 3Q2022'!L47</f>
        <v>#REF!</v>
      </c>
      <c r="M47" s="31" t="e">
        <f>#REF!-'BS 3Q2022'!M47</f>
        <v>#REF!</v>
      </c>
      <c r="N47" s="276" t="e">
        <f>#REF!-'BS 3Q2022'!N47</f>
        <v>#REF!</v>
      </c>
      <c r="O47" s="276" t="e">
        <f>#REF!-'BS 3Q2022'!O47</f>
        <v>#REF!</v>
      </c>
      <c r="P47" s="276" t="e">
        <f>#REF!-'BS 3Q2022'!P47</f>
        <v>#REF!</v>
      </c>
      <c r="Q47" s="276" t="e">
        <f>#REF!-'BS 3Q2022'!Q47</f>
        <v>#REF!</v>
      </c>
      <c r="R47" s="31" t="e">
        <f>#REF!-'BS 3Q2022'!R47</f>
        <v>#REF!</v>
      </c>
      <c r="S47" s="276" t="e">
        <f>#REF!-'BS 3Q2022'!S47</f>
        <v>#REF!</v>
      </c>
      <c r="T47" s="276" t="e">
        <f>#REF!-'BS 3Q2022'!T47</f>
        <v>#REF!</v>
      </c>
      <c r="U47" s="276" t="e">
        <f>#REF!-'BS 3Q2022'!U47</f>
        <v>#REF!</v>
      </c>
      <c r="V47" s="277" t="e">
        <f>#REF!-'BS 3Q2022'!V47</f>
        <v>#REF!</v>
      </c>
      <c r="W47" s="31" t="e">
        <f>#REF!-'BS 3Q2022'!W47</f>
        <v>#REF!</v>
      </c>
      <c r="X47" s="277" t="e">
        <f>#REF!-'BS 3Q2022'!X47</f>
        <v>#REF!</v>
      </c>
      <c r="Y47" s="277" t="e">
        <f>#REF!-'BS 3Q2022'!Y47</f>
        <v>#REF!</v>
      </c>
      <c r="Z47" s="277" t="e">
        <f>#REF!-'BS 3Q2022'!Z47</f>
        <v>#REF!</v>
      </c>
      <c r="AA47" s="277" t="e">
        <f>#REF!-'BS 3Q2022'!AA47</f>
        <v>#REF!</v>
      </c>
      <c r="AB47" s="278" t="e">
        <f>#REF!-'BS 3Q2022'!AB47</f>
        <v>#REF!</v>
      </c>
      <c r="AC47" s="277" t="e">
        <f>#REF!-'BS 3Q2022'!AC47</f>
        <v>#REF!</v>
      </c>
      <c r="AD47" s="277" t="e">
        <f>#REF!-'BS 3Q2022'!AD47</f>
        <v>#REF!</v>
      </c>
      <c r="AE47" s="277" t="e">
        <f>#REF!-'BS 3Q2022'!AE47</f>
        <v>#REF!</v>
      </c>
      <c r="AF47" s="277" t="e">
        <f>#REF!-'BS 3Q2022'!AF47</f>
        <v>#REF!</v>
      </c>
      <c r="AG47" s="278" t="e">
        <f>#REF!-'BS 3Q2022'!AG47</f>
        <v>#REF!</v>
      </c>
      <c r="AH47" s="277" t="e">
        <f>#REF!-'BS 3Q2022'!AH47</f>
        <v>#REF!</v>
      </c>
      <c r="AI47" s="277" t="e">
        <f>#REF!-'BS 3Q2022'!AI47</f>
        <v>#REF!</v>
      </c>
      <c r="AJ47" s="277" t="e">
        <f>#REF!-'BS 3Q2022'!AJ47</f>
        <v>#REF!</v>
      </c>
      <c r="AK47" s="277" t="e">
        <f>#REF!-'BS 3Q2022'!AK47</f>
        <v>#REF!</v>
      </c>
      <c r="AL47" s="278" t="e">
        <f>#REF!-'BS 3Q2022'!AL47</f>
        <v>#REF!</v>
      </c>
      <c r="AM47" s="277" t="e">
        <f>#REF!-'BS 3Q2022'!AM47</f>
        <v>#REF!</v>
      </c>
      <c r="AN47" s="277" t="e">
        <f>#REF!-'BS 3Q2022'!AN47</f>
        <v>#REF!</v>
      </c>
      <c r="AO47" s="277" t="e">
        <f>#REF!-'BS 3Q2022'!AO47</f>
        <v>#REF!</v>
      </c>
      <c r="AP47" s="277" t="e">
        <f>#REF!-'BS 3Q2022'!AP47</f>
        <v>#REF!</v>
      </c>
      <c r="AQ47" s="278" t="e">
        <f>#REF!-'BS 3Q2022'!AQ47</f>
        <v>#REF!</v>
      </c>
      <c r="AR47" s="277" t="e">
        <f>#REF!-'BS 3Q2022'!AR47</f>
        <v>#REF!</v>
      </c>
      <c r="AS47" s="277" t="e">
        <f>#REF!-'BS 3Q2022'!AS47</f>
        <v>#REF!</v>
      </c>
      <c r="AT47" s="277" t="e">
        <f>#REF!-'BS 3Q2022'!AT47</f>
        <v>#REF!</v>
      </c>
      <c r="AU47" s="277" t="e">
        <f>#REF!-'BS 3Q2022'!AU47</f>
        <v>#REF!</v>
      </c>
      <c r="AV47" s="278" t="e">
        <f>#REF!-'BS 3Q2022'!AV47</f>
        <v>#REF!</v>
      </c>
    </row>
    <row r="48" spans="1:48" s="23" customFormat="1" outlineLevel="1" x14ac:dyDescent="0.55000000000000004">
      <c r="B48" s="449" t="s">
        <v>252</v>
      </c>
      <c r="C48" s="450"/>
      <c r="D48" s="279" t="e">
        <f>#REF!-'BS 3Q2022'!D48</f>
        <v>#REF!</v>
      </c>
      <c r="E48" s="279" t="e">
        <f>#REF!-'BS 3Q2022'!E48</f>
        <v>#REF!</v>
      </c>
      <c r="F48" s="274" t="e">
        <f>#REF!-'BS 3Q2022'!F48</f>
        <v>#REF!</v>
      </c>
      <c r="G48" s="274" t="e">
        <f>#REF!-'BS 3Q2022'!G48</f>
        <v>#REF!</v>
      </c>
      <c r="H48" s="126" t="e">
        <f>#REF!-'BS 3Q2022'!H48</f>
        <v>#REF!</v>
      </c>
      <c r="I48" s="274" t="e">
        <f>#REF!-'BS 3Q2022'!I48</f>
        <v>#REF!</v>
      </c>
      <c r="J48" s="274" t="e">
        <f>#REF!-'BS 3Q2022'!J48</f>
        <v>#REF!</v>
      </c>
      <c r="K48" s="274" t="e">
        <f>#REF!-'BS 3Q2022'!K48</f>
        <v>#REF!</v>
      </c>
      <c r="L48" s="279" t="e">
        <f>#REF!-'BS 3Q2022'!L48</f>
        <v>#REF!</v>
      </c>
      <c r="M48" s="31" t="e">
        <f>#REF!-'BS 3Q2022'!M48</f>
        <v>#REF!</v>
      </c>
      <c r="N48" s="279" t="e">
        <f>#REF!-'BS 3Q2022'!N48</f>
        <v>#REF!</v>
      </c>
      <c r="O48" s="279" t="e">
        <f>#REF!-'BS 3Q2022'!O48</f>
        <v>#REF!</v>
      </c>
      <c r="P48" s="279" t="e">
        <f>#REF!-'BS 3Q2022'!P48</f>
        <v>#REF!</v>
      </c>
      <c r="Q48" s="279" t="e">
        <f>#REF!-'BS 3Q2022'!Q48</f>
        <v>#REF!</v>
      </c>
      <c r="R48" s="31" t="e">
        <f>#REF!-'BS 3Q2022'!R48</f>
        <v>#REF!</v>
      </c>
      <c r="S48" s="279" t="e">
        <f>#REF!-'BS 3Q2022'!S48</f>
        <v>#REF!</v>
      </c>
      <c r="T48" s="279" t="e">
        <f>#REF!-'BS 3Q2022'!T48</f>
        <v>#REF!</v>
      </c>
      <c r="U48" s="279" t="e">
        <f>#REF!-'BS 3Q2022'!U48</f>
        <v>#REF!</v>
      </c>
      <c r="V48" s="279" t="e">
        <f>#REF!-'BS 3Q2022'!V48</f>
        <v>#REF!</v>
      </c>
      <c r="W48" s="31" t="e">
        <f>#REF!-'BS 3Q2022'!W48</f>
        <v>#REF!</v>
      </c>
      <c r="X48" s="279" t="e">
        <f>#REF!-'BS 3Q2022'!X48</f>
        <v>#REF!</v>
      </c>
      <c r="Y48" s="279" t="e">
        <f>#REF!-'BS 3Q2022'!Y48</f>
        <v>#REF!</v>
      </c>
      <c r="Z48" s="279" t="e">
        <f>#REF!-'BS 3Q2022'!Z48</f>
        <v>#REF!</v>
      </c>
      <c r="AA48" s="279" t="e">
        <f>#REF!-'BS 3Q2022'!AA48</f>
        <v>#REF!</v>
      </c>
      <c r="AB48" s="31" t="e">
        <f>#REF!-'BS 3Q2022'!AB48</f>
        <v>#REF!</v>
      </c>
      <c r="AC48" s="279" t="e">
        <f>#REF!-'BS 3Q2022'!AC48</f>
        <v>#REF!</v>
      </c>
      <c r="AD48" s="279" t="e">
        <f>#REF!-'BS 3Q2022'!AD48</f>
        <v>#REF!</v>
      </c>
      <c r="AE48" s="279" t="e">
        <f>#REF!-'BS 3Q2022'!AE48</f>
        <v>#REF!</v>
      </c>
      <c r="AF48" s="279" t="e">
        <f>#REF!-'BS 3Q2022'!AF48</f>
        <v>#REF!</v>
      </c>
      <c r="AG48" s="31" t="e">
        <f>#REF!-'BS 3Q2022'!AG48</f>
        <v>#REF!</v>
      </c>
      <c r="AH48" s="279" t="e">
        <f>#REF!-'BS 3Q2022'!AH48</f>
        <v>#REF!</v>
      </c>
      <c r="AI48" s="279" t="e">
        <f>#REF!-'BS 3Q2022'!AI48</f>
        <v>#REF!</v>
      </c>
      <c r="AJ48" s="279" t="e">
        <f>#REF!-'BS 3Q2022'!AJ48</f>
        <v>#REF!</v>
      </c>
      <c r="AK48" s="279" t="e">
        <f>#REF!-'BS 3Q2022'!AK48</f>
        <v>#REF!</v>
      </c>
      <c r="AL48" s="31" t="e">
        <f>#REF!-'BS 3Q2022'!AL48</f>
        <v>#REF!</v>
      </c>
      <c r="AM48" s="279" t="e">
        <f>#REF!-'BS 3Q2022'!AM48</f>
        <v>#REF!</v>
      </c>
      <c r="AN48" s="279" t="e">
        <f>#REF!-'BS 3Q2022'!AN48</f>
        <v>#REF!</v>
      </c>
      <c r="AO48" s="279" t="e">
        <f>#REF!-'BS 3Q2022'!AO48</f>
        <v>#REF!</v>
      </c>
      <c r="AP48" s="279" t="e">
        <f>#REF!-'BS 3Q2022'!AP48</f>
        <v>#REF!</v>
      </c>
      <c r="AQ48" s="31" t="e">
        <f>#REF!-'BS 3Q2022'!AQ48</f>
        <v>#REF!</v>
      </c>
      <c r="AR48" s="279" t="e">
        <f>#REF!-'BS 3Q2022'!AR48</f>
        <v>#REF!</v>
      </c>
      <c r="AS48" s="279" t="e">
        <f>#REF!-'BS 3Q2022'!AS48</f>
        <v>#REF!</v>
      </c>
      <c r="AT48" s="279" t="e">
        <f>#REF!-'BS 3Q2022'!AT48</f>
        <v>#REF!</v>
      </c>
      <c r="AU48" s="279" t="e">
        <f>#REF!-'BS 3Q2022'!AU48</f>
        <v>#REF!</v>
      </c>
      <c r="AV48" s="31" t="e">
        <f>#REF!-'BS 3Q2022'!AV48</f>
        <v>#REF!</v>
      </c>
    </row>
    <row r="49" spans="2:48" outlineLevel="1" x14ac:dyDescent="0.55000000000000004">
      <c r="B49" s="437" t="s">
        <v>253</v>
      </c>
      <c r="C49" s="438"/>
      <c r="D49" s="275" t="e">
        <f>#REF!-'BS 3Q2022'!D49</f>
        <v>#REF!</v>
      </c>
      <c r="E49" s="275" t="e">
        <f>#REF!-'BS 3Q2022'!E49</f>
        <v>#REF!</v>
      </c>
      <c r="F49" s="276" t="e">
        <f>#REF!-'BS 3Q2022'!F49</f>
        <v>#REF!</v>
      </c>
      <c r="G49" s="276" t="e">
        <f>#REF!-'BS 3Q2022'!G49</f>
        <v>#REF!</v>
      </c>
      <c r="H49" s="126" t="e">
        <f>#REF!-'BS 3Q2022'!H49</f>
        <v>#REF!</v>
      </c>
      <c r="I49" s="276" t="e">
        <f>#REF!-'BS 3Q2022'!I49</f>
        <v>#REF!</v>
      </c>
      <c r="J49" s="276" t="e">
        <f>#REF!-'BS 3Q2022'!J49</f>
        <v>#REF!</v>
      </c>
      <c r="K49" s="276" t="e">
        <f>#REF!-'BS 3Q2022'!K49</f>
        <v>#REF!</v>
      </c>
      <c r="L49" s="276" t="e">
        <f>#REF!-'BS 3Q2022'!L49</f>
        <v>#REF!</v>
      </c>
      <c r="M49" s="31" t="e">
        <f>#REF!-'BS 3Q2022'!M49</f>
        <v>#REF!</v>
      </c>
      <c r="N49" s="276" t="e">
        <f>#REF!-'BS 3Q2022'!N49</f>
        <v>#REF!</v>
      </c>
      <c r="O49" s="276" t="e">
        <f>#REF!-'BS 3Q2022'!O49</f>
        <v>#REF!</v>
      </c>
      <c r="P49" s="276" t="e">
        <f>#REF!-'BS 3Q2022'!P49</f>
        <v>#REF!</v>
      </c>
      <c r="Q49" s="276" t="e">
        <f>#REF!-'BS 3Q2022'!Q49</f>
        <v>#REF!</v>
      </c>
      <c r="R49" s="31" t="e">
        <f>#REF!-'BS 3Q2022'!R49</f>
        <v>#REF!</v>
      </c>
      <c r="S49" s="276" t="e">
        <f>#REF!-'BS 3Q2022'!S49</f>
        <v>#REF!</v>
      </c>
      <c r="T49" s="276" t="e">
        <f>#REF!-'BS 3Q2022'!T49</f>
        <v>#REF!</v>
      </c>
      <c r="U49" s="276" t="e">
        <f>#REF!-'BS 3Q2022'!U49</f>
        <v>#REF!</v>
      </c>
      <c r="V49" s="277" t="e">
        <f>#REF!-'BS 3Q2022'!V49</f>
        <v>#REF!</v>
      </c>
      <c r="W49" s="31" t="e">
        <f>#REF!-'BS 3Q2022'!W49</f>
        <v>#REF!</v>
      </c>
      <c r="X49" s="277" t="e">
        <f>#REF!-'BS 3Q2022'!X49</f>
        <v>#REF!</v>
      </c>
      <c r="Y49" s="277" t="e">
        <f>#REF!-'BS 3Q2022'!Y49</f>
        <v>#REF!</v>
      </c>
      <c r="Z49" s="277" t="e">
        <f>#REF!-'BS 3Q2022'!Z49</f>
        <v>#REF!</v>
      </c>
      <c r="AA49" s="277" t="e">
        <f>#REF!-'BS 3Q2022'!AA49</f>
        <v>#REF!</v>
      </c>
      <c r="AB49" s="278" t="e">
        <f>#REF!-'BS 3Q2022'!AB49</f>
        <v>#REF!</v>
      </c>
      <c r="AC49" s="277" t="e">
        <f>#REF!-'BS 3Q2022'!AC49</f>
        <v>#REF!</v>
      </c>
      <c r="AD49" s="277" t="e">
        <f>#REF!-'BS 3Q2022'!AD49</f>
        <v>#REF!</v>
      </c>
      <c r="AE49" s="277" t="e">
        <f>#REF!-'BS 3Q2022'!AE49</f>
        <v>#REF!</v>
      </c>
      <c r="AF49" s="277" t="e">
        <f>#REF!-'BS 3Q2022'!AF49</f>
        <v>#REF!</v>
      </c>
      <c r="AG49" s="278" t="e">
        <f>#REF!-'BS 3Q2022'!AG49</f>
        <v>#REF!</v>
      </c>
      <c r="AH49" s="277" t="e">
        <f>#REF!-'BS 3Q2022'!AH49</f>
        <v>#REF!</v>
      </c>
      <c r="AI49" s="277" t="e">
        <f>#REF!-'BS 3Q2022'!AI49</f>
        <v>#REF!</v>
      </c>
      <c r="AJ49" s="277" t="e">
        <f>#REF!-'BS 3Q2022'!AJ49</f>
        <v>#REF!</v>
      </c>
      <c r="AK49" s="277" t="e">
        <f>#REF!-'BS 3Q2022'!AK49</f>
        <v>#REF!</v>
      </c>
      <c r="AL49" s="278" t="e">
        <f>#REF!-'BS 3Q2022'!AL49</f>
        <v>#REF!</v>
      </c>
      <c r="AM49" s="277" t="e">
        <f>#REF!-'BS 3Q2022'!AM49</f>
        <v>#REF!</v>
      </c>
      <c r="AN49" s="277" t="e">
        <f>#REF!-'BS 3Q2022'!AN49</f>
        <v>#REF!</v>
      </c>
      <c r="AO49" s="277" t="e">
        <f>#REF!-'BS 3Q2022'!AO49</f>
        <v>#REF!</v>
      </c>
      <c r="AP49" s="277" t="e">
        <f>#REF!-'BS 3Q2022'!AP49</f>
        <v>#REF!</v>
      </c>
      <c r="AQ49" s="278" t="e">
        <f>#REF!-'BS 3Q2022'!AQ49</f>
        <v>#REF!</v>
      </c>
      <c r="AR49" s="277" t="e">
        <f>#REF!-'BS 3Q2022'!AR49</f>
        <v>#REF!</v>
      </c>
      <c r="AS49" s="277" t="e">
        <f>#REF!-'BS 3Q2022'!AS49</f>
        <v>#REF!</v>
      </c>
      <c r="AT49" s="277" t="e">
        <f>#REF!-'BS 3Q2022'!AT49</f>
        <v>#REF!</v>
      </c>
      <c r="AU49" s="277" t="e">
        <f>#REF!-'BS 3Q2022'!AU49</f>
        <v>#REF!</v>
      </c>
      <c r="AV49" s="278" t="e">
        <f>#REF!-'BS 3Q2022'!AV49</f>
        <v>#REF!</v>
      </c>
    </row>
    <row r="50" spans="2:48" s="23" customFormat="1" outlineLevel="1" x14ac:dyDescent="0.55000000000000004">
      <c r="B50" s="449" t="s">
        <v>252</v>
      </c>
      <c r="C50" s="450"/>
      <c r="D50" s="279" t="e">
        <f>#REF!-'BS 3Q2022'!D50</f>
        <v>#REF!</v>
      </c>
      <c r="E50" s="279" t="e">
        <f>#REF!-'BS 3Q2022'!E50</f>
        <v>#REF!</v>
      </c>
      <c r="F50" s="274" t="e">
        <f>#REF!-'BS 3Q2022'!F50</f>
        <v>#REF!</v>
      </c>
      <c r="G50" s="274" t="e">
        <f>#REF!-'BS 3Q2022'!G50</f>
        <v>#REF!</v>
      </c>
      <c r="H50" s="126" t="e">
        <f>#REF!-'BS 3Q2022'!H50</f>
        <v>#REF!</v>
      </c>
      <c r="I50" s="274" t="e">
        <f>#REF!-'BS 3Q2022'!I50</f>
        <v>#REF!</v>
      </c>
      <c r="J50" s="274" t="e">
        <f>#REF!-'BS 3Q2022'!J50</f>
        <v>#REF!</v>
      </c>
      <c r="K50" s="274" t="e">
        <f>#REF!-'BS 3Q2022'!K50</f>
        <v>#REF!</v>
      </c>
      <c r="L50" s="279" t="e">
        <f>#REF!-'BS 3Q2022'!L50</f>
        <v>#REF!</v>
      </c>
      <c r="M50" s="31" t="e">
        <f>#REF!-'BS 3Q2022'!M50</f>
        <v>#REF!</v>
      </c>
      <c r="N50" s="279" t="e">
        <f>#REF!-'BS 3Q2022'!N50</f>
        <v>#REF!</v>
      </c>
      <c r="O50" s="279" t="e">
        <f>#REF!-'BS 3Q2022'!O50</f>
        <v>#REF!</v>
      </c>
      <c r="P50" s="279" t="e">
        <f>#REF!-'BS 3Q2022'!P50</f>
        <v>#REF!</v>
      </c>
      <c r="Q50" s="279" t="e">
        <f>#REF!-'BS 3Q2022'!Q50</f>
        <v>#REF!</v>
      </c>
      <c r="R50" s="31" t="e">
        <f>#REF!-'BS 3Q2022'!R50</f>
        <v>#REF!</v>
      </c>
      <c r="S50" s="279" t="e">
        <f>#REF!-'BS 3Q2022'!S50</f>
        <v>#REF!</v>
      </c>
      <c r="T50" s="279" t="e">
        <f>#REF!-'BS 3Q2022'!T50</f>
        <v>#REF!</v>
      </c>
      <c r="U50" s="279" t="e">
        <f>#REF!-'BS 3Q2022'!U50</f>
        <v>#REF!</v>
      </c>
      <c r="V50" s="279" t="e">
        <f>#REF!-'BS 3Q2022'!V50</f>
        <v>#REF!</v>
      </c>
      <c r="W50" s="31" t="e">
        <f>#REF!-'BS 3Q2022'!W50</f>
        <v>#REF!</v>
      </c>
      <c r="X50" s="279" t="e">
        <f>#REF!-'BS 3Q2022'!X50</f>
        <v>#REF!</v>
      </c>
      <c r="Y50" s="279" t="e">
        <f>#REF!-'BS 3Q2022'!Y50</f>
        <v>#REF!</v>
      </c>
      <c r="Z50" s="279" t="e">
        <f>#REF!-'BS 3Q2022'!Z50</f>
        <v>#REF!</v>
      </c>
      <c r="AA50" s="279" t="e">
        <f>#REF!-'BS 3Q2022'!AA50</f>
        <v>#REF!</v>
      </c>
      <c r="AB50" s="31" t="e">
        <f>#REF!-'BS 3Q2022'!AB50</f>
        <v>#REF!</v>
      </c>
      <c r="AC50" s="279" t="e">
        <f>#REF!-'BS 3Q2022'!AC50</f>
        <v>#REF!</v>
      </c>
      <c r="AD50" s="279" t="e">
        <f>#REF!-'BS 3Q2022'!AD50</f>
        <v>#REF!</v>
      </c>
      <c r="AE50" s="279" t="e">
        <f>#REF!-'BS 3Q2022'!AE50</f>
        <v>#REF!</v>
      </c>
      <c r="AF50" s="279" t="e">
        <f>#REF!-'BS 3Q2022'!AF50</f>
        <v>#REF!</v>
      </c>
      <c r="AG50" s="31" t="e">
        <f>#REF!-'BS 3Q2022'!AG50</f>
        <v>#REF!</v>
      </c>
      <c r="AH50" s="279" t="e">
        <f>#REF!-'BS 3Q2022'!AH50</f>
        <v>#REF!</v>
      </c>
      <c r="AI50" s="279" t="e">
        <f>#REF!-'BS 3Q2022'!AI50</f>
        <v>#REF!</v>
      </c>
      <c r="AJ50" s="279" t="e">
        <f>#REF!-'BS 3Q2022'!AJ50</f>
        <v>#REF!</v>
      </c>
      <c r="AK50" s="279" t="e">
        <f>#REF!-'BS 3Q2022'!AK50</f>
        <v>#REF!</v>
      </c>
      <c r="AL50" s="31" t="e">
        <f>#REF!-'BS 3Q2022'!AL50</f>
        <v>#REF!</v>
      </c>
      <c r="AM50" s="279" t="e">
        <f>#REF!-'BS 3Q2022'!AM50</f>
        <v>#REF!</v>
      </c>
      <c r="AN50" s="279" t="e">
        <f>#REF!-'BS 3Q2022'!AN50</f>
        <v>#REF!</v>
      </c>
      <c r="AO50" s="279" t="e">
        <f>#REF!-'BS 3Q2022'!AO50</f>
        <v>#REF!</v>
      </c>
      <c r="AP50" s="279" t="e">
        <f>#REF!-'BS 3Q2022'!AP50</f>
        <v>#REF!</v>
      </c>
      <c r="AQ50" s="31" t="e">
        <f>#REF!-'BS 3Q2022'!AQ50</f>
        <v>#REF!</v>
      </c>
      <c r="AR50" s="279" t="e">
        <f>#REF!-'BS 3Q2022'!AR50</f>
        <v>#REF!</v>
      </c>
      <c r="AS50" s="279" t="e">
        <f>#REF!-'BS 3Q2022'!AS50</f>
        <v>#REF!</v>
      </c>
      <c r="AT50" s="279" t="e">
        <f>#REF!-'BS 3Q2022'!AT50</f>
        <v>#REF!</v>
      </c>
      <c r="AU50" s="279" t="e">
        <f>#REF!-'BS 3Q2022'!AU50</f>
        <v>#REF!</v>
      </c>
      <c r="AV50" s="31" t="e">
        <f>#REF!-'BS 3Q2022'!AV50</f>
        <v>#REF!</v>
      </c>
    </row>
    <row r="51" spans="2:48" s="23" customFormat="1" outlineLevel="1" x14ac:dyDescent="0.55000000000000004">
      <c r="B51" s="437" t="s">
        <v>254</v>
      </c>
      <c r="C51" s="438"/>
      <c r="D51" s="275" t="e">
        <f>#REF!-'BS 3Q2022'!D51</f>
        <v>#REF!</v>
      </c>
      <c r="E51" s="275" t="e">
        <f>#REF!-'BS 3Q2022'!E51</f>
        <v>#REF!</v>
      </c>
      <c r="F51" s="276" t="e">
        <f>#REF!-'BS 3Q2022'!F51</f>
        <v>#REF!</v>
      </c>
      <c r="G51" s="276" t="e">
        <f>#REF!-'BS 3Q2022'!G51</f>
        <v>#REF!</v>
      </c>
      <c r="H51" s="127" t="e">
        <f>#REF!-'BS 3Q2022'!H51</f>
        <v>#REF!</v>
      </c>
      <c r="I51" s="276" t="e">
        <f>#REF!-'BS 3Q2022'!I51</f>
        <v>#REF!</v>
      </c>
      <c r="J51" s="276" t="e">
        <f>#REF!-'BS 3Q2022'!J51</f>
        <v>#REF!</v>
      </c>
      <c r="K51" s="276" t="e">
        <f>#REF!-'BS 3Q2022'!K51</f>
        <v>#REF!</v>
      </c>
      <c r="L51" s="276" t="e">
        <f>#REF!-'BS 3Q2022'!L51</f>
        <v>#REF!</v>
      </c>
      <c r="M51" s="280" t="e">
        <f>#REF!-'BS 3Q2022'!M51</f>
        <v>#REF!</v>
      </c>
      <c r="N51" s="276" t="e">
        <f>#REF!-'BS 3Q2022'!N51</f>
        <v>#REF!</v>
      </c>
      <c r="O51" s="276" t="e">
        <f>#REF!-'BS 3Q2022'!O51</f>
        <v>#REF!</v>
      </c>
      <c r="P51" s="276" t="e">
        <f>#REF!-'BS 3Q2022'!P51</f>
        <v>#REF!</v>
      </c>
      <c r="Q51" s="276" t="e">
        <f>#REF!-'BS 3Q2022'!Q51</f>
        <v>#REF!</v>
      </c>
      <c r="R51" s="280" t="e">
        <f>#REF!-'BS 3Q2022'!R51</f>
        <v>#REF!</v>
      </c>
      <c r="S51" s="276" t="e">
        <f>#REF!-'BS 3Q2022'!S51</f>
        <v>#REF!</v>
      </c>
      <c r="T51" s="276" t="e">
        <f>#REF!-'BS 3Q2022'!T51</f>
        <v>#REF!</v>
      </c>
      <c r="U51" s="276" t="e">
        <f>#REF!-'BS 3Q2022'!U51</f>
        <v>#REF!</v>
      </c>
      <c r="V51" s="277" t="e">
        <f>#REF!-'BS 3Q2022'!V51</f>
        <v>#REF!</v>
      </c>
      <c r="W51" s="280" t="e">
        <f>#REF!-'BS 3Q2022'!W51</f>
        <v>#REF!</v>
      </c>
      <c r="X51" s="277" t="e">
        <f>#REF!-'BS 3Q2022'!X51</f>
        <v>#REF!</v>
      </c>
      <c r="Y51" s="277" t="e">
        <f>#REF!-'BS 3Q2022'!Y51</f>
        <v>#REF!</v>
      </c>
      <c r="Z51" s="277" t="e">
        <f>#REF!-'BS 3Q2022'!Z51</f>
        <v>#REF!</v>
      </c>
      <c r="AA51" s="277" t="e">
        <f>#REF!-'BS 3Q2022'!AA51</f>
        <v>#REF!</v>
      </c>
      <c r="AB51" s="31" t="e">
        <f>#REF!-'BS 3Q2022'!AB51</f>
        <v>#REF!</v>
      </c>
      <c r="AC51" s="277" t="e">
        <f>#REF!-'BS 3Q2022'!AC51</f>
        <v>#REF!</v>
      </c>
      <c r="AD51" s="277" t="e">
        <f>#REF!-'BS 3Q2022'!AD51</f>
        <v>#REF!</v>
      </c>
      <c r="AE51" s="277" t="e">
        <f>#REF!-'BS 3Q2022'!AE51</f>
        <v>#REF!</v>
      </c>
      <c r="AF51" s="277" t="e">
        <f>#REF!-'BS 3Q2022'!AF51</f>
        <v>#REF!</v>
      </c>
      <c r="AG51" s="31" t="e">
        <f>#REF!-'BS 3Q2022'!AG51</f>
        <v>#REF!</v>
      </c>
      <c r="AH51" s="277" t="e">
        <f>#REF!-'BS 3Q2022'!AH51</f>
        <v>#REF!</v>
      </c>
      <c r="AI51" s="277" t="e">
        <f>#REF!-'BS 3Q2022'!AI51</f>
        <v>#REF!</v>
      </c>
      <c r="AJ51" s="277" t="e">
        <f>#REF!-'BS 3Q2022'!AJ51</f>
        <v>#REF!</v>
      </c>
      <c r="AK51" s="277" t="e">
        <f>#REF!-'BS 3Q2022'!AK51</f>
        <v>#REF!</v>
      </c>
      <c r="AL51" s="31" t="e">
        <f>#REF!-'BS 3Q2022'!AL51</f>
        <v>#REF!</v>
      </c>
      <c r="AM51" s="277" t="e">
        <f>#REF!-'BS 3Q2022'!AM51</f>
        <v>#REF!</v>
      </c>
      <c r="AN51" s="277" t="e">
        <f>#REF!-'BS 3Q2022'!AN51</f>
        <v>#REF!</v>
      </c>
      <c r="AO51" s="277" t="e">
        <f>#REF!-'BS 3Q2022'!AO51</f>
        <v>#REF!</v>
      </c>
      <c r="AP51" s="277" t="e">
        <f>#REF!-'BS 3Q2022'!AP51</f>
        <v>#REF!</v>
      </c>
      <c r="AQ51" s="31" t="e">
        <f>#REF!-'BS 3Q2022'!AQ51</f>
        <v>#REF!</v>
      </c>
      <c r="AR51" s="277" t="e">
        <f>#REF!-'BS 3Q2022'!AR51</f>
        <v>#REF!</v>
      </c>
      <c r="AS51" s="277" t="e">
        <f>#REF!-'BS 3Q2022'!AS51</f>
        <v>#REF!</v>
      </c>
      <c r="AT51" s="277" t="e">
        <f>#REF!-'BS 3Q2022'!AT51</f>
        <v>#REF!</v>
      </c>
      <c r="AU51" s="277" t="e">
        <f>#REF!-'BS 3Q2022'!AU51</f>
        <v>#REF!</v>
      </c>
      <c r="AV51" s="31" t="e">
        <f>#REF!-'BS 3Q2022'!AV51</f>
        <v>#REF!</v>
      </c>
    </row>
    <row r="52" spans="2:48" s="23" customFormat="1" outlineLevel="1" x14ac:dyDescent="0.55000000000000004">
      <c r="B52" s="449" t="s">
        <v>255</v>
      </c>
      <c r="C52" s="450"/>
      <c r="D52" s="16" t="e">
        <f>#REF!-'BS 3Q2022'!D52</f>
        <v>#REF!</v>
      </c>
      <c r="E52" s="16" t="e">
        <f>#REF!-'BS 3Q2022'!E52</f>
        <v>#REF!</v>
      </c>
      <c r="F52" s="101" t="e">
        <f>#REF!-'BS 3Q2022'!F52</f>
        <v>#REF!</v>
      </c>
      <c r="G52" s="101" t="e">
        <f>#REF!-'BS 3Q2022'!G52</f>
        <v>#REF!</v>
      </c>
      <c r="H52" s="128" t="e">
        <f>#REF!-'BS 3Q2022'!H52</f>
        <v>#REF!</v>
      </c>
      <c r="I52" s="101" t="e">
        <f>#REF!-'BS 3Q2022'!I52</f>
        <v>#REF!</v>
      </c>
      <c r="J52" s="101" t="e">
        <f>#REF!-'BS 3Q2022'!J52</f>
        <v>#REF!</v>
      </c>
      <c r="K52" s="101" t="e">
        <f>#REF!-'BS 3Q2022'!K52</f>
        <v>#REF!</v>
      </c>
      <c r="L52" s="16" t="e">
        <f>#REF!-'BS 3Q2022'!L52</f>
        <v>#REF!</v>
      </c>
      <c r="M52" s="28" t="e">
        <f>#REF!-'BS 3Q2022'!M52</f>
        <v>#REF!</v>
      </c>
      <c r="N52" s="16" t="e">
        <f>#REF!-'BS 3Q2022'!N52</f>
        <v>#REF!</v>
      </c>
      <c r="O52" s="16" t="e">
        <f>#REF!-'BS 3Q2022'!O52</f>
        <v>#REF!</v>
      </c>
      <c r="P52" s="16" t="e">
        <f>#REF!-'BS 3Q2022'!P52</f>
        <v>#REF!</v>
      </c>
      <c r="Q52" s="16" t="e">
        <f>#REF!-'BS 3Q2022'!Q52</f>
        <v>#REF!</v>
      </c>
      <c r="R52" s="28" t="e">
        <f>#REF!-'BS 3Q2022'!R52</f>
        <v>#REF!</v>
      </c>
      <c r="S52" s="16" t="e">
        <f>#REF!-'BS 3Q2022'!S52</f>
        <v>#REF!</v>
      </c>
      <c r="T52" s="16" t="e">
        <f>#REF!-'BS 3Q2022'!T52</f>
        <v>#REF!</v>
      </c>
      <c r="U52" s="16" t="e">
        <f>#REF!-'BS 3Q2022'!U52</f>
        <v>#REF!</v>
      </c>
      <c r="V52" s="16" t="e">
        <f>#REF!-'BS 3Q2022'!V52</f>
        <v>#REF!</v>
      </c>
      <c r="W52" s="28" t="e">
        <f>#REF!-'BS 3Q2022'!W52</f>
        <v>#REF!</v>
      </c>
      <c r="X52" s="16" t="e">
        <f>#REF!-'BS 3Q2022'!X52</f>
        <v>#REF!</v>
      </c>
      <c r="Y52" s="16" t="e">
        <f>#REF!-'BS 3Q2022'!Y52</f>
        <v>#REF!</v>
      </c>
      <c r="Z52" s="16" t="e">
        <f>#REF!-'BS 3Q2022'!Z52</f>
        <v>#REF!</v>
      </c>
      <c r="AA52" s="16" t="e">
        <f>#REF!-'BS 3Q2022'!AA52</f>
        <v>#REF!</v>
      </c>
      <c r="AB52" s="28" t="e">
        <f>#REF!-'BS 3Q2022'!AB52</f>
        <v>#REF!</v>
      </c>
      <c r="AC52" s="16" t="e">
        <f>#REF!-'BS 3Q2022'!AC52</f>
        <v>#REF!</v>
      </c>
      <c r="AD52" s="16" t="e">
        <f>#REF!-'BS 3Q2022'!AD52</f>
        <v>#REF!</v>
      </c>
      <c r="AE52" s="16" t="e">
        <f>#REF!-'BS 3Q2022'!AE52</f>
        <v>#REF!</v>
      </c>
      <c r="AF52" s="16" t="e">
        <f>#REF!-'BS 3Q2022'!AF52</f>
        <v>#REF!</v>
      </c>
      <c r="AG52" s="28" t="e">
        <f>#REF!-'BS 3Q2022'!AG52</f>
        <v>#REF!</v>
      </c>
      <c r="AH52" s="16" t="e">
        <f>#REF!-'BS 3Q2022'!AH52</f>
        <v>#REF!</v>
      </c>
      <c r="AI52" s="16" t="e">
        <f>#REF!-'BS 3Q2022'!AI52</f>
        <v>#REF!</v>
      </c>
      <c r="AJ52" s="16" t="e">
        <f>#REF!-'BS 3Q2022'!AJ52</f>
        <v>#REF!</v>
      </c>
      <c r="AK52" s="16" t="e">
        <f>#REF!-'BS 3Q2022'!AK52</f>
        <v>#REF!</v>
      </c>
      <c r="AL52" s="28" t="e">
        <f>#REF!-'BS 3Q2022'!AL52</f>
        <v>#REF!</v>
      </c>
      <c r="AM52" s="16" t="e">
        <f>#REF!-'BS 3Q2022'!AM52</f>
        <v>#REF!</v>
      </c>
      <c r="AN52" s="16" t="e">
        <f>#REF!-'BS 3Q2022'!AN52</f>
        <v>#REF!</v>
      </c>
      <c r="AO52" s="16" t="e">
        <f>#REF!-'BS 3Q2022'!AO52</f>
        <v>#REF!</v>
      </c>
      <c r="AP52" s="16" t="e">
        <f>#REF!-'BS 3Q2022'!AP52</f>
        <v>#REF!</v>
      </c>
      <c r="AQ52" s="28" t="e">
        <f>#REF!-'BS 3Q2022'!AQ52</f>
        <v>#REF!</v>
      </c>
      <c r="AR52" s="16" t="e">
        <f>#REF!-'BS 3Q2022'!AR52</f>
        <v>#REF!</v>
      </c>
      <c r="AS52" s="16" t="e">
        <f>#REF!-'BS 3Q2022'!AS52</f>
        <v>#REF!</v>
      </c>
      <c r="AT52" s="16" t="e">
        <f>#REF!-'BS 3Q2022'!AT52</f>
        <v>#REF!</v>
      </c>
      <c r="AU52" s="16" t="e">
        <f>#REF!-'BS 3Q2022'!AU52</f>
        <v>#REF!</v>
      </c>
      <c r="AV52" s="28" t="e">
        <f>#REF!-'BS 3Q2022'!AV52</f>
        <v>#REF!</v>
      </c>
    </row>
    <row r="53" spans="2:48" s="23" customFormat="1" outlineLevel="1" x14ac:dyDescent="0.55000000000000004">
      <c r="B53" s="437" t="s">
        <v>256</v>
      </c>
      <c r="C53" s="438"/>
      <c r="D53" s="30" t="e">
        <f>#REF!-'BS 3Q2022'!D53</f>
        <v>#REF!</v>
      </c>
      <c r="E53" s="30" t="e">
        <f>#REF!-'BS 3Q2022'!E53</f>
        <v>#REF!</v>
      </c>
      <c r="F53" s="118" t="e">
        <f>#REF!-'BS 3Q2022'!F53</f>
        <v>#REF!</v>
      </c>
      <c r="G53" s="118" t="e">
        <f>#REF!-'BS 3Q2022'!G53</f>
        <v>#REF!</v>
      </c>
      <c r="H53" s="128" t="e">
        <f>#REF!-'BS 3Q2022'!H53</f>
        <v>#REF!</v>
      </c>
      <c r="I53" s="118" t="e">
        <f>#REF!-'BS 3Q2022'!I53</f>
        <v>#REF!</v>
      </c>
      <c r="J53" s="118" t="e">
        <f>#REF!-'BS 3Q2022'!J53</f>
        <v>#REF!</v>
      </c>
      <c r="K53" s="118" t="e">
        <f>#REF!-'BS 3Q2022'!K53</f>
        <v>#REF!</v>
      </c>
      <c r="L53" s="118" t="e">
        <f>#REF!-'BS 3Q2022'!L53</f>
        <v>#REF!</v>
      </c>
      <c r="M53" s="28" t="e">
        <f>#REF!-'BS 3Q2022'!M53</f>
        <v>#REF!</v>
      </c>
      <c r="N53" s="118" t="e">
        <f>#REF!-'BS 3Q2022'!N53</f>
        <v>#REF!</v>
      </c>
      <c r="O53" s="118" t="e">
        <f>#REF!-'BS 3Q2022'!O53</f>
        <v>#REF!</v>
      </c>
      <c r="P53" s="118" t="e">
        <f>#REF!-'BS 3Q2022'!P53</f>
        <v>#REF!</v>
      </c>
      <c r="Q53" s="118" t="e">
        <f>#REF!-'BS 3Q2022'!Q53</f>
        <v>#REF!</v>
      </c>
      <c r="R53" s="28" t="e">
        <f>#REF!-'BS 3Q2022'!R53</f>
        <v>#REF!</v>
      </c>
      <c r="S53" s="118" t="e">
        <f>#REF!-'BS 3Q2022'!S53</f>
        <v>#REF!</v>
      </c>
      <c r="T53" s="118" t="e">
        <f>#REF!-'BS 3Q2022'!T53</f>
        <v>#REF!</v>
      </c>
      <c r="U53" s="118" t="e">
        <f>#REF!-'BS 3Q2022'!U53</f>
        <v>#REF!</v>
      </c>
      <c r="V53" s="34" t="e">
        <f>#REF!-'BS 3Q2022'!V53</f>
        <v>#REF!</v>
      </c>
      <c r="W53" s="28" t="e">
        <f>#REF!-'BS 3Q2022'!W53</f>
        <v>#REF!</v>
      </c>
      <c r="X53" s="34" t="e">
        <f>#REF!-'BS 3Q2022'!X53</f>
        <v>#REF!</v>
      </c>
      <c r="Y53" s="34" t="e">
        <f>#REF!-'BS 3Q2022'!Y53</f>
        <v>#REF!</v>
      </c>
      <c r="Z53" s="34" t="e">
        <f>#REF!-'BS 3Q2022'!Z53</f>
        <v>#REF!</v>
      </c>
      <c r="AA53" s="34" t="e">
        <f>#REF!-'BS 3Q2022'!AA53</f>
        <v>#REF!</v>
      </c>
      <c r="AB53" s="28" t="e">
        <f>#REF!-'BS 3Q2022'!AB53</f>
        <v>#REF!</v>
      </c>
      <c r="AC53" s="34" t="e">
        <f>#REF!-'BS 3Q2022'!AC53</f>
        <v>#REF!</v>
      </c>
      <c r="AD53" s="34" t="e">
        <f>#REF!-'BS 3Q2022'!AD53</f>
        <v>#REF!</v>
      </c>
      <c r="AE53" s="34" t="e">
        <f>#REF!-'BS 3Q2022'!AE53</f>
        <v>#REF!</v>
      </c>
      <c r="AF53" s="34" t="e">
        <f>#REF!-'BS 3Q2022'!AF53</f>
        <v>#REF!</v>
      </c>
      <c r="AG53" s="28" t="e">
        <f>#REF!-'BS 3Q2022'!AG53</f>
        <v>#REF!</v>
      </c>
      <c r="AH53" s="34" t="e">
        <f>#REF!-'BS 3Q2022'!AH53</f>
        <v>#REF!</v>
      </c>
      <c r="AI53" s="34" t="e">
        <f>#REF!-'BS 3Q2022'!AI53</f>
        <v>#REF!</v>
      </c>
      <c r="AJ53" s="34" t="e">
        <f>#REF!-'BS 3Q2022'!AJ53</f>
        <v>#REF!</v>
      </c>
      <c r="AK53" s="34" t="e">
        <f>#REF!-'BS 3Q2022'!AK53</f>
        <v>#REF!</v>
      </c>
      <c r="AL53" s="28" t="e">
        <f>#REF!-'BS 3Q2022'!AL53</f>
        <v>#REF!</v>
      </c>
      <c r="AM53" s="34" t="e">
        <f>#REF!-'BS 3Q2022'!AM53</f>
        <v>#REF!</v>
      </c>
      <c r="AN53" s="34" t="e">
        <f>#REF!-'BS 3Q2022'!AN53</f>
        <v>#REF!</v>
      </c>
      <c r="AO53" s="34" t="e">
        <f>#REF!-'BS 3Q2022'!AO53</f>
        <v>#REF!</v>
      </c>
      <c r="AP53" s="34" t="e">
        <f>#REF!-'BS 3Q2022'!AP53</f>
        <v>#REF!</v>
      </c>
      <c r="AQ53" s="28" t="e">
        <f>#REF!-'BS 3Q2022'!AQ53</f>
        <v>#REF!</v>
      </c>
      <c r="AR53" s="34" t="e">
        <f>#REF!-'BS 3Q2022'!AR53</f>
        <v>#REF!</v>
      </c>
      <c r="AS53" s="34" t="e">
        <f>#REF!-'BS 3Q2022'!AS53</f>
        <v>#REF!</v>
      </c>
      <c r="AT53" s="34" t="e">
        <f>#REF!-'BS 3Q2022'!AT53</f>
        <v>#REF!</v>
      </c>
      <c r="AU53" s="34" t="e">
        <f>#REF!-'BS 3Q2022'!AU53</f>
        <v>#REF!</v>
      </c>
      <c r="AV53" s="28" t="e">
        <f>#REF!-'BS 3Q2022'!AV53</f>
        <v>#REF!</v>
      </c>
    </row>
    <row r="54" spans="2:48" s="23" customFormat="1" outlineLevel="1" x14ac:dyDescent="0.55000000000000004">
      <c r="B54" s="180" t="s">
        <v>257</v>
      </c>
      <c r="C54" s="201"/>
      <c r="D54" s="30" t="e">
        <f>#REF!-'BS 3Q2022'!D54</f>
        <v>#REF!</v>
      </c>
      <c r="E54" s="30" t="e">
        <f>#REF!-'BS 3Q2022'!E54</f>
        <v>#REF!</v>
      </c>
      <c r="F54" s="118" t="e">
        <f>#REF!-'BS 3Q2022'!F54</f>
        <v>#REF!</v>
      </c>
      <c r="G54" s="118" t="e">
        <f>#REF!-'BS 3Q2022'!G54</f>
        <v>#REF!</v>
      </c>
      <c r="H54" s="128" t="e">
        <f>#REF!-'BS 3Q2022'!H54</f>
        <v>#REF!</v>
      </c>
      <c r="I54" s="118" t="e">
        <f>#REF!-'BS 3Q2022'!I54</f>
        <v>#REF!</v>
      </c>
      <c r="J54" s="118" t="e">
        <f>#REF!-'BS 3Q2022'!J54</f>
        <v>#REF!</v>
      </c>
      <c r="K54" s="118" t="e">
        <f>#REF!-'BS 3Q2022'!K54</f>
        <v>#REF!</v>
      </c>
      <c r="L54" s="118" t="e">
        <f>#REF!-'BS 3Q2022'!L54</f>
        <v>#REF!</v>
      </c>
      <c r="M54" s="28" t="e">
        <f>#REF!-'BS 3Q2022'!M54</f>
        <v>#REF!</v>
      </c>
      <c r="N54" s="118" t="e">
        <f>#REF!-'BS 3Q2022'!N54</f>
        <v>#REF!</v>
      </c>
      <c r="O54" s="118" t="e">
        <f>#REF!-'BS 3Q2022'!O54</f>
        <v>#REF!</v>
      </c>
      <c r="P54" s="118" t="e">
        <f>#REF!-'BS 3Q2022'!P54</f>
        <v>#REF!</v>
      </c>
      <c r="Q54" s="118" t="e">
        <f>#REF!-'BS 3Q2022'!Q54</f>
        <v>#REF!</v>
      </c>
      <c r="R54" s="28" t="e">
        <f>#REF!-'BS 3Q2022'!R54</f>
        <v>#REF!</v>
      </c>
      <c r="S54" s="118" t="e">
        <f>#REF!-'BS 3Q2022'!S54</f>
        <v>#REF!</v>
      </c>
      <c r="T54" s="118" t="e">
        <f>#REF!-'BS 3Q2022'!T54</f>
        <v>#REF!</v>
      </c>
      <c r="U54" s="118" t="e">
        <f>#REF!-'BS 3Q2022'!U54</f>
        <v>#REF!</v>
      </c>
      <c r="V54" s="34" t="e">
        <f>#REF!-'BS 3Q2022'!V54</f>
        <v>#REF!</v>
      </c>
      <c r="W54" s="28" t="e">
        <f>#REF!-'BS 3Q2022'!W54</f>
        <v>#REF!</v>
      </c>
      <c r="X54" s="34" t="e">
        <f>#REF!-'BS 3Q2022'!X54</f>
        <v>#REF!</v>
      </c>
      <c r="Y54" s="34" t="e">
        <f>#REF!-'BS 3Q2022'!Y54</f>
        <v>#REF!</v>
      </c>
      <c r="Z54" s="34" t="e">
        <f>#REF!-'BS 3Q2022'!Z54</f>
        <v>#REF!</v>
      </c>
      <c r="AA54" s="34" t="e">
        <f>#REF!-'BS 3Q2022'!AA54</f>
        <v>#REF!</v>
      </c>
      <c r="AB54" s="28" t="e">
        <f>#REF!-'BS 3Q2022'!AB54</f>
        <v>#REF!</v>
      </c>
      <c r="AC54" s="34" t="e">
        <f>#REF!-'BS 3Q2022'!AC54</f>
        <v>#REF!</v>
      </c>
      <c r="AD54" s="34" t="e">
        <f>#REF!-'BS 3Q2022'!AD54</f>
        <v>#REF!</v>
      </c>
      <c r="AE54" s="34" t="e">
        <f>#REF!-'BS 3Q2022'!AE54</f>
        <v>#REF!</v>
      </c>
      <c r="AF54" s="34" t="e">
        <f>#REF!-'BS 3Q2022'!AF54</f>
        <v>#REF!</v>
      </c>
      <c r="AG54" s="28" t="e">
        <f>#REF!-'BS 3Q2022'!AG54</f>
        <v>#REF!</v>
      </c>
      <c r="AH54" s="34" t="e">
        <f>#REF!-'BS 3Q2022'!AH54</f>
        <v>#REF!</v>
      </c>
      <c r="AI54" s="34" t="e">
        <f>#REF!-'BS 3Q2022'!AI54</f>
        <v>#REF!</v>
      </c>
      <c r="AJ54" s="34" t="e">
        <f>#REF!-'BS 3Q2022'!AJ54</f>
        <v>#REF!</v>
      </c>
      <c r="AK54" s="34" t="e">
        <f>#REF!-'BS 3Q2022'!AK54</f>
        <v>#REF!</v>
      </c>
      <c r="AL54" s="28" t="e">
        <f>#REF!-'BS 3Q2022'!AL54</f>
        <v>#REF!</v>
      </c>
      <c r="AM54" s="34" t="e">
        <f>#REF!-'BS 3Q2022'!AM54</f>
        <v>#REF!</v>
      </c>
      <c r="AN54" s="34" t="e">
        <f>#REF!-'BS 3Q2022'!AN54</f>
        <v>#REF!</v>
      </c>
      <c r="AO54" s="34" t="e">
        <f>#REF!-'BS 3Q2022'!AO54</f>
        <v>#REF!</v>
      </c>
      <c r="AP54" s="34" t="e">
        <f>#REF!-'BS 3Q2022'!AP54</f>
        <v>#REF!</v>
      </c>
      <c r="AQ54" s="28" t="e">
        <f>#REF!-'BS 3Q2022'!AQ54</f>
        <v>#REF!</v>
      </c>
      <c r="AR54" s="34" t="e">
        <f>#REF!-'BS 3Q2022'!AR54</f>
        <v>#REF!</v>
      </c>
      <c r="AS54" s="34" t="e">
        <f>#REF!-'BS 3Q2022'!AS54</f>
        <v>#REF!</v>
      </c>
      <c r="AT54" s="34" t="e">
        <f>#REF!-'BS 3Q2022'!AT54</f>
        <v>#REF!</v>
      </c>
      <c r="AU54" s="34" t="e">
        <f>#REF!-'BS 3Q2022'!AU54</f>
        <v>#REF!</v>
      </c>
      <c r="AV54" s="28" t="e">
        <f>#REF!-'BS 3Q2022'!AV54</f>
        <v>#REF!</v>
      </c>
    </row>
    <row r="55" spans="2:48" s="23" customFormat="1" outlineLevel="1" x14ac:dyDescent="0.55000000000000004">
      <c r="B55" s="200" t="s">
        <v>258</v>
      </c>
      <c r="C55" s="201"/>
      <c r="D55" s="30" t="e">
        <f>#REF!-'BS 3Q2022'!D55</f>
        <v>#REF!</v>
      </c>
      <c r="E55" s="30" t="e">
        <f>#REF!-'BS 3Q2022'!E55</f>
        <v>#REF!</v>
      </c>
      <c r="F55" s="113" t="e">
        <f>#REF!-'BS 3Q2022'!F55</f>
        <v>#REF!</v>
      </c>
      <c r="G55" s="113" t="e">
        <f>#REF!-'BS 3Q2022'!G55</f>
        <v>#REF!</v>
      </c>
      <c r="H55" s="125" t="e">
        <f>#REF!-'BS 3Q2022'!H55</f>
        <v>#REF!</v>
      </c>
      <c r="I55" s="281" t="e">
        <f>#REF!-'BS 3Q2022'!I55</f>
        <v>#REF!</v>
      </c>
      <c r="J55" s="281" t="e">
        <f>#REF!-'BS 3Q2022'!J55</f>
        <v>#REF!</v>
      </c>
      <c r="K55" s="113" t="e">
        <f>#REF!-'BS 3Q2022'!K55</f>
        <v>#REF!</v>
      </c>
      <c r="L55" s="113" t="e">
        <f>#REF!-'BS 3Q2022'!L55</f>
        <v>#REF!</v>
      </c>
      <c r="M55" s="282" t="e">
        <f>#REF!-'BS 3Q2022'!M55</f>
        <v>#REF!</v>
      </c>
      <c r="N55" s="281" t="e">
        <f>#REF!-'BS 3Q2022'!N55</f>
        <v>#REF!</v>
      </c>
      <c r="O55" s="281" t="e">
        <f>#REF!-'BS 3Q2022'!O55</f>
        <v>#REF!</v>
      </c>
      <c r="P55" s="113" t="e">
        <f>#REF!-'BS 3Q2022'!P55</f>
        <v>#REF!</v>
      </c>
      <c r="Q55" s="113" t="e">
        <f>#REF!-'BS 3Q2022'!Q55</f>
        <v>#REF!</v>
      </c>
      <c r="R55" s="282" t="e">
        <f>#REF!-'BS 3Q2022'!R55</f>
        <v>#REF!</v>
      </c>
      <c r="S55" s="281" t="e">
        <f>#REF!-'BS 3Q2022'!S55</f>
        <v>#REF!</v>
      </c>
      <c r="T55" s="281" t="e">
        <f>#REF!-'BS 3Q2022'!T55</f>
        <v>#REF!</v>
      </c>
      <c r="U55" s="281" t="e">
        <f>#REF!-'BS 3Q2022'!U55</f>
        <v>#REF!</v>
      </c>
      <c r="V55" s="35" t="e">
        <f>#REF!-'BS 3Q2022'!V55</f>
        <v>#REF!</v>
      </c>
      <c r="W55" s="282" t="e">
        <f>#REF!-'BS 3Q2022'!W55</f>
        <v>#REF!</v>
      </c>
      <c r="X55" s="283" t="e">
        <f>#REF!-'BS 3Q2022'!X55</f>
        <v>#REF!</v>
      </c>
      <c r="Y55" s="283" t="e">
        <f>#REF!-'BS 3Q2022'!Y55</f>
        <v>#REF!</v>
      </c>
      <c r="Z55" s="35" t="e">
        <f>#REF!-'BS 3Q2022'!Z55</f>
        <v>#REF!</v>
      </c>
      <c r="AA55" s="284" t="e">
        <f>#REF!-'BS 3Q2022'!AA55</f>
        <v>#REF!</v>
      </c>
      <c r="AB55" s="28" t="e">
        <f>#REF!-'BS 3Q2022'!AB55</f>
        <v>#REF!</v>
      </c>
      <c r="AC55" s="283" t="e">
        <f>#REF!-'BS 3Q2022'!AC55</f>
        <v>#REF!</v>
      </c>
      <c r="AD55" s="283" t="e">
        <f>#REF!-'BS 3Q2022'!AD55</f>
        <v>#REF!</v>
      </c>
      <c r="AE55" s="35" t="e">
        <f>#REF!-'BS 3Q2022'!AE55</f>
        <v>#REF!</v>
      </c>
      <c r="AF55" s="284" t="e">
        <f>#REF!-'BS 3Q2022'!AF55</f>
        <v>#REF!</v>
      </c>
      <c r="AG55" s="28" t="e">
        <f>#REF!-'BS 3Q2022'!AG55</f>
        <v>#REF!</v>
      </c>
      <c r="AH55" s="283" t="e">
        <f>#REF!-'BS 3Q2022'!AH55</f>
        <v>#REF!</v>
      </c>
      <c r="AI55" s="283" t="e">
        <f>#REF!-'BS 3Q2022'!AI55</f>
        <v>#REF!</v>
      </c>
      <c r="AJ55" s="35" t="e">
        <f>#REF!-'BS 3Q2022'!AJ55</f>
        <v>#REF!</v>
      </c>
      <c r="AK55" s="284" t="e">
        <f>#REF!-'BS 3Q2022'!AK55</f>
        <v>#REF!</v>
      </c>
      <c r="AL55" s="28" t="e">
        <f>#REF!-'BS 3Q2022'!AL55</f>
        <v>#REF!</v>
      </c>
      <c r="AM55" s="283" t="e">
        <f>#REF!-'BS 3Q2022'!AM55</f>
        <v>#REF!</v>
      </c>
      <c r="AN55" s="283" t="e">
        <f>#REF!-'BS 3Q2022'!AN55</f>
        <v>#REF!</v>
      </c>
      <c r="AO55" s="35" t="e">
        <f>#REF!-'BS 3Q2022'!AO55</f>
        <v>#REF!</v>
      </c>
      <c r="AP55" s="284" t="e">
        <f>#REF!-'BS 3Q2022'!AP55</f>
        <v>#REF!</v>
      </c>
      <c r="AQ55" s="28" t="e">
        <f>#REF!-'BS 3Q2022'!AQ55</f>
        <v>#REF!</v>
      </c>
      <c r="AR55" s="283" t="e">
        <f>#REF!-'BS 3Q2022'!AR55</f>
        <v>#REF!</v>
      </c>
      <c r="AS55" s="283" t="e">
        <f>#REF!-'BS 3Q2022'!AS55</f>
        <v>#REF!</v>
      </c>
      <c r="AT55" s="35" t="e">
        <f>#REF!-'BS 3Q2022'!AT55</f>
        <v>#REF!</v>
      </c>
      <c r="AU55" s="284" t="e">
        <f>#REF!-'BS 3Q2022'!AU55</f>
        <v>#REF!</v>
      </c>
      <c r="AV55" s="28" t="e">
        <f>#REF!-'BS 3Q2022'!AV55</f>
        <v>#REF!</v>
      </c>
    </row>
    <row r="56" spans="2:48" outlineLevel="1" x14ac:dyDescent="0.55000000000000004">
      <c r="B56" s="200" t="s">
        <v>259</v>
      </c>
      <c r="C56" s="201"/>
      <c r="D56" s="285" t="e">
        <f>#REF!-'BS 3Q2022'!D56</f>
        <v>#REF!</v>
      </c>
      <c r="E56" s="285" t="e">
        <f>#REF!-'BS 3Q2022'!E56</f>
        <v>#REF!</v>
      </c>
      <c r="F56" s="286" t="e">
        <f>#REF!-'BS 3Q2022'!F56</f>
        <v>#REF!</v>
      </c>
      <c r="G56" s="286" t="e">
        <f>#REF!-'BS 3Q2022'!G56</f>
        <v>#REF!</v>
      </c>
      <c r="H56" s="125" t="e">
        <f>#REF!-'BS 3Q2022'!H56</f>
        <v>#REF!</v>
      </c>
      <c r="I56" s="287" t="e">
        <f>#REF!-'BS 3Q2022'!I56</f>
        <v>#REF!</v>
      </c>
      <c r="J56" s="287" t="e">
        <f>#REF!-'BS 3Q2022'!J56</f>
        <v>#REF!</v>
      </c>
      <c r="K56" s="286" t="e">
        <f>#REF!-'BS 3Q2022'!K56</f>
        <v>#REF!</v>
      </c>
      <c r="L56" s="286" t="e">
        <f>#REF!-'BS 3Q2022'!L56</f>
        <v>#REF!</v>
      </c>
      <c r="M56" s="282" t="e">
        <f>#REF!-'BS 3Q2022'!M56</f>
        <v>#REF!</v>
      </c>
      <c r="N56" s="287" t="e">
        <f>#REF!-'BS 3Q2022'!N56</f>
        <v>#REF!</v>
      </c>
      <c r="O56" s="287" t="e">
        <f>#REF!-'BS 3Q2022'!O56</f>
        <v>#REF!</v>
      </c>
      <c r="P56" s="286" t="e">
        <f>#REF!-'BS 3Q2022'!P56</f>
        <v>#REF!</v>
      </c>
      <c r="Q56" s="286" t="e">
        <f>#REF!-'BS 3Q2022'!Q56</f>
        <v>#REF!</v>
      </c>
      <c r="R56" s="282" t="e">
        <f>#REF!-'BS 3Q2022'!R56</f>
        <v>#REF!</v>
      </c>
      <c r="S56" s="287" t="e">
        <f>#REF!-'BS 3Q2022'!S56</f>
        <v>#REF!</v>
      </c>
      <c r="T56" s="287" t="e">
        <f>#REF!-'BS 3Q2022'!T56</f>
        <v>#REF!</v>
      </c>
      <c r="U56" s="287" t="e">
        <f>#REF!-'BS 3Q2022'!U56</f>
        <v>#REF!</v>
      </c>
      <c r="V56" s="288" t="e">
        <f>#REF!-'BS 3Q2022'!V56</f>
        <v>#REF!</v>
      </c>
      <c r="W56" s="282" t="e">
        <f>#REF!-'BS 3Q2022'!W56</f>
        <v>#REF!</v>
      </c>
      <c r="X56" s="289" t="e">
        <f>#REF!-'BS 3Q2022'!X56</f>
        <v>#REF!</v>
      </c>
      <c r="Y56" s="289" t="e">
        <f>#REF!-'BS 3Q2022'!Y56</f>
        <v>#REF!</v>
      </c>
      <c r="Z56" s="288" t="e">
        <f>#REF!-'BS 3Q2022'!Z56</f>
        <v>#REF!</v>
      </c>
      <c r="AA56" s="288" t="e">
        <f>#REF!-'BS 3Q2022'!AA56</f>
        <v>#REF!</v>
      </c>
      <c r="AB56" s="290" t="e">
        <f>#REF!-'BS 3Q2022'!AB56</f>
        <v>#REF!</v>
      </c>
      <c r="AC56" s="289" t="e">
        <f>#REF!-'BS 3Q2022'!AC56</f>
        <v>#REF!</v>
      </c>
      <c r="AD56" s="289" t="e">
        <f>#REF!-'BS 3Q2022'!AD56</f>
        <v>#REF!</v>
      </c>
      <c r="AE56" s="288" t="e">
        <f>#REF!-'BS 3Q2022'!AE56</f>
        <v>#REF!</v>
      </c>
      <c r="AF56" s="288" t="e">
        <f>#REF!-'BS 3Q2022'!AF56</f>
        <v>#REF!</v>
      </c>
      <c r="AG56" s="290" t="e">
        <f>#REF!-'BS 3Q2022'!AG56</f>
        <v>#REF!</v>
      </c>
      <c r="AH56" s="289" t="e">
        <f>#REF!-'BS 3Q2022'!AH56</f>
        <v>#REF!</v>
      </c>
      <c r="AI56" s="289" t="e">
        <f>#REF!-'BS 3Q2022'!AI56</f>
        <v>#REF!</v>
      </c>
      <c r="AJ56" s="288" t="e">
        <f>#REF!-'BS 3Q2022'!AJ56</f>
        <v>#REF!</v>
      </c>
      <c r="AK56" s="288" t="e">
        <f>#REF!-'BS 3Q2022'!AK56</f>
        <v>#REF!</v>
      </c>
      <c r="AL56" s="290" t="e">
        <f>#REF!-'BS 3Q2022'!AL56</f>
        <v>#REF!</v>
      </c>
      <c r="AM56" s="289" t="e">
        <f>#REF!-'BS 3Q2022'!AM56</f>
        <v>#REF!</v>
      </c>
      <c r="AN56" s="289" t="e">
        <f>#REF!-'BS 3Q2022'!AN56</f>
        <v>#REF!</v>
      </c>
      <c r="AO56" s="288" t="e">
        <f>#REF!-'BS 3Q2022'!AO56</f>
        <v>#REF!</v>
      </c>
      <c r="AP56" s="288" t="e">
        <f>#REF!-'BS 3Q2022'!AP56</f>
        <v>#REF!</v>
      </c>
      <c r="AQ56" s="290" t="e">
        <f>#REF!-'BS 3Q2022'!AQ56</f>
        <v>#REF!</v>
      </c>
      <c r="AR56" s="289" t="e">
        <f>#REF!-'BS 3Q2022'!AR56</f>
        <v>#REF!</v>
      </c>
      <c r="AS56" s="289" t="e">
        <f>#REF!-'BS 3Q2022'!AS56</f>
        <v>#REF!</v>
      </c>
      <c r="AT56" s="288" t="e">
        <f>#REF!-'BS 3Q2022'!AT56</f>
        <v>#REF!</v>
      </c>
      <c r="AU56" s="288" t="e">
        <f>#REF!-'BS 3Q2022'!AU56</f>
        <v>#REF!</v>
      </c>
      <c r="AV56" s="290" t="e">
        <f>#REF!-'BS 3Q2022'!AV56</f>
        <v>#REF!</v>
      </c>
    </row>
    <row r="57" spans="2:48" outlineLevel="1" x14ac:dyDescent="0.55000000000000004">
      <c r="B57" s="200"/>
      <c r="C57" s="201"/>
      <c r="D57" s="285" t="e">
        <f>#REF!-'BS 3Q2022'!D57</f>
        <v>#REF!</v>
      </c>
      <c r="E57" s="285" t="e">
        <f>#REF!-'BS 3Q2022'!E57</f>
        <v>#REF!</v>
      </c>
      <c r="F57" s="286" t="e">
        <f>#REF!-'BS 3Q2022'!F57</f>
        <v>#REF!</v>
      </c>
      <c r="G57" s="286" t="e">
        <f>#REF!-'BS 3Q2022'!G57</f>
        <v>#REF!</v>
      </c>
      <c r="H57" s="125" t="e">
        <f>#REF!-'BS 3Q2022'!H57</f>
        <v>#REF!</v>
      </c>
      <c r="I57" s="287" t="e">
        <f>#REF!-'BS 3Q2022'!I57</f>
        <v>#REF!</v>
      </c>
      <c r="J57" s="287" t="e">
        <f>#REF!-'BS 3Q2022'!J57</f>
        <v>#REF!</v>
      </c>
      <c r="K57" s="286" t="e">
        <f>#REF!-'BS 3Q2022'!K57</f>
        <v>#REF!</v>
      </c>
      <c r="L57" s="286" t="e">
        <f>#REF!-'BS 3Q2022'!L57</f>
        <v>#REF!</v>
      </c>
      <c r="M57" s="282" t="e">
        <f>#REF!-'BS 3Q2022'!M57</f>
        <v>#REF!</v>
      </c>
      <c r="N57" s="287" t="e">
        <f>#REF!-'BS 3Q2022'!N57</f>
        <v>#REF!</v>
      </c>
      <c r="O57" s="287" t="e">
        <f>#REF!-'BS 3Q2022'!O57</f>
        <v>#REF!</v>
      </c>
      <c r="P57" s="286" t="e">
        <f>#REF!-'BS 3Q2022'!P57</f>
        <v>#REF!</v>
      </c>
      <c r="Q57" s="286" t="e">
        <f>#REF!-'BS 3Q2022'!Q57</f>
        <v>#REF!</v>
      </c>
      <c r="R57" s="282" t="e">
        <f>#REF!-'BS 3Q2022'!R57</f>
        <v>#REF!</v>
      </c>
      <c r="S57" s="287" t="e">
        <f>#REF!-'BS 3Q2022'!S57</f>
        <v>#REF!</v>
      </c>
      <c r="T57" s="287" t="e">
        <f>#REF!-'BS 3Q2022'!T57</f>
        <v>#REF!</v>
      </c>
      <c r="U57" s="287" t="e">
        <f>#REF!-'BS 3Q2022'!U57</f>
        <v>#REF!</v>
      </c>
      <c r="V57" s="288" t="e">
        <f>#REF!-'BS 3Q2022'!V57</f>
        <v>#REF!</v>
      </c>
      <c r="W57" s="282" t="e">
        <f>#REF!-'BS 3Q2022'!W57</f>
        <v>#REF!</v>
      </c>
      <c r="X57" s="289" t="e">
        <f>#REF!-'BS 3Q2022'!X57</f>
        <v>#REF!</v>
      </c>
      <c r="Y57" s="289" t="e">
        <f>#REF!-'BS 3Q2022'!Y57</f>
        <v>#REF!</v>
      </c>
      <c r="Z57" s="288" t="e">
        <f>#REF!-'BS 3Q2022'!Z57</f>
        <v>#REF!</v>
      </c>
      <c r="AA57" s="288" t="e">
        <f>#REF!-'BS 3Q2022'!AA57</f>
        <v>#REF!</v>
      </c>
      <c r="AB57" s="290" t="e">
        <f>#REF!-'BS 3Q2022'!AB57</f>
        <v>#REF!</v>
      </c>
      <c r="AC57" s="289" t="e">
        <f>#REF!-'BS 3Q2022'!AC57</f>
        <v>#REF!</v>
      </c>
      <c r="AD57" s="289" t="e">
        <f>#REF!-'BS 3Q2022'!AD57</f>
        <v>#REF!</v>
      </c>
      <c r="AE57" s="288" t="e">
        <f>#REF!-'BS 3Q2022'!AE57</f>
        <v>#REF!</v>
      </c>
      <c r="AF57" s="288" t="e">
        <f>#REF!-'BS 3Q2022'!AF57</f>
        <v>#REF!</v>
      </c>
      <c r="AG57" s="290" t="e">
        <f>#REF!-'BS 3Q2022'!AG57</f>
        <v>#REF!</v>
      </c>
      <c r="AH57" s="289" t="e">
        <f>#REF!-'BS 3Q2022'!AH57</f>
        <v>#REF!</v>
      </c>
      <c r="AI57" s="289" t="e">
        <f>#REF!-'BS 3Q2022'!AI57</f>
        <v>#REF!</v>
      </c>
      <c r="AJ57" s="288" t="e">
        <f>#REF!-'BS 3Q2022'!AJ57</f>
        <v>#REF!</v>
      </c>
      <c r="AK57" s="288" t="e">
        <f>#REF!-'BS 3Q2022'!AK57</f>
        <v>#REF!</v>
      </c>
      <c r="AL57" s="290" t="e">
        <f>#REF!-'BS 3Q2022'!AL57</f>
        <v>#REF!</v>
      </c>
      <c r="AM57" s="289" t="e">
        <f>#REF!-'BS 3Q2022'!AM57</f>
        <v>#REF!</v>
      </c>
      <c r="AN57" s="289" t="e">
        <f>#REF!-'BS 3Q2022'!AN57</f>
        <v>#REF!</v>
      </c>
      <c r="AO57" s="288" t="e">
        <f>#REF!-'BS 3Q2022'!AO57</f>
        <v>#REF!</v>
      </c>
      <c r="AP57" s="288" t="e">
        <f>#REF!-'BS 3Q2022'!AP57</f>
        <v>#REF!</v>
      </c>
      <c r="AQ57" s="290" t="e">
        <f>#REF!-'BS 3Q2022'!AQ57</f>
        <v>#REF!</v>
      </c>
      <c r="AR57" s="289" t="e">
        <f>#REF!-'BS 3Q2022'!AR57</f>
        <v>#REF!</v>
      </c>
      <c r="AS57" s="289" t="e">
        <f>#REF!-'BS 3Q2022'!AS57</f>
        <v>#REF!</v>
      </c>
      <c r="AT57" s="288" t="e">
        <f>#REF!-'BS 3Q2022'!AT57</f>
        <v>#REF!</v>
      </c>
      <c r="AU57" s="288" t="e">
        <f>#REF!-'BS 3Q2022'!AU57</f>
        <v>#REF!</v>
      </c>
      <c r="AV57" s="290" t="e">
        <f>#REF!-'BS 3Q2022'!AV57</f>
        <v>#REF!</v>
      </c>
    </row>
    <row r="58" spans="2:48" s="296" customFormat="1" outlineLevel="1" x14ac:dyDescent="0.55000000000000004">
      <c r="B58" s="291" t="s">
        <v>260</v>
      </c>
      <c r="C58" s="249"/>
      <c r="D58" s="292" t="e">
        <f>#REF!-'BS 3Q2022'!D58</f>
        <v>#REF!</v>
      </c>
      <c r="E58" s="292" t="e">
        <f>#REF!-'BS 3Q2022'!E58</f>
        <v>#REF!</v>
      </c>
      <c r="F58" s="293" t="e">
        <f>#REF!-'BS 3Q2022'!F58</f>
        <v>#REF!</v>
      </c>
      <c r="G58" s="293" t="e">
        <f>#REF!-'BS 3Q2022'!G58</f>
        <v>#REF!</v>
      </c>
      <c r="H58" s="294" t="e">
        <f>#REF!-'BS 3Q2022'!H58</f>
        <v>#REF!</v>
      </c>
      <c r="I58" s="292" t="e">
        <f>#REF!-'BS 3Q2022'!I58</f>
        <v>#REF!</v>
      </c>
      <c r="J58" s="292" t="e">
        <f>#REF!-'BS 3Q2022'!J58</f>
        <v>#REF!</v>
      </c>
      <c r="K58" s="293" t="e">
        <f>#REF!-'BS 3Q2022'!K58</f>
        <v>#REF!</v>
      </c>
      <c r="L58" s="293" t="e">
        <f>#REF!-'BS 3Q2022'!L58</f>
        <v>#REF!</v>
      </c>
      <c r="M58" s="294" t="e">
        <f>#REF!-'BS 3Q2022'!M58</f>
        <v>#REF!</v>
      </c>
      <c r="N58" s="292" t="e">
        <f>#REF!-'BS 3Q2022'!N58</f>
        <v>#REF!</v>
      </c>
      <c r="O58" s="292" t="e">
        <f>#REF!-'BS 3Q2022'!O58</f>
        <v>#REF!</v>
      </c>
      <c r="P58" s="293" t="e">
        <f>#REF!-'BS 3Q2022'!P58</f>
        <v>#REF!</v>
      </c>
      <c r="Q58" s="293" t="e">
        <f>#REF!-'BS 3Q2022'!Q58</f>
        <v>#REF!</v>
      </c>
      <c r="R58" s="294" t="e">
        <f>#REF!-'BS 3Q2022'!R58</f>
        <v>#REF!</v>
      </c>
      <c r="S58" s="292" t="e">
        <f>#REF!-'BS 3Q2022'!S58</f>
        <v>#REF!</v>
      </c>
      <c r="T58" s="292" t="e">
        <f>#REF!-'BS 3Q2022'!T58</f>
        <v>#REF!</v>
      </c>
      <c r="U58" s="292" t="e">
        <f>#REF!-'BS 3Q2022'!U58</f>
        <v>#REF!</v>
      </c>
      <c r="V58" s="293" t="e">
        <f>#REF!-'BS 3Q2022'!V58</f>
        <v>#REF!</v>
      </c>
      <c r="W58" s="294" t="e">
        <f>#REF!-'BS 3Q2022'!W58</f>
        <v>#REF!</v>
      </c>
      <c r="X58" s="292" t="e">
        <f>#REF!-'BS 3Q2022'!X58</f>
        <v>#REF!</v>
      </c>
      <c r="Y58" s="292" t="e">
        <f>#REF!-'BS 3Q2022'!Y58</f>
        <v>#REF!</v>
      </c>
      <c r="Z58" s="293" t="e">
        <f>#REF!-'BS 3Q2022'!Z58</f>
        <v>#REF!</v>
      </c>
      <c r="AA58" s="293" t="e">
        <f>#REF!-'BS 3Q2022'!AA58</f>
        <v>#REF!</v>
      </c>
      <c r="AB58" s="295" t="e">
        <f>#REF!-'BS 3Q2022'!AB58</f>
        <v>#REF!</v>
      </c>
      <c r="AC58" s="292" t="e">
        <f>#REF!-'BS 3Q2022'!AC58</f>
        <v>#REF!</v>
      </c>
      <c r="AD58" s="292" t="e">
        <f>#REF!-'BS 3Q2022'!AD58</f>
        <v>#REF!</v>
      </c>
      <c r="AE58" s="293" t="e">
        <f>#REF!-'BS 3Q2022'!AE58</f>
        <v>#REF!</v>
      </c>
      <c r="AF58" s="293" t="e">
        <f>#REF!-'BS 3Q2022'!AF58</f>
        <v>#REF!</v>
      </c>
      <c r="AG58" s="295" t="e">
        <f>#REF!-'BS 3Q2022'!AG58</f>
        <v>#REF!</v>
      </c>
      <c r="AH58" s="292" t="e">
        <f>#REF!-'BS 3Q2022'!AH58</f>
        <v>#REF!</v>
      </c>
      <c r="AI58" s="292" t="e">
        <f>#REF!-'BS 3Q2022'!AI58</f>
        <v>#REF!</v>
      </c>
      <c r="AJ58" s="293" t="e">
        <f>#REF!-'BS 3Q2022'!AJ58</f>
        <v>#REF!</v>
      </c>
      <c r="AK58" s="293" t="e">
        <f>#REF!-'BS 3Q2022'!AK58</f>
        <v>#REF!</v>
      </c>
      <c r="AL58" s="295" t="e">
        <f>#REF!-'BS 3Q2022'!AL58</f>
        <v>#REF!</v>
      </c>
      <c r="AM58" s="292" t="e">
        <f>#REF!-'BS 3Q2022'!AM58</f>
        <v>#REF!</v>
      </c>
      <c r="AN58" s="292" t="e">
        <f>#REF!-'BS 3Q2022'!AN58</f>
        <v>#REF!</v>
      </c>
      <c r="AO58" s="293" t="e">
        <f>#REF!-'BS 3Q2022'!AO58</f>
        <v>#REF!</v>
      </c>
      <c r="AP58" s="293" t="e">
        <f>#REF!-'BS 3Q2022'!AP58</f>
        <v>#REF!</v>
      </c>
      <c r="AQ58" s="295" t="e">
        <f>#REF!-'BS 3Q2022'!AQ58</f>
        <v>#REF!</v>
      </c>
      <c r="AR58" s="292" t="e">
        <f>#REF!-'BS 3Q2022'!AR58</f>
        <v>#REF!</v>
      </c>
      <c r="AS58" s="292" t="e">
        <f>#REF!-'BS 3Q2022'!AS58</f>
        <v>#REF!</v>
      </c>
      <c r="AT58" s="293" t="e">
        <f>#REF!-'BS 3Q2022'!AT58</f>
        <v>#REF!</v>
      </c>
      <c r="AU58" s="293" t="e">
        <f>#REF!-'BS 3Q2022'!AU58</f>
        <v>#REF!</v>
      </c>
      <c r="AV58" s="295" t="e">
        <f>#REF!-'BS 3Q2022'!AV58</f>
        <v>#REF!</v>
      </c>
    </row>
    <row r="59" spans="2:48" s="302" customFormat="1" outlineLevel="1" x14ac:dyDescent="0.55000000000000004">
      <c r="B59" s="200" t="s">
        <v>261</v>
      </c>
      <c r="C59" s="297"/>
      <c r="D59" s="298" t="e">
        <f>#REF!-'BS 3Q2022'!D59</f>
        <v>#REF!</v>
      </c>
      <c r="E59" s="298" t="e">
        <f>#REF!-'BS 3Q2022'!E59</f>
        <v>#REF!</v>
      </c>
      <c r="F59" s="146" t="e">
        <f>#REF!-'BS 3Q2022'!F59</f>
        <v>#REF!</v>
      </c>
      <c r="G59" s="146" t="e">
        <f>#REF!-'BS 3Q2022'!G59</f>
        <v>#REF!</v>
      </c>
      <c r="H59" s="122" t="e">
        <f>#REF!-'BS 3Q2022'!H59</f>
        <v>#REF!</v>
      </c>
      <c r="I59" s="299" t="e">
        <f>#REF!-'BS 3Q2022'!I59</f>
        <v>#REF!</v>
      </c>
      <c r="J59" s="299" t="e">
        <f>#REF!-'BS 3Q2022'!J59</f>
        <v>#REF!</v>
      </c>
      <c r="K59" s="146" t="e">
        <f>#REF!-'BS 3Q2022'!K59</f>
        <v>#REF!</v>
      </c>
      <c r="L59" s="146" t="e">
        <f>#REF!-'BS 3Q2022'!L59</f>
        <v>#REF!</v>
      </c>
      <c r="M59" s="26" t="e">
        <f>#REF!-'BS 3Q2022'!M59</f>
        <v>#REF!</v>
      </c>
      <c r="N59" s="299" t="e">
        <f>#REF!-'BS 3Q2022'!N59</f>
        <v>#REF!</v>
      </c>
      <c r="O59" s="299" t="e">
        <f>#REF!-'BS 3Q2022'!O59</f>
        <v>#REF!</v>
      </c>
      <c r="P59" s="146" t="e">
        <f>#REF!-'BS 3Q2022'!P59</f>
        <v>#REF!</v>
      </c>
      <c r="Q59" s="146" t="e">
        <f>#REF!-'BS 3Q2022'!Q59</f>
        <v>#REF!</v>
      </c>
      <c r="R59" s="26" t="e">
        <f>#REF!-'BS 3Q2022'!R59</f>
        <v>#REF!</v>
      </c>
      <c r="S59" s="299" t="e">
        <f>#REF!-'BS 3Q2022'!S59</f>
        <v>#REF!</v>
      </c>
      <c r="T59" s="299" t="e">
        <f>#REF!-'BS 3Q2022'!T59</f>
        <v>#REF!</v>
      </c>
      <c r="U59" s="299" t="e">
        <f>#REF!-'BS 3Q2022'!U59</f>
        <v>#REF!</v>
      </c>
      <c r="V59" s="300" t="e">
        <f>#REF!-'BS 3Q2022'!V59</f>
        <v>#REF!</v>
      </c>
      <c r="W59" s="26" t="e">
        <f>#REF!-'BS 3Q2022'!W59</f>
        <v>#REF!</v>
      </c>
      <c r="X59" s="301" t="e">
        <f>#REF!-'BS 3Q2022'!X59</f>
        <v>#REF!</v>
      </c>
      <c r="Y59" s="301" t="e">
        <f>#REF!-'BS 3Q2022'!Y59</f>
        <v>#REF!</v>
      </c>
      <c r="Z59" s="300" t="e">
        <f>#REF!-'BS 3Q2022'!Z59</f>
        <v>#REF!</v>
      </c>
      <c r="AA59" s="300" t="e">
        <f>#REF!-'BS 3Q2022'!AA59</f>
        <v>#REF!</v>
      </c>
      <c r="AB59" s="6" t="e">
        <f>#REF!-'BS 3Q2022'!AB59</f>
        <v>#REF!</v>
      </c>
      <c r="AC59" s="301" t="e">
        <f>#REF!-'BS 3Q2022'!AC59</f>
        <v>#REF!</v>
      </c>
      <c r="AD59" s="301" t="e">
        <f>#REF!-'BS 3Q2022'!AD59</f>
        <v>#REF!</v>
      </c>
      <c r="AE59" s="300" t="e">
        <f>#REF!-'BS 3Q2022'!AE59</f>
        <v>#REF!</v>
      </c>
      <c r="AF59" s="300" t="e">
        <f>#REF!-'BS 3Q2022'!AF59</f>
        <v>#REF!</v>
      </c>
      <c r="AG59" s="6" t="e">
        <f>#REF!-'BS 3Q2022'!AG59</f>
        <v>#REF!</v>
      </c>
      <c r="AH59" s="301" t="e">
        <f>#REF!-'BS 3Q2022'!AH59</f>
        <v>#REF!</v>
      </c>
      <c r="AI59" s="301" t="e">
        <f>#REF!-'BS 3Q2022'!AI59</f>
        <v>#REF!</v>
      </c>
      <c r="AJ59" s="300" t="e">
        <f>#REF!-'BS 3Q2022'!AJ59</f>
        <v>#REF!</v>
      </c>
      <c r="AK59" s="300" t="e">
        <f>#REF!-'BS 3Q2022'!AK59</f>
        <v>#REF!</v>
      </c>
      <c r="AL59" s="6" t="e">
        <f>#REF!-'BS 3Q2022'!AL59</f>
        <v>#REF!</v>
      </c>
      <c r="AM59" s="301" t="e">
        <f>#REF!-'BS 3Q2022'!AM59</f>
        <v>#REF!</v>
      </c>
      <c r="AN59" s="301" t="e">
        <f>#REF!-'BS 3Q2022'!AN59</f>
        <v>#REF!</v>
      </c>
      <c r="AO59" s="300" t="e">
        <f>#REF!-'BS 3Q2022'!AO59</f>
        <v>#REF!</v>
      </c>
      <c r="AP59" s="300" t="e">
        <f>#REF!-'BS 3Q2022'!AP59</f>
        <v>#REF!</v>
      </c>
      <c r="AQ59" s="6" t="e">
        <f>#REF!-'BS 3Q2022'!AQ59</f>
        <v>#REF!</v>
      </c>
      <c r="AR59" s="301" t="e">
        <f>#REF!-'BS 3Q2022'!AR59</f>
        <v>#REF!</v>
      </c>
      <c r="AS59" s="301" t="e">
        <f>#REF!-'BS 3Q2022'!AS59</f>
        <v>#REF!</v>
      </c>
      <c r="AT59" s="300" t="e">
        <f>#REF!-'BS 3Q2022'!AT59</f>
        <v>#REF!</v>
      </c>
      <c r="AU59" s="300" t="e">
        <f>#REF!-'BS 3Q2022'!AU59</f>
        <v>#REF!</v>
      </c>
      <c r="AV59" s="6" t="e">
        <f>#REF!-'BS 3Q2022'!AV59</f>
        <v>#REF!</v>
      </c>
    </row>
    <row r="60" spans="2:48" s="302" customFormat="1" outlineLevel="1" x14ac:dyDescent="0.55000000000000004">
      <c r="B60" s="200" t="s">
        <v>262</v>
      </c>
      <c r="C60" s="297"/>
      <c r="D60" s="298" t="e">
        <f>#REF!-'BS 3Q2022'!D60</f>
        <v>#REF!</v>
      </c>
      <c r="E60" s="298" t="e">
        <f>#REF!-'BS 3Q2022'!E60</f>
        <v>#REF!</v>
      </c>
      <c r="F60" s="146" t="e">
        <f>#REF!-'BS 3Q2022'!F60</f>
        <v>#REF!</v>
      </c>
      <c r="G60" s="146" t="e">
        <f>#REF!-'BS 3Q2022'!G60</f>
        <v>#REF!</v>
      </c>
      <c r="H60" s="122" t="e">
        <f>#REF!-'BS 3Q2022'!H60</f>
        <v>#REF!</v>
      </c>
      <c r="I60" s="299" t="e">
        <f>#REF!-'BS 3Q2022'!I60</f>
        <v>#REF!</v>
      </c>
      <c r="J60" s="299" t="e">
        <f>#REF!-'BS 3Q2022'!J60</f>
        <v>#REF!</v>
      </c>
      <c r="K60" s="146" t="e">
        <f>#REF!-'BS 3Q2022'!K60</f>
        <v>#REF!</v>
      </c>
      <c r="L60" s="146" t="e">
        <f>#REF!-'BS 3Q2022'!L60</f>
        <v>#REF!</v>
      </c>
      <c r="M60" s="26" t="e">
        <f>#REF!-'BS 3Q2022'!M60</f>
        <v>#REF!</v>
      </c>
      <c r="N60" s="299" t="e">
        <f>#REF!-'BS 3Q2022'!N60</f>
        <v>#REF!</v>
      </c>
      <c r="O60" s="299" t="e">
        <f>#REF!-'BS 3Q2022'!O60</f>
        <v>#REF!</v>
      </c>
      <c r="P60" s="146" t="e">
        <f>#REF!-'BS 3Q2022'!P60</f>
        <v>#REF!</v>
      </c>
      <c r="Q60" s="146" t="e">
        <f>#REF!-'BS 3Q2022'!Q60</f>
        <v>#REF!</v>
      </c>
      <c r="R60" s="26" t="e">
        <f>#REF!-'BS 3Q2022'!R60</f>
        <v>#REF!</v>
      </c>
      <c r="S60" s="299" t="e">
        <f>#REF!-'BS 3Q2022'!S60</f>
        <v>#REF!</v>
      </c>
      <c r="T60" s="299" t="e">
        <f>#REF!-'BS 3Q2022'!T60</f>
        <v>#REF!</v>
      </c>
      <c r="U60" s="299" t="e">
        <f>#REF!-'BS 3Q2022'!U60</f>
        <v>#REF!</v>
      </c>
      <c r="V60" s="300" t="e">
        <f>#REF!-'BS 3Q2022'!V60</f>
        <v>#REF!</v>
      </c>
      <c r="W60" s="26" t="e">
        <f>#REF!-'BS 3Q2022'!W60</f>
        <v>#REF!</v>
      </c>
      <c r="X60" s="300" t="e">
        <f>#REF!-'BS 3Q2022'!X60</f>
        <v>#REF!</v>
      </c>
      <c r="Y60" s="300" t="e">
        <f>#REF!-'BS 3Q2022'!Y60</f>
        <v>#REF!</v>
      </c>
      <c r="Z60" s="300" t="e">
        <f>#REF!-'BS 3Q2022'!Z60</f>
        <v>#REF!</v>
      </c>
      <c r="AA60" s="300" t="e">
        <f>#REF!-'BS 3Q2022'!AA60</f>
        <v>#REF!</v>
      </c>
      <c r="AB60" s="6" t="e">
        <f>#REF!-'BS 3Q2022'!AB60</f>
        <v>#REF!</v>
      </c>
      <c r="AC60" s="300" t="e">
        <f>#REF!-'BS 3Q2022'!AC60</f>
        <v>#REF!</v>
      </c>
      <c r="AD60" s="300" t="e">
        <f>#REF!-'BS 3Q2022'!AD60</f>
        <v>#REF!</v>
      </c>
      <c r="AE60" s="300" t="e">
        <f>#REF!-'BS 3Q2022'!AE60</f>
        <v>#REF!</v>
      </c>
      <c r="AF60" s="300" t="e">
        <f>#REF!-'BS 3Q2022'!AF60</f>
        <v>#REF!</v>
      </c>
      <c r="AG60" s="6" t="e">
        <f>#REF!-'BS 3Q2022'!AG60</f>
        <v>#REF!</v>
      </c>
      <c r="AH60" s="300" t="e">
        <f>#REF!-'BS 3Q2022'!AH60</f>
        <v>#REF!</v>
      </c>
      <c r="AI60" s="300" t="e">
        <f>#REF!-'BS 3Q2022'!AI60</f>
        <v>#REF!</v>
      </c>
      <c r="AJ60" s="300" t="e">
        <f>#REF!-'BS 3Q2022'!AJ60</f>
        <v>#REF!</v>
      </c>
      <c r="AK60" s="300" t="e">
        <f>#REF!-'BS 3Q2022'!AK60</f>
        <v>#REF!</v>
      </c>
      <c r="AL60" s="6" t="e">
        <f>#REF!-'BS 3Q2022'!AL60</f>
        <v>#REF!</v>
      </c>
      <c r="AM60" s="300" t="e">
        <f>#REF!-'BS 3Q2022'!AM60</f>
        <v>#REF!</v>
      </c>
      <c r="AN60" s="300" t="e">
        <f>#REF!-'BS 3Q2022'!AN60</f>
        <v>#REF!</v>
      </c>
      <c r="AO60" s="300" t="e">
        <f>#REF!-'BS 3Q2022'!AO60</f>
        <v>#REF!</v>
      </c>
      <c r="AP60" s="300" t="e">
        <f>#REF!-'BS 3Q2022'!AP60</f>
        <v>#REF!</v>
      </c>
      <c r="AQ60" s="6" t="e">
        <f>#REF!-'BS 3Q2022'!AQ60</f>
        <v>#REF!</v>
      </c>
      <c r="AR60" s="300" t="e">
        <f>#REF!-'BS 3Q2022'!AR60</f>
        <v>#REF!</v>
      </c>
      <c r="AS60" s="300" t="e">
        <f>#REF!-'BS 3Q2022'!AS60</f>
        <v>#REF!</v>
      </c>
      <c r="AT60" s="300" t="e">
        <f>#REF!-'BS 3Q2022'!AT60</f>
        <v>#REF!</v>
      </c>
      <c r="AU60" s="300" t="e">
        <f>#REF!-'BS 3Q2022'!AU60</f>
        <v>#REF!</v>
      </c>
      <c r="AV60" s="6" t="e">
        <f>#REF!-'BS 3Q2022'!AV60</f>
        <v>#REF!</v>
      </c>
    </row>
    <row r="61" spans="2:48" s="302" customFormat="1" outlineLevel="1" x14ac:dyDescent="0.55000000000000004">
      <c r="B61" s="200" t="s">
        <v>263</v>
      </c>
      <c r="C61" s="297"/>
      <c r="D61" s="298" t="e">
        <f>#REF!-'BS 3Q2022'!D61</f>
        <v>#REF!</v>
      </c>
      <c r="E61" s="298" t="e">
        <f>#REF!-'BS 3Q2022'!E61</f>
        <v>#REF!</v>
      </c>
      <c r="F61" s="146" t="e">
        <f>#REF!-'BS 3Q2022'!F61</f>
        <v>#REF!</v>
      </c>
      <c r="G61" s="146" t="e">
        <f>#REF!-'BS 3Q2022'!G61</f>
        <v>#REF!</v>
      </c>
      <c r="H61" s="122" t="e">
        <f>#REF!-'BS 3Q2022'!H61</f>
        <v>#REF!</v>
      </c>
      <c r="I61" s="299" t="e">
        <f>#REF!-'BS 3Q2022'!I61</f>
        <v>#REF!</v>
      </c>
      <c r="J61" s="299" t="e">
        <f>#REF!-'BS 3Q2022'!J61</f>
        <v>#REF!</v>
      </c>
      <c r="K61" s="146" t="e">
        <f>#REF!-'BS 3Q2022'!K61</f>
        <v>#REF!</v>
      </c>
      <c r="L61" s="146" t="e">
        <f>#REF!-'BS 3Q2022'!L61</f>
        <v>#REF!</v>
      </c>
      <c r="M61" s="26" t="e">
        <f>#REF!-'BS 3Q2022'!M61</f>
        <v>#REF!</v>
      </c>
      <c r="N61" s="299" t="e">
        <f>#REF!-'BS 3Q2022'!N61</f>
        <v>#REF!</v>
      </c>
      <c r="O61" s="299" t="e">
        <f>#REF!-'BS 3Q2022'!O61</f>
        <v>#REF!</v>
      </c>
      <c r="P61" s="146" t="e">
        <f>#REF!-'BS 3Q2022'!P61</f>
        <v>#REF!</v>
      </c>
      <c r="Q61" s="146" t="e">
        <f>#REF!-'BS 3Q2022'!Q61</f>
        <v>#REF!</v>
      </c>
      <c r="R61" s="26" t="e">
        <f>#REF!-'BS 3Q2022'!R61</f>
        <v>#REF!</v>
      </c>
      <c r="S61" s="299" t="e">
        <f>#REF!-'BS 3Q2022'!S61</f>
        <v>#REF!</v>
      </c>
      <c r="T61" s="299" t="e">
        <f>#REF!-'BS 3Q2022'!T61</f>
        <v>#REF!</v>
      </c>
      <c r="U61" s="299" t="e">
        <f>#REF!-'BS 3Q2022'!U61</f>
        <v>#REF!</v>
      </c>
      <c r="V61" s="300" t="e">
        <f>#REF!-'BS 3Q2022'!V61</f>
        <v>#REF!</v>
      </c>
      <c r="W61" s="26" t="e">
        <f>#REF!-'BS 3Q2022'!W61</f>
        <v>#REF!</v>
      </c>
      <c r="X61" s="301" t="e">
        <f>#REF!-'BS 3Q2022'!X61</f>
        <v>#REF!</v>
      </c>
      <c r="Y61" s="301" t="e">
        <f>#REF!-'BS 3Q2022'!Y61</f>
        <v>#REF!</v>
      </c>
      <c r="Z61" s="300" t="e">
        <f>#REF!-'BS 3Q2022'!Z61</f>
        <v>#REF!</v>
      </c>
      <c r="AA61" s="300" t="e">
        <f>#REF!-'BS 3Q2022'!AA61</f>
        <v>#REF!</v>
      </c>
      <c r="AB61" s="6" t="e">
        <f>#REF!-'BS 3Q2022'!AB61</f>
        <v>#REF!</v>
      </c>
      <c r="AC61" s="301" t="e">
        <f>#REF!-'BS 3Q2022'!AC61</f>
        <v>#REF!</v>
      </c>
      <c r="AD61" s="301" t="e">
        <f>#REF!-'BS 3Q2022'!AD61</f>
        <v>#REF!</v>
      </c>
      <c r="AE61" s="300" t="e">
        <f>#REF!-'BS 3Q2022'!AE61</f>
        <v>#REF!</v>
      </c>
      <c r="AF61" s="300" t="e">
        <f>#REF!-'BS 3Q2022'!AF61</f>
        <v>#REF!</v>
      </c>
      <c r="AG61" s="6" t="e">
        <f>#REF!-'BS 3Q2022'!AG61</f>
        <v>#REF!</v>
      </c>
      <c r="AH61" s="301" t="e">
        <f>#REF!-'BS 3Q2022'!AH61</f>
        <v>#REF!</v>
      </c>
      <c r="AI61" s="301" t="e">
        <f>#REF!-'BS 3Q2022'!AI61</f>
        <v>#REF!</v>
      </c>
      <c r="AJ61" s="300" t="e">
        <f>#REF!-'BS 3Q2022'!AJ61</f>
        <v>#REF!</v>
      </c>
      <c r="AK61" s="300" t="e">
        <f>#REF!-'BS 3Q2022'!AK61</f>
        <v>#REF!</v>
      </c>
      <c r="AL61" s="6" t="e">
        <f>#REF!-'BS 3Q2022'!AL61</f>
        <v>#REF!</v>
      </c>
      <c r="AM61" s="301" t="e">
        <f>#REF!-'BS 3Q2022'!AM61</f>
        <v>#REF!</v>
      </c>
      <c r="AN61" s="301" t="e">
        <f>#REF!-'BS 3Q2022'!AN61</f>
        <v>#REF!</v>
      </c>
      <c r="AO61" s="300" t="e">
        <f>#REF!-'BS 3Q2022'!AO61</f>
        <v>#REF!</v>
      </c>
      <c r="AP61" s="300" t="e">
        <f>#REF!-'BS 3Q2022'!AP61</f>
        <v>#REF!</v>
      </c>
      <c r="AQ61" s="6" t="e">
        <f>#REF!-'BS 3Q2022'!AQ61</f>
        <v>#REF!</v>
      </c>
      <c r="AR61" s="301" t="e">
        <f>#REF!-'BS 3Q2022'!AR61</f>
        <v>#REF!</v>
      </c>
      <c r="AS61" s="301" t="e">
        <f>#REF!-'BS 3Q2022'!AS61</f>
        <v>#REF!</v>
      </c>
      <c r="AT61" s="300" t="e">
        <f>#REF!-'BS 3Q2022'!AT61</f>
        <v>#REF!</v>
      </c>
      <c r="AU61" s="300" t="e">
        <f>#REF!-'BS 3Q2022'!AU61</f>
        <v>#REF!</v>
      </c>
      <c r="AV61" s="6" t="e">
        <f>#REF!-'BS 3Q2022'!AV61</f>
        <v>#REF!</v>
      </c>
    </row>
    <row r="62" spans="2:48" s="23" customFormat="1" outlineLevel="1" x14ac:dyDescent="0.55000000000000004">
      <c r="B62" s="200" t="s">
        <v>264</v>
      </c>
      <c r="C62" s="201"/>
      <c r="D62" s="179" t="e">
        <f>#REF!-'BS 3Q2022'!D62</f>
        <v>#REF!</v>
      </c>
      <c r="E62" s="179" t="e">
        <f>#REF!-'BS 3Q2022'!E62</f>
        <v>#REF!</v>
      </c>
      <c r="F62" s="303" t="e">
        <f>#REF!-'BS 3Q2022'!F62</f>
        <v>#REF!</v>
      </c>
      <c r="G62" s="303" t="e">
        <f>#REF!-'BS 3Q2022'!G62</f>
        <v>#REF!</v>
      </c>
      <c r="H62" s="128" t="e">
        <f>#REF!-'BS 3Q2022'!H62</f>
        <v>#REF!</v>
      </c>
      <c r="I62" s="303" t="e">
        <f>#REF!-'BS 3Q2022'!I62</f>
        <v>#REF!</v>
      </c>
      <c r="J62" s="303" t="e">
        <f>#REF!-'BS 3Q2022'!J62</f>
        <v>#REF!</v>
      </c>
      <c r="K62" s="303" t="e">
        <f>#REF!-'BS 3Q2022'!K62</f>
        <v>#REF!</v>
      </c>
      <c r="L62" s="179" t="e">
        <f>#REF!-'BS 3Q2022'!L62</f>
        <v>#REF!</v>
      </c>
      <c r="M62" s="28" t="e">
        <f>#REF!-'BS 3Q2022'!M62</f>
        <v>#REF!</v>
      </c>
      <c r="N62" s="179" t="e">
        <f>#REF!-'BS 3Q2022'!N62</f>
        <v>#REF!</v>
      </c>
      <c r="O62" s="179" t="e">
        <f>#REF!-'BS 3Q2022'!O62</f>
        <v>#REF!</v>
      </c>
      <c r="P62" s="179" t="e">
        <f>#REF!-'BS 3Q2022'!P62</f>
        <v>#REF!</v>
      </c>
      <c r="Q62" s="179" t="e">
        <f>#REF!-'BS 3Q2022'!Q62</f>
        <v>#REF!</v>
      </c>
      <c r="R62" s="28" t="e">
        <f>#REF!-'BS 3Q2022'!R62</f>
        <v>#REF!</v>
      </c>
      <c r="S62" s="179" t="e">
        <f>#REF!-'BS 3Q2022'!S62</f>
        <v>#REF!</v>
      </c>
      <c r="T62" s="179" t="e">
        <f>#REF!-'BS 3Q2022'!T62</f>
        <v>#REF!</v>
      </c>
      <c r="U62" s="179" t="e">
        <f>#REF!-'BS 3Q2022'!U62</f>
        <v>#REF!</v>
      </c>
      <c r="V62" s="179" t="e">
        <f>#REF!-'BS 3Q2022'!V62</f>
        <v>#REF!</v>
      </c>
      <c r="W62" s="28" t="e">
        <f>#REF!-'BS 3Q2022'!W62</f>
        <v>#REF!</v>
      </c>
      <c r="X62" s="179" t="e">
        <f>#REF!-'BS 3Q2022'!X62</f>
        <v>#REF!</v>
      </c>
      <c r="Y62" s="179" t="e">
        <f>#REF!-'BS 3Q2022'!Y62</f>
        <v>#REF!</v>
      </c>
      <c r="Z62" s="179" t="e">
        <f>#REF!-'BS 3Q2022'!Z62</f>
        <v>#REF!</v>
      </c>
      <c r="AA62" s="179" t="e">
        <f>#REF!-'BS 3Q2022'!AA62</f>
        <v>#REF!</v>
      </c>
      <c r="AB62" s="28" t="e">
        <f>#REF!-'BS 3Q2022'!AB62</f>
        <v>#REF!</v>
      </c>
      <c r="AC62" s="179" t="e">
        <f>#REF!-'BS 3Q2022'!AC62</f>
        <v>#REF!</v>
      </c>
      <c r="AD62" s="179" t="e">
        <f>#REF!-'BS 3Q2022'!AD62</f>
        <v>#REF!</v>
      </c>
      <c r="AE62" s="179" t="e">
        <f>#REF!-'BS 3Q2022'!AE62</f>
        <v>#REF!</v>
      </c>
      <c r="AF62" s="179" t="e">
        <f>#REF!-'BS 3Q2022'!AF62</f>
        <v>#REF!</v>
      </c>
      <c r="AG62" s="28" t="e">
        <f>#REF!-'BS 3Q2022'!AG62</f>
        <v>#REF!</v>
      </c>
      <c r="AH62" s="179" t="e">
        <f>#REF!-'BS 3Q2022'!AH62</f>
        <v>#REF!</v>
      </c>
      <c r="AI62" s="179" t="e">
        <f>#REF!-'BS 3Q2022'!AI62</f>
        <v>#REF!</v>
      </c>
      <c r="AJ62" s="179" t="e">
        <f>#REF!-'BS 3Q2022'!AJ62</f>
        <v>#REF!</v>
      </c>
      <c r="AK62" s="179" t="e">
        <f>#REF!-'BS 3Q2022'!AK62</f>
        <v>#REF!</v>
      </c>
      <c r="AL62" s="28" t="e">
        <f>#REF!-'BS 3Q2022'!AL62</f>
        <v>#REF!</v>
      </c>
      <c r="AM62" s="179" t="e">
        <f>#REF!-'BS 3Q2022'!AM62</f>
        <v>#REF!</v>
      </c>
      <c r="AN62" s="179" t="e">
        <f>#REF!-'BS 3Q2022'!AN62</f>
        <v>#REF!</v>
      </c>
      <c r="AO62" s="179" t="e">
        <f>#REF!-'BS 3Q2022'!AO62</f>
        <v>#REF!</v>
      </c>
      <c r="AP62" s="179" t="e">
        <f>#REF!-'BS 3Q2022'!AP62</f>
        <v>#REF!</v>
      </c>
      <c r="AQ62" s="28" t="e">
        <f>#REF!-'BS 3Q2022'!AQ62</f>
        <v>#REF!</v>
      </c>
      <c r="AR62" s="179" t="e">
        <f>#REF!-'BS 3Q2022'!AR62</f>
        <v>#REF!</v>
      </c>
      <c r="AS62" s="179" t="e">
        <f>#REF!-'BS 3Q2022'!AS62</f>
        <v>#REF!</v>
      </c>
      <c r="AT62" s="179" t="e">
        <f>#REF!-'BS 3Q2022'!AT62</f>
        <v>#REF!</v>
      </c>
      <c r="AU62" s="179" t="e">
        <f>#REF!-'BS 3Q2022'!AU62</f>
        <v>#REF!</v>
      </c>
      <c r="AV62" s="28" t="e">
        <f>#REF!-'BS 3Q2022'!AV62</f>
        <v>#REF!</v>
      </c>
    </row>
    <row r="63" spans="2:48" s="23" customFormat="1" outlineLevel="1" x14ac:dyDescent="0.55000000000000004">
      <c r="B63" s="200" t="s">
        <v>265</v>
      </c>
      <c r="C63" s="201"/>
      <c r="D63" s="179" t="e">
        <f>#REF!-'BS 3Q2022'!D63</f>
        <v>#REF!</v>
      </c>
      <c r="E63" s="179" t="e">
        <f>#REF!-'BS 3Q2022'!E63</f>
        <v>#REF!</v>
      </c>
      <c r="F63" s="303" t="e">
        <f>#REF!-'BS 3Q2022'!F63</f>
        <v>#REF!</v>
      </c>
      <c r="G63" s="303" t="e">
        <f>#REF!-'BS 3Q2022'!G63</f>
        <v>#REF!</v>
      </c>
      <c r="H63" s="128" t="e">
        <f>#REF!-'BS 3Q2022'!H63</f>
        <v>#REF!</v>
      </c>
      <c r="I63" s="303" t="e">
        <f>#REF!-'BS 3Q2022'!I63</f>
        <v>#REF!</v>
      </c>
      <c r="J63" s="303" t="e">
        <f>#REF!-'BS 3Q2022'!J63</f>
        <v>#REF!</v>
      </c>
      <c r="K63" s="303" t="e">
        <f>#REF!-'BS 3Q2022'!K63</f>
        <v>#REF!</v>
      </c>
      <c r="L63" s="179" t="e">
        <f>#REF!-'BS 3Q2022'!L63</f>
        <v>#REF!</v>
      </c>
      <c r="M63" s="28" t="e">
        <f>#REF!-'BS 3Q2022'!M63</f>
        <v>#REF!</v>
      </c>
      <c r="N63" s="179" t="e">
        <f>#REF!-'BS 3Q2022'!N63</f>
        <v>#REF!</v>
      </c>
      <c r="O63" s="179" t="e">
        <f>#REF!-'BS 3Q2022'!O63</f>
        <v>#REF!</v>
      </c>
      <c r="P63" s="179" t="e">
        <f>#REF!-'BS 3Q2022'!P63</f>
        <v>#REF!</v>
      </c>
      <c r="Q63" s="179" t="e">
        <f>#REF!-'BS 3Q2022'!Q63</f>
        <v>#REF!</v>
      </c>
      <c r="R63" s="28" t="e">
        <f>#REF!-'BS 3Q2022'!R63</f>
        <v>#REF!</v>
      </c>
      <c r="S63" s="179" t="e">
        <f>#REF!-'BS 3Q2022'!S63</f>
        <v>#REF!</v>
      </c>
      <c r="T63" s="179" t="e">
        <f>#REF!-'BS 3Q2022'!T63</f>
        <v>#REF!</v>
      </c>
      <c r="U63" s="179" t="e">
        <f>#REF!-'BS 3Q2022'!U63</f>
        <v>#REF!</v>
      </c>
      <c r="V63" s="179" t="e">
        <f>#REF!-'BS 3Q2022'!V63</f>
        <v>#REF!</v>
      </c>
      <c r="W63" s="28" t="e">
        <f>#REF!-'BS 3Q2022'!W63</f>
        <v>#REF!</v>
      </c>
      <c r="X63" s="179" t="e">
        <f>#REF!-'BS 3Q2022'!X63</f>
        <v>#REF!</v>
      </c>
      <c r="Y63" s="179" t="e">
        <f>#REF!-'BS 3Q2022'!Y63</f>
        <v>#REF!</v>
      </c>
      <c r="Z63" s="179" t="e">
        <f>#REF!-'BS 3Q2022'!Z63</f>
        <v>#REF!</v>
      </c>
      <c r="AA63" s="179" t="e">
        <f>#REF!-'BS 3Q2022'!AA63</f>
        <v>#REF!</v>
      </c>
      <c r="AB63" s="28" t="e">
        <f>#REF!-'BS 3Q2022'!AB63</f>
        <v>#REF!</v>
      </c>
      <c r="AC63" s="179" t="e">
        <f>#REF!-'BS 3Q2022'!AC63</f>
        <v>#REF!</v>
      </c>
      <c r="AD63" s="179" t="e">
        <f>#REF!-'BS 3Q2022'!AD63</f>
        <v>#REF!</v>
      </c>
      <c r="AE63" s="179" t="e">
        <f>#REF!-'BS 3Q2022'!AE63</f>
        <v>#REF!</v>
      </c>
      <c r="AF63" s="179" t="e">
        <f>#REF!-'BS 3Q2022'!AF63</f>
        <v>#REF!</v>
      </c>
      <c r="AG63" s="28" t="e">
        <f>#REF!-'BS 3Q2022'!AG63</f>
        <v>#REF!</v>
      </c>
      <c r="AH63" s="179" t="e">
        <f>#REF!-'BS 3Q2022'!AH63</f>
        <v>#REF!</v>
      </c>
      <c r="AI63" s="179" t="e">
        <f>#REF!-'BS 3Q2022'!AI63</f>
        <v>#REF!</v>
      </c>
      <c r="AJ63" s="179" t="e">
        <f>#REF!-'BS 3Q2022'!AJ63</f>
        <v>#REF!</v>
      </c>
      <c r="AK63" s="179" t="e">
        <f>#REF!-'BS 3Q2022'!AK63</f>
        <v>#REF!</v>
      </c>
      <c r="AL63" s="28" t="e">
        <f>#REF!-'BS 3Q2022'!AL63</f>
        <v>#REF!</v>
      </c>
      <c r="AM63" s="179" t="e">
        <f>#REF!-'BS 3Q2022'!AM63</f>
        <v>#REF!</v>
      </c>
      <c r="AN63" s="179" t="e">
        <f>#REF!-'BS 3Q2022'!AN63</f>
        <v>#REF!</v>
      </c>
      <c r="AO63" s="179" t="e">
        <f>#REF!-'BS 3Q2022'!AO63</f>
        <v>#REF!</v>
      </c>
      <c r="AP63" s="179" t="e">
        <f>#REF!-'BS 3Q2022'!AP63</f>
        <v>#REF!</v>
      </c>
      <c r="AQ63" s="28" t="e">
        <f>#REF!-'BS 3Q2022'!AQ63</f>
        <v>#REF!</v>
      </c>
      <c r="AR63" s="179" t="e">
        <f>#REF!-'BS 3Q2022'!AR63</f>
        <v>#REF!</v>
      </c>
      <c r="AS63" s="179" t="e">
        <f>#REF!-'BS 3Q2022'!AS63</f>
        <v>#REF!</v>
      </c>
      <c r="AT63" s="179" t="e">
        <f>#REF!-'BS 3Q2022'!AT63</f>
        <v>#REF!</v>
      </c>
      <c r="AU63" s="179" t="e">
        <f>#REF!-'BS 3Q2022'!AU63</f>
        <v>#REF!</v>
      </c>
      <c r="AV63" s="28" t="e">
        <f>#REF!-'BS 3Q2022'!AV63</f>
        <v>#REF!</v>
      </c>
    </row>
    <row r="64" spans="2:48" outlineLevel="1" x14ac:dyDescent="0.55000000000000004">
      <c r="B64" s="200" t="s">
        <v>328</v>
      </c>
      <c r="C64" s="201"/>
      <c r="D64" s="304" t="e">
        <f>#REF!-'BS 3Q2022'!D64</f>
        <v>#REF!</v>
      </c>
      <c r="E64" s="304" t="e">
        <f>#REF!-'BS 3Q2022'!E64</f>
        <v>#REF!</v>
      </c>
      <c r="F64" s="304" t="e">
        <f>#REF!-'BS 3Q2022'!F64</f>
        <v>#REF!</v>
      </c>
      <c r="G64" s="304" t="e">
        <f>#REF!-'BS 3Q2022'!G64</f>
        <v>#REF!</v>
      </c>
      <c r="H64" s="306" t="e">
        <f>#REF!-'BS 3Q2022'!H64</f>
        <v>#REF!</v>
      </c>
      <c r="I64" s="305" t="e">
        <f>#REF!-'BS 3Q2022'!I64</f>
        <v>#REF!</v>
      </c>
      <c r="J64" s="305" t="e">
        <f>#REF!-'BS 3Q2022'!J64</f>
        <v>#REF!</v>
      </c>
      <c r="K64" s="305" t="e">
        <f>#REF!-'BS 3Q2022'!K64</f>
        <v>#REF!</v>
      </c>
      <c r="L64" s="305" t="e">
        <f>#REF!-'BS 3Q2022'!L64</f>
        <v>#REF!</v>
      </c>
      <c r="M64" s="306" t="e">
        <f>#REF!-'BS 3Q2022'!M64</f>
        <v>#REF!</v>
      </c>
      <c r="N64" s="305" t="e">
        <f>#REF!-'BS 3Q2022'!N64</f>
        <v>#REF!</v>
      </c>
      <c r="O64" s="305" t="e">
        <f>#REF!-'BS 3Q2022'!O64</f>
        <v>#REF!</v>
      </c>
      <c r="P64" s="305" t="e">
        <f>#REF!-'BS 3Q2022'!P64</f>
        <v>#REF!</v>
      </c>
      <c r="Q64" s="305" t="e">
        <f>#REF!-'BS 3Q2022'!Q64</f>
        <v>#REF!</v>
      </c>
      <c r="R64" s="306" t="e">
        <f>#REF!-'BS 3Q2022'!R64</f>
        <v>#REF!</v>
      </c>
      <c r="S64" s="305" t="e">
        <f>#REF!-'BS 3Q2022'!S64</f>
        <v>#REF!</v>
      </c>
      <c r="T64" s="305" t="e">
        <f>#REF!-'BS 3Q2022'!T64</f>
        <v>#REF!</v>
      </c>
      <c r="U64" s="305" t="e">
        <f>#REF!-'BS 3Q2022'!U64</f>
        <v>#REF!</v>
      </c>
      <c r="V64" s="305" t="e">
        <f>#REF!-'BS 3Q2022'!V64</f>
        <v>#REF!</v>
      </c>
      <c r="W64" s="306" t="e">
        <f>#REF!-'BS 3Q2022'!W64</f>
        <v>#REF!</v>
      </c>
      <c r="X64" s="307" t="e">
        <f>#REF!-'BS 3Q2022'!X64</f>
        <v>#REF!</v>
      </c>
      <c r="Y64" s="307" t="e">
        <f>#REF!-'BS 3Q2022'!Y64</f>
        <v>#REF!</v>
      </c>
      <c r="Z64" s="307" t="e">
        <f>#REF!-'BS 3Q2022'!Z64</f>
        <v>#REF!</v>
      </c>
      <c r="AA64" s="307" t="e">
        <f>#REF!-'BS 3Q2022'!AA64</f>
        <v>#REF!</v>
      </c>
      <c r="AB64" s="306" t="e">
        <f>#REF!-'BS 3Q2022'!AB64</f>
        <v>#REF!</v>
      </c>
      <c r="AC64" s="307" t="e">
        <f>#REF!-'BS 3Q2022'!AC64</f>
        <v>#REF!</v>
      </c>
      <c r="AD64" s="307" t="e">
        <f>#REF!-'BS 3Q2022'!AD64</f>
        <v>#REF!</v>
      </c>
      <c r="AE64" s="307" t="e">
        <f>#REF!-'BS 3Q2022'!AE64</f>
        <v>#REF!</v>
      </c>
      <c r="AF64" s="307" t="e">
        <f>#REF!-'BS 3Q2022'!AF64</f>
        <v>#REF!</v>
      </c>
      <c r="AG64" s="405" t="e">
        <f>#REF!-'BS 3Q2022'!AG64</f>
        <v>#REF!</v>
      </c>
      <c r="AH64" s="307" t="e">
        <f>#REF!-'BS 3Q2022'!AH64</f>
        <v>#REF!</v>
      </c>
      <c r="AI64" s="307" t="e">
        <f>#REF!-'BS 3Q2022'!AI64</f>
        <v>#REF!</v>
      </c>
      <c r="AJ64" s="307" t="e">
        <f>#REF!-'BS 3Q2022'!AJ64</f>
        <v>#REF!</v>
      </c>
      <c r="AK64" s="307" t="e">
        <f>#REF!-'BS 3Q2022'!AK64</f>
        <v>#REF!</v>
      </c>
      <c r="AL64" s="405" t="e">
        <f>#REF!-'BS 3Q2022'!AL64</f>
        <v>#REF!</v>
      </c>
      <c r="AM64" s="307" t="e">
        <f>#REF!-'BS 3Q2022'!AM64</f>
        <v>#REF!</v>
      </c>
      <c r="AN64" s="307" t="e">
        <f>#REF!-'BS 3Q2022'!AN64</f>
        <v>#REF!</v>
      </c>
      <c r="AO64" s="307" t="e">
        <f>#REF!-'BS 3Q2022'!AO64</f>
        <v>#REF!</v>
      </c>
      <c r="AP64" s="307" t="e">
        <f>#REF!-'BS 3Q2022'!AP64</f>
        <v>#REF!</v>
      </c>
      <c r="AQ64" s="306" t="e">
        <f>#REF!-'BS 3Q2022'!AQ64</f>
        <v>#REF!</v>
      </c>
      <c r="AR64" s="307" t="e">
        <f>#REF!-'BS 3Q2022'!AR64</f>
        <v>#REF!</v>
      </c>
      <c r="AS64" s="307" t="e">
        <f>#REF!-'BS 3Q2022'!AS64</f>
        <v>#REF!</v>
      </c>
      <c r="AT64" s="307" t="e">
        <f>#REF!-'BS 3Q2022'!AT64</f>
        <v>#REF!</v>
      </c>
      <c r="AU64" s="307" t="e">
        <f>#REF!-'BS 3Q2022'!AU64</f>
        <v>#REF!</v>
      </c>
      <c r="AV64" s="306" t="e">
        <f>#REF!-'BS 3Q2022'!AV64</f>
        <v>#REF!</v>
      </c>
    </row>
    <row r="65" spans="2:48" outlineLevel="1" x14ac:dyDescent="0.55000000000000004">
      <c r="B65" s="180" t="s">
        <v>325</v>
      </c>
      <c r="C65" s="44"/>
      <c r="D65" s="139" t="e">
        <f>#REF!-'BS 3Q2022'!D65</f>
        <v>#REF!</v>
      </c>
      <c r="E65" s="139" t="e">
        <f>#REF!-'BS 3Q2022'!E65</f>
        <v>#REF!</v>
      </c>
      <c r="F65" s="309" t="e">
        <f>#REF!-'BS 3Q2022'!F65</f>
        <v>#REF!</v>
      </c>
      <c r="G65" s="309" t="e">
        <f>#REF!-'BS 3Q2022'!G65</f>
        <v>#REF!</v>
      </c>
      <c r="H65" s="17" t="e">
        <f>#REF!-'BS 3Q2022'!H65</f>
        <v>#REF!</v>
      </c>
      <c r="I65" s="139" t="e">
        <f>#REF!-'BS 3Q2022'!I65</f>
        <v>#REF!</v>
      </c>
      <c r="J65" s="139" t="e">
        <f>#REF!-'BS 3Q2022'!J65</f>
        <v>#REF!</v>
      </c>
      <c r="K65" s="309" t="e">
        <f>#REF!-'BS 3Q2022'!K65</f>
        <v>#REF!</v>
      </c>
      <c r="L65" s="309" t="e">
        <f>#REF!-'BS 3Q2022'!L65</f>
        <v>#REF!</v>
      </c>
      <c r="M65" s="17" t="e">
        <f>#REF!-'BS 3Q2022'!M65</f>
        <v>#REF!</v>
      </c>
      <c r="N65" s="139" t="e">
        <f>#REF!-'BS 3Q2022'!N65</f>
        <v>#REF!</v>
      </c>
      <c r="O65" s="139" t="e">
        <f>#REF!-'BS 3Q2022'!O65</f>
        <v>#REF!</v>
      </c>
      <c r="P65" s="309" t="e">
        <f>#REF!-'BS 3Q2022'!P65</f>
        <v>#REF!</v>
      </c>
      <c r="Q65" s="309" t="e">
        <f>#REF!-'BS 3Q2022'!Q65</f>
        <v>#REF!</v>
      </c>
      <c r="R65" s="17" t="e">
        <f>#REF!-'BS 3Q2022'!R65</f>
        <v>#REF!</v>
      </c>
      <c r="S65" s="139" t="e">
        <f>#REF!-'BS 3Q2022'!S65</f>
        <v>#REF!</v>
      </c>
      <c r="T65" s="139" t="e">
        <f>#REF!-'BS 3Q2022'!T65</f>
        <v>#REF!</v>
      </c>
      <c r="U65" s="309" t="e">
        <f>#REF!-'BS 3Q2022'!U65</f>
        <v>#REF!</v>
      </c>
      <c r="V65" s="309" t="e">
        <f>#REF!-'BS 3Q2022'!V65</f>
        <v>#REF!</v>
      </c>
      <c r="W65" s="17" t="e">
        <f>#REF!-'BS 3Q2022'!W65</f>
        <v>#REF!</v>
      </c>
      <c r="X65" s="139" t="e">
        <f>#REF!-'BS 3Q2022'!X65</f>
        <v>#REF!</v>
      </c>
      <c r="Y65" s="305" t="e">
        <f>#REF!-'BS 3Q2022'!Y65</f>
        <v>#REF!</v>
      </c>
      <c r="Z65" s="305" t="e">
        <f>#REF!-'BS 3Q2022'!Z65</f>
        <v>#REF!</v>
      </c>
      <c r="AA65" s="310" t="e">
        <f>#REF!-'BS 3Q2022'!AA65</f>
        <v>#REF!</v>
      </c>
      <c r="AB65" s="17" t="e">
        <f>#REF!-'BS 3Q2022'!AB65</f>
        <v>#REF!</v>
      </c>
      <c r="AC65" s="139" t="e">
        <f>#REF!-'BS 3Q2022'!AC65</f>
        <v>#REF!</v>
      </c>
      <c r="AD65" s="139" t="e">
        <f>#REF!-'BS 3Q2022'!AD65</f>
        <v>#REF!</v>
      </c>
      <c r="AE65" s="309" t="e">
        <f>#REF!-'BS 3Q2022'!AE65</f>
        <v>#REF!</v>
      </c>
      <c r="AF65" s="309" t="e">
        <f>#REF!-'BS 3Q2022'!AF65</f>
        <v>#REF!</v>
      </c>
      <c r="AG65" s="17" t="e">
        <f>#REF!-'BS 3Q2022'!AG65</f>
        <v>#REF!</v>
      </c>
      <c r="AH65" s="139" t="e">
        <f>#REF!-'BS 3Q2022'!AH65</f>
        <v>#REF!</v>
      </c>
      <c r="AI65" s="139" t="e">
        <f>#REF!-'BS 3Q2022'!AI65</f>
        <v>#REF!</v>
      </c>
      <c r="AJ65" s="309" t="e">
        <f>#REF!-'BS 3Q2022'!AJ65</f>
        <v>#REF!</v>
      </c>
      <c r="AK65" s="309" t="e">
        <f>#REF!-'BS 3Q2022'!AK65</f>
        <v>#REF!</v>
      </c>
      <c r="AL65" s="17" t="e">
        <f>#REF!-'BS 3Q2022'!AL65</f>
        <v>#REF!</v>
      </c>
      <c r="AM65" s="139" t="e">
        <f>#REF!-'BS 3Q2022'!AM65</f>
        <v>#REF!</v>
      </c>
      <c r="AN65" s="139" t="e">
        <f>#REF!-'BS 3Q2022'!AN65</f>
        <v>#REF!</v>
      </c>
      <c r="AO65" s="309" t="e">
        <f>#REF!-'BS 3Q2022'!AO65</f>
        <v>#REF!</v>
      </c>
      <c r="AP65" s="309" t="e">
        <f>#REF!-'BS 3Q2022'!AP65</f>
        <v>#REF!</v>
      </c>
      <c r="AQ65" s="17" t="e">
        <f>#REF!-'BS 3Q2022'!AQ65</f>
        <v>#REF!</v>
      </c>
      <c r="AR65" s="139" t="e">
        <f>#REF!-'BS 3Q2022'!AR65</f>
        <v>#REF!</v>
      </c>
      <c r="AS65" s="139" t="e">
        <f>#REF!-'BS 3Q2022'!AS65</f>
        <v>#REF!</v>
      </c>
      <c r="AT65" s="309" t="e">
        <f>#REF!-'BS 3Q2022'!AT65</f>
        <v>#REF!</v>
      </c>
      <c r="AU65" s="309" t="e">
        <f>#REF!-'BS 3Q2022'!AU65</f>
        <v>#REF!</v>
      </c>
      <c r="AV65" s="17" t="e">
        <f>#REF!-'BS 3Q2022'!AV65</f>
        <v>#REF!</v>
      </c>
    </row>
    <row r="66" spans="2:48" outlineLevel="1" x14ac:dyDescent="0.55000000000000004">
      <c r="B66" s="180" t="s">
        <v>327</v>
      </c>
      <c r="C66" s="44"/>
      <c r="D66" s="139" t="e">
        <f>#REF!-'BS 3Q2022'!D66</f>
        <v>#REF!</v>
      </c>
      <c r="E66" s="139" t="e">
        <f>#REF!-'BS 3Q2022'!E66</f>
        <v>#REF!</v>
      </c>
      <c r="F66" s="309" t="e">
        <f>#REF!-'BS 3Q2022'!F66</f>
        <v>#REF!</v>
      </c>
      <c r="G66" s="309" t="e">
        <f>#REF!-'BS 3Q2022'!G66</f>
        <v>#REF!</v>
      </c>
      <c r="H66" s="387" t="e">
        <f>#REF!-'BS 3Q2022'!H66</f>
        <v>#REF!</v>
      </c>
      <c r="I66" s="139" t="e">
        <f>#REF!-'BS 3Q2022'!I66</f>
        <v>#REF!</v>
      </c>
      <c r="J66" s="139" t="e">
        <f>#REF!-'BS 3Q2022'!J66</f>
        <v>#REF!</v>
      </c>
      <c r="K66" s="309" t="e">
        <f>#REF!-'BS 3Q2022'!K66</f>
        <v>#REF!</v>
      </c>
      <c r="L66" s="309" t="e">
        <f>#REF!-'BS 3Q2022'!L66</f>
        <v>#REF!</v>
      </c>
      <c r="M66" s="387" t="e">
        <f>#REF!-'BS 3Q2022'!M66</f>
        <v>#REF!</v>
      </c>
      <c r="N66" s="139" t="e">
        <f>#REF!-'BS 3Q2022'!N66</f>
        <v>#REF!</v>
      </c>
      <c r="O66" s="139" t="e">
        <f>#REF!-'BS 3Q2022'!O66</f>
        <v>#REF!</v>
      </c>
      <c r="P66" s="309" t="e">
        <f>#REF!-'BS 3Q2022'!P66</f>
        <v>#REF!</v>
      </c>
      <c r="Q66" s="309" t="e">
        <f>#REF!-'BS 3Q2022'!Q66</f>
        <v>#REF!</v>
      </c>
      <c r="R66" s="387" t="e">
        <f>#REF!-'BS 3Q2022'!R66</f>
        <v>#REF!</v>
      </c>
      <c r="S66" s="139" t="e">
        <f>#REF!-'BS 3Q2022'!S66</f>
        <v>#REF!</v>
      </c>
      <c r="T66" s="139" t="e">
        <f>#REF!-'BS 3Q2022'!T66</f>
        <v>#REF!</v>
      </c>
      <c r="U66" s="309" t="e">
        <f>#REF!-'BS 3Q2022'!U66</f>
        <v>#REF!</v>
      </c>
      <c r="V66" s="309" t="e">
        <f>#REF!-'BS 3Q2022'!V66</f>
        <v>#REF!</v>
      </c>
      <c r="W66" s="388" t="e">
        <f>#REF!-'BS 3Q2022'!W66</f>
        <v>#REF!</v>
      </c>
      <c r="X66" s="139" t="e">
        <f>#REF!-'BS 3Q2022'!X66</f>
        <v>#REF!</v>
      </c>
      <c r="Y66" s="179" t="e">
        <f>#REF!-'BS 3Q2022'!Y66</f>
        <v>#REF!</v>
      </c>
      <c r="Z66" s="179" t="e">
        <f>#REF!-'BS 3Q2022'!Z66</f>
        <v>#REF!</v>
      </c>
      <c r="AA66" s="310" t="e">
        <f>#REF!-'BS 3Q2022'!AA66</f>
        <v>#REF!</v>
      </c>
      <c r="AB66" s="388" t="e">
        <f>#REF!-'BS 3Q2022'!AB66</f>
        <v>#REF!</v>
      </c>
      <c r="AC66" s="139" t="e">
        <f>#REF!-'BS 3Q2022'!AC66</f>
        <v>#REF!</v>
      </c>
      <c r="AD66" s="139" t="e">
        <f>#REF!-'BS 3Q2022'!AD66</f>
        <v>#REF!</v>
      </c>
      <c r="AE66" s="309" t="e">
        <f>#REF!-'BS 3Q2022'!AE66</f>
        <v>#REF!</v>
      </c>
      <c r="AF66" s="309" t="e">
        <f>#REF!-'BS 3Q2022'!AF66</f>
        <v>#REF!</v>
      </c>
      <c r="AG66" s="388" t="e">
        <f>#REF!-'BS 3Q2022'!AG66</f>
        <v>#REF!</v>
      </c>
      <c r="AH66" s="139" t="e">
        <f>#REF!-'BS 3Q2022'!AH66</f>
        <v>#REF!</v>
      </c>
      <c r="AI66" s="139" t="e">
        <f>#REF!-'BS 3Q2022'!AI66</f>
        <v>#REF!</v>
      </c>
      <c r="AJ66" s="309" t="e">
        <f>#REF!-'BS 3Q2022'!AJ66</f>
        <v>#REF!</v>
      </c>
      <c r="AK66" s="309" t="e">
        <f>#REF!-'BS 3Q2022'!AK66</f>
        <v>#REF!</v>
      </c>
      <c r="AL66" s="388" t="e">
        <f>#REF!-'BS 3Q2022'!AL66</f>
        <v>#REF!</v>
      </c>
      <c r="AM66" s="139" t="e">
        <f>#REF!-'BS 3Q2022'!AM66</f>
        <v>#REF!</v>
      </c>
      <c r="AN66" s="139" t="e">
        <f>#REF!-'BS 3Q2022'!AN66</f>
        <v>#REF!</v>
      </c>
      <c r="AO66" s="309" t="e">
        <f>#REF!-'BS 3Q2022'!AO66</f>
        <v>#REF!</v>
      </c>
      <c r="AP66" s="309" t="e">
        <f>#REF!-'BS 3Q2022'!AP66</f>
        <v>#REF!</v>
      </c>
      <c r="AQ66" s="388" t="e">
        <f>#REF!-'BS 3Q2022'!AQ66</f>
        <v>#REF!</v>
      </c>
      <c r="AR66" s="139" t="e">
        <f>#REF!-'BS 3Q2022'!AR66</f>
        <v>#REF!</v>
      </c>
      <c r="AS66" s="139" t="e">
        <f>#REF!-'BS 3Q2022'!AS66</f>
        <v>#REF!</v>
      </c>
      <c r="AT66" s="309" t="e">
        <f>#REF!-'BS 3Q2022'!AT66</f>
        <v>#REF!</v>
      </c>
      <c r="AU66" s="309" t="e">
        <f>#REF!-'BS 3Q2022'!AU66</f>
        <v>#REF!</v>
      </c>
      <c r="AV66" s="388" t="e">
        <f>#REF!-'BS 3Q2022'!AV66</f>
        <v>#REF!</v>
      </c>
    </row>
    <row r="67" spans="2:48" outlineLevel="1" x14ac:dyDescent="0.55000000000000004">
      <c r="B67" s="386" t="s">
        <v>326</v>
      </c>
      <c r="C67" s="312"/>
      <c r="D67" s="313" t="e">
        <f>#REF!-'BS 3Q2022'!D67</f>
        <v>#REF!</v>
      </c>
      <c r="E67" s="313" t="e">
        <f>#REF!-'BS 3Q2022'!E67</f>
        <v>#REF!</v>
      </c>
      <c r="F67" s="314" t="e">
        <f>#REF!-'BS 3Q2022'!F67</f>
        <v>#REF!</v>
      </c>
      <c r="G67" s="314" t="e">
        <f>#REF!-'BS 3Q2022'!G67</f>
        <v>#REF!</v>
      </c>
      <c r="H67" s="316" t="e">
        <f>#REF!-'BS 3Q2022'!H67</f>
        <v>#REF!</v>
      </c>
      <c r="I67" s="313" t="e">
        <f>#REF!-'BS 3Q2022'!I67</f>
        <v>#REF!</v>
      </c>
      <c r="J67" s="313" t="e">
        <f>#REF!-'BS 3Q2022'!J67</f>
        <v>#REF!</v>
      </c>
      <c r="K67" s="314" t="e">
        <f>#REF!-'BS 3Q2022'!K67</f>
        <v>#REF!</v>
      </c>
      <c r="L67" s="314" t="e">
        <f>#REF!-'BS 3Q2022'!L67</f>
        <v>#REF!</v>
      </c>
      <c r="M67" s="316" t="e">
        <f>#REF!-'BS 3Q2022'!M67</f>
        <v>#REF!</v>
      </c>
      <c r="N67" s="313" t="e">
        <f>#REF!-'BS 3Q2022'!N67</f>
        <v>#REF!</v>
      </c>
      <c r="O67" s="313" t="e">
        <f>#REF!-'BS 3Q2022'!O67</f>
        <v>#REF!</v>
      </c>
      <c r="P67" s="314" t="e">
        <f>#REF!-'BS 3Q2022'!P67</f>
        <v>#REF!</v>
      </c>
      <c r="Q67" s="314" t="e">
        <f>#REF!-'BS 3Q2022'!Q67</f>
        <v>#REF!</v>
      </c>
      <c r="R67" s="316" t="e">
        <f>#REF!-'BS 3Q2022'!R67</f>
        <v>#REF!</v>
      </c>
      <c r="S67" s="313" t="e">
        <f>#REF!-'BS 3Q2022'!S67</f>
        <v>#REF!</v>
      </c>
      <c r="T67" s="313" t="e">
        <f>#REF!-'BS 3Q2022'!T67</f>
        <v>#REF!</v>
      </c>
      <c r="U67" s="314" t="e">
        <f>#REF!-'BS 3Q2022'!U67</f>
        <v>#REF!</v>
      </c>
      <c r="V67" s="314" t="e">
        <f>#REF!-'BS 3Q2022'!V67</f>
        <v>#REF!</v>
      </c>
      <c r="W67" s="316" t="e">
        <f>#REF!-'BS 3Q2022'!W67</f>
        <v>#REF!</v>
      </c>
      <c r="X67" s="313" t="e">
        <f>#REF!-'BS 3Q2022'!X67</f>
        <v>#REF!</v>
      </c>
      <c r="Y67" s="313" t="e">
        <f>#REF!-'BS 3Q2022'!Y67</f>
        <v>#REF!</v>
      </c>
      <c r="Z67" s="314" t="e">
        <f>#REF!-'BS 3Q2022'!Z67</f>
        <v>#REF!</v>
      </c>
      <c r="AA67" s="315" t="e">
        <f>#REF!-'BS 3Q2022'!AA67</f>
        <v>#REF!</v>
      </c>
      <c r="AB67" s="316" t="e">
        <f>#REF!-'BS 3Q2022'!AB67</f>
        <v>#REF!</v>
      </c>
      <c r="AC67" s="313" t="e">
        <f>#REF!-'BS 3Q2022'!AC67</f>
        <v>#REF!</v>
      </c>
      <c r="AD67" s="313" t="e">
        <f>#REF!-'BS 3Q2022'!AD67</f>
        <v>#REF!</v>
      </c>
      <c r="AE67" s="314" t="e">
        <f>#REF!-'BS 3Q2022'!AE67</f>
        <v>#REF!</v>
      </c>
      <c r="AF67" s="314" t="e">
        <f>#REF!-'BS 3Q2022'!AF67</f>
        <v>#REF!</v>
      </c>
      <c r="AG67" s="316" t="e">
        <f>#REF!-'BS 3Q2022'!AG67</f>
        <v>#REF!</v>
      </c>
      <c r="AH67" s="313" t="e">
        <f>#REF!-'BS 3Q2022'!AH67</f>
        <v>#REF!</v>
      </c>
      <c r="AI67" s="313" t="e">
        <f>#REF!-'BS 3Q2022'!AI67</f>
        <v>#REF!</v>
      </c>
      <c r="AJ67" s="314" t="e">
        <f>#REF!-'BS 3Q2022'!AJ67</f>
        <v>#REF!</v>
      </c>
      <c r="AK67" s="314" t="e">
        <f>#REF!-'BS 3Q2022'!AK67</f>
        <v>#REF!</v>
      </c>
      <c r="AL67" s="316" t="e">
        <f>#REF!-'BS 3Q2022'!AL67</f>
        <v>#REF!</v>
      </c>
      <c r="AM67" s="313" t="e">
        <f>#REF!-'BS 3Q2022'!AM67</f>
        <v>#REF!</v>
      </c>
      <c r="AN67" s="313" t="e">
        <f>#REF!-'BS 3Q2022'!AN67</f>
        <v>#REF!</v>
      </c>
      <c r="AO67" s="314" t="e">
        <f>#REF!-'BS 3Q2022'!AO67</f>
        <v>#REF!</v>
      </c>
      <c r="AP67" s="314" t="e">
        <f>#REF!-'BS 3Q2022'!AP67</f>
        <v>#REF!</v>
      </c>
      <c r="AQ67" s="316" t="e">
        <f>#REF!-'BS 3Q2022'!AQ67</f>
        <v>#REF!</v>
      </c>
      <c r="AR67" s="313" t="e">
        <f>#REF!-'BS 3Q2022'!AR67</f>
        <v>#REF!</v>
      </c>
      <c r="AS67" s="313" t="e">
        <f>#REF!-'BS 3Q2022'!AS67</f>
        <v>#REF!</v>
      </c>
      <c r="AT67" s="314" t="e">
        <f>#REF!-'BS 3Q2022'!AT67</f>
        <v>#REF!</v>
      </c>
      <c r="AU67" s="314" t="e">
        <f>#REF!-'BS 3Q2022'!AU67</f>
        <v>#REF!</v>
      </c>
      <c r="AV67" s="316" t="e">
        <f>#REF!-'BS 3Q2022'!AV67</f>
        <v>#REF!</v>
      </c>
    </row>
  </sheetData>
  <dataConsolidate/>
  <mergeCells count="27">
    <mergeCell ref="B19:C19"/>
    <mergeCell ref="B3:C3"/>
    <mergeCell ref="B5:C5"/>
    <mergeCell ref="B6:C6"/>
    <mergeCell ref="B8:C8"/>
    <mergeCell ref="B10:C10"/>
    <mergeCell ref="B42:C42"/>
    <mergeCell ref="B20:C20"/>
    <mergeCell ref="B21:C21"/>
    <mergeCell ref="B22:C22"/>
    <mergeCell ref="B23:C23"/>
    <mergeCell ref="B34:C34"/>
    <mergeCell ref="B35:C35"/>
    <mergeCell ref="B36:C36"/>
    <mergeCell ref="B37:C37"/>
    <mergeCell ref="B38:C38"/>
    <mergeCell ref="B39:C39"/>
    <mergeCell ref="B41:C41"/>
    <mergeCell ref="B51:C51"/>
    <mergeCell ref="B52:C52"/>
    <mergeCell ref="B53:C53"/>
    <mergeCell ref="B44:C44"/>
    <mergeCell ref="B45:C45"/>
    <mergeCell ref="B47:C47"/>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47F9-AE3D-4CDE-8FE4-389662C4FA8E}">
  <sheetPr>
    <tabColor theme="9" tint="0.79998168889431442"/>
    <pageSetUpPr fitToPage="1"/>
  </sheetPr>
  <dimension ref="B1:AV65"/>
  <sheetViews>
    <sheetView showGridLines="0" zoomScaleNormal="100" workbookViewId="0">
      <pane xSplit="3" ySplit="4" topLeftCell="U14"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2:48" ht="16.2" customHeight="1" x14ac:dyDescent="0.55000000000000004">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55000000000000004">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6">
      <c r="B3" s="445" t="s">
        <v>266</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55000000000000004">
      <c r="B5" s="459" t="s">
        <v>267</v>
      </c>
      <c r="C5" s="460"/>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55000000000000004">
      <c r="B6" s="308" t="s">
        <v>268</v>
      </c>
      <c r="C6" s="44"/>
      <c r="D6" s="16" t="e">
        <f>#REF!-'CFS 3Q2022'!D6</f>
        <v>#REF!</v>
      </c>
      <c r="E6" s="101" t="e">
        <f>#REF!-'CFS 3Q2022'!E6</f>
        <v>#REF!</v>
      </c>
      <c r="F6" s="16" t="e">
        <f>#REF!-'CFS 3Q2022'!F6</f>
        <v>#REF!</v>
      </c>
      <c r="G6" s="16" t="e">
        <f>#REF!-'CFS 3Q2022'!G6</f>
        <v>#REF!</v>
      </c>
      <c r="H6" s="17" t="e">
        <f>#REF!-'CFS 3Q2022'!H6</f>
        <v>#REF!</v>
      </c>
      <c r="I6" s="16" t="e">
        <f>#REF!-'CFS 3Q2022'!I6</f>
        <v>#REF!</v>
      </c>
      <c r="J6" s="16" t="e">
        <f>#REF!-'CFS 3Q2022'!J6</f>
        <v>#REF!</v>
      </c>
      <c r="K6" s="16" t="e">
        <f>#REF!-'CFS 3Q2022'!K6</f>
        <v>#REF!</v>
      </c>
      <c r="L6" s="16" t="e">
        <f>#REF!-'CFS 3Q2022'!L6</f>
        <v>#REF!</v>
      </c>
      <c r="M6" s="17" t="e">
        <f>#REF!-'CFS 3Q2022'!M6</f>
        <v>#REF!</v>
      </c>
      <c r="N6" s="16" t="e">
        <f>#REF!-'CFS 3Q2022'!N6</f>
        <v>#REF!</v>
      </c>
      <c r="O6" s="16" t="e">
        <f>#REF!-'CFS 3Q2022'!O6</f>
        <v>#REF!</v>
      </c>
      <c r="P6" s="16" t="e">
        <f>#REF!-'CFS 3Q2022'!P6</f>
        <v>#REF!</v>
      </c>
      <c r="Q6" s="16" t="e">
        <f>#REF!-'CFS 3Q2022'!Q6</f>
        <v>#REF!</v>
      </c>
      <c r="R6" s="17" t="e">
        <f>#REF!-'CFS 3Q2022'!R6</f>
        <v>#REF!</v>
      </c>
      <c r="S6" s="16" t="e">
        <f>#REF!-'CFS 3Q2022'!S6</f>
        <v>#REF!</v>
      </c>
      <c r="T6" s="16" t="e">
        <f>#REF!-'CFS 3Q2022'!T6</f>
        <v>#REF!</v>
      </c>
      <c r="U6" s="16" t="e">
        <f>#REF!-'CFS 3Q2022'!U6</f>
        <v>#REF!</v>
      </c>
      <c r="V6" s="16" t="e">
        <f>#REF!-'CFS 3Q2022'!V6</f>
        <v>#REF!</v>
      </c>
      <c r="W6" s="17" t="e">
        <f>#REF!-'CFS 3Q2022'!W6</f>
        <v>#REF!</v>
      </c>
      <c r="X6" s="16" t="e">
        <f>#REF!-'CFS 3Q2022'!X6</f>
        <v>#REF!</v>
      </c>
      <c r="Y6" s="16" t="e">
        <f>#REF!-'CFS 3Q2022'!Y6</f>
        <v>#REF!</v>
      </c>
      <c r="Z6" s="16" t="e">
        <f>#REF!-'CFS 3Q2022'!Z6</f>
        <v>#REF!</v>
      </c>
      <c r="AA6" s="16" t="e">
        <f>#REF!-'CFS 3Q2022'!AA6</f>
        <v>#REF!</v>
      </c>
      <c r="AB6" s="17" t="e">
        <f>#REF!-'CFS 3Q2022'!AB6</f>
        <v>#REF!</v>
      </c>
      <c r="AC6" s="16" t="e">
        <f>#REF!-'CFS 3Q2022'!AC6</f>
        <v>#REF!</v>
      </c>
      <c r="AD6" s="16" t="e">
        <f>#REF!-'CFS 3Q2022'!AD6</f>
        <v>#REF!</v>
      </c>
      <c r="AE6" s="16" t="e">
        <f>#REF!-'CFS 3Q2022'!AE6</f>
        <v>#REF!</v>
      </c>
      <c r="AF6" s="16" t="e">
        <f>#REF!-'CFS 3Q2022'!AF6</f>
        <v>#REF!</v>
      </c>
      <c r="AG6" s="17" t="e">
        <f>#REF!-'CFS 3Q2022'!AG6</f>
        <v>#REF!</v>
      </c>
      <c r="AH6" s="16" t="e">
        <f>#REF!-'CFS 3Q2022'!AH6</f>
        <v>#REF!</v>
      </c>
      <c r="AI6" s="16" t="e">
        <f>#REF!-'CFS 3Q2022'!AI6</f>
        <v>#REF!</v>
      </c>
      <c r="AJ6" s="16" t="e">
        <f>#REF!-'CFS 3Q2022'!AJ6</f>
        <v>#REF!</v>
      </c>
      <c r="AK6" s="16" t="e">
        <f>#REF!-'CFS 3Q2022'!AK6</f>
        <v>#REF!</v>
      </c>
      <c r="AL6" s="17" t="e">
        <f>#REF!-'CFS 3Q2022'!AL6</f>
        <v>#REF!</v>
      </c>
      <c r="AM6" s="16" t="e">
        <f>#REF!-'CFS 3Q2022'!AM6</f>
        <v>#REF!</v>
      </c>
      <c r="AN6" s="16" t="e">
        <f>#REF!-'CFS 3Q2022'!AN6</f>
        <v>#REF!</v>
      </c>
      <c r="AO6" s="16" t="e">
        <f>#REF!-'CFS 3Q2022'!AO6</f>
        <v>#REF!</v>
      </c>
      <c r="AP6" s="16" t="e">
        <f>#REF!-'CFS 3Q2022'!AP6</f>
        <v>#REF!</v>
      </c>
      <c r="AQ6" s="17" t="e">
        <f>#REF!-'CFS 3Q2022'!AQ6</f>
        <v>#REF!</v>
      </c>
      <c r="AR6" s="16" t="e">
        <f>#REF!-'CFS 3Q2022'!AR6</f>
        <v>#REF!</v>
      </c>
      <c r="AS6" s="16" t="e">
        <f>#REF!-'CFS 3Q2022'!AS6</f>
        <v>#REF!</v>
      </c>
      <c r="AT6" s="16" t="e">
        <f>#REF!-'CFS 3Q2022'!AT6</f>
        <v>#REF!</v>
      </c>
      <c r="AU6" s="16" t="e">
        <f>#REF!-'CFS 3Q2022'!AU6</f>
        <v>#REF!</v>
      </c>
      <c r="AV6" s="17" t="e">
        <f>#REF!-'CFS 3Q2022'!AV6</f>
        <v>#REF!</v>
      </c>
    </row>
    <row r="7" spans="2:48" outlineLevel="1" x14ac:dyDescent="0.55000000000000004">
      <c r="B7" s="308" t="s">
        <v>269</v>
      </c>
      <c r="C7" s="44"/>
      <c r="D7" s="16" t="e">
        <f>#REF!-'CFS 3Q2022'!D7</f>
        <v>#REF!</v>
      </c>
      <c r="E7" s="16" t="e">
        <f>#REF!-'CFS 3Q2022'!E7</f>
        <v>#REF!</v>
      </c>
      <c r="F7" s="16" t="e">
        <f>#REF!-'CFS 3Q2022'!F7</f>
        <v>#REF!</v>
      </c>
      <c r="G7" s="16" t="e">
        <f>#REF!-'CFS 3Q2022'!G7</f>
        <v>#REF!</v>
      </c>
      <c r="H7" s="17" t="e">
        <f>#REF!-'CFS 3Q2022'!H7</f>
        <v>#REF!</v>
      </c>
      <c r="I7" s="16" t="e">
        <f>#REF!-'CFS 3Q2022'!I7</f>
        <v>#REF!</v>
      </c>
      <c r="J7" s="16" t="e">
        <f>#REF!-'CFS 3Q2022'!J7</f>
        <v>#REF!</v>
      </c>
      <c r="K7" s="16" t="e">
        <f>#REF!-'CFS 3Q2022'!K7</f>
        <v>#REF!</v>
      </c>
      <c r="L7" s="16" t="e">
        <f>#REF!-'CFS 3Q2022'!L7</f>
        <v>#REF!</v>
      </c>
      <c r="M7" s="17" t="e">
        <f>#REF!-'CFS 3Q2022'!M7</f>
        <v>#REF!</v>
      </c>
      <c r="N7" s="16" t="e">
        <f>#REF!-'CFS 3Q2022'!N7</f>
        <v>#REF!</v>
      </c>
      <c r="O7" s="16" t="e">
        <f>#REF!-'CFS 3Q2022'!O7</f>
        <v>#REF!</v>
      </c>
      <c r="P7" s="16" t="e">
        <f>#REF!-'CFS 3Q2022'!P7</f>
        <v>#REF!</v>
      </c>
      <c r="Q7" s="16" t="e">
        <f>#REF!-'CFS 3Q2022'!Q7</f>
        <v>#REF!</v>
      </c>
      <c r="R7" s="17" t="e">
        <f>#REF!-'CFS 3Q2022'!R7</f>
        <v>#REF!</v>
      </c>
      <c r="S7" s="16" t="e">
        <f>#REF!-'CFS 3Q2022'!S7</f>
        <v>#REF!</v>
      </c>
      <c r="T7" s="16" t="e">
        <f>#REF!-'CFS 3Q2022'!T7</f>
        <v>#REF!</v>
      </c>
      <c r="U7" s="16" t="e">
        <f>#REF!-'CFS 3Q2022'!U7</f>
        <v>#REF!</v>
      </c>
      <c r="V7" s="16" t="e">
        <f>#REF!-'CFS 3Q2022'!V7</f>
        <v>#REF!</v>
      </c>
      <c r="W7" s="17" t="e">
        <f>#REF!-'CFS 3Q2022'!W7</f>
        <v>#REF!</v>
      </c>
      <c r="X7" s="16" t="e">
        <f>#REF!-'CFS 3Q2022'!X7</f>
        <v>#REF!</v>
      </c>
      <c r="Y7" s="16" t="e">
        <f>#REF!-'CFS 3Q2022'!Y7</f>
        <v>#REF!</v>
      </c>
      <c r="Z7" s="16" t="e">
        <f>#REF!-'CFS 3Q2022'!Z7</f>
        <v>#REF!</v>
      </c>
      <c r="AA7" s="16" t="e">
        <f>#REF!-'CFS 3Q2022'!AA7</f>
        <v>#REF!</v>
      </c>
      <c r="AB7" s="17" t="e">
        <f>#REF!-'CFS 3Q2022'!AB7</f>
        <v>#REF!</v>
      </c>
      <c r="AC7" s="16" t="e">
        <f>#REF!-'CFS 3Q2022'!AC7</f>
        <v>#REF!</v>
      </c>
      <c r="AD7" s="16" t="e">
        <f>#REF!-'CFS 3Q2022'!AD7</f>
        <v>#REF!</v>
      </c>
      <c r="AE7" s="16" t="e">
        <f>#REF!-'CFS 3Q2022'!AE7</f>
        <v>#REF!</v>
      </c>
      <c r="AF7" s="16" t="e">
        <f>#REF!-'CFS 3Q2022'!AF7</f>
        <v>#REF!</v>
      </c>
      <c r="AG7" s="17" t="e">
        <f>#REF!-'CFS 3Q2022'!AG7</f>
        <v>#REF!</v>
      </c>
      <c r="AH7" s="16" t="e">
        <f>#REF!-'CFS 3Q2022'!AH7</f>
        <v>#REF!</v>
      </c>
      <c r="AI7" s="16" t="e">
        <f>#REF!-'CFS 3Q2022'!AI7</f>
        <v>#REF!</v>
      </c>
      <c r="AJ7" s="16" t="e">
        <f>#REF!-'CFS 3Q2022'!AJ7</f>
        <v>#REF!</v>
      </c>
      <c r="AK7" s="16" t="e">
        <f>#REF!-'CFS 3Q2022'!AK7</f>
        <v>#REF!</v>
      </c>
      <c r="AL7" s="17" t="e">
        <f>#REF!-'CFS 3Q2022'!AL7</f>
        <v>#REF!</v>
      </c>
      <c r="AM7" s="16" t="e">
        <f>#REF!-'CFS 3Q2022'!AM7</f>
        <v>#REF!</v>
      </c>
      <c r="AN7" s="16" t="e">
        <f>#REF!-'CFS 3Q2022'!AN7</f>
        <v>#REF!</v>
      </c>
      <c r="AO7" s="16" t="e">
        <f>#REF!-'CFS 3Q2022'!AO7</f>
        <v>#REF!</v>
      </c>
      <c r="AP7" s="16" t="e">
        <f>#REF!-'CFS 3Q2022'!AP7</f>
        <v>#REF!</v>
      </c>
      <c r="AQ7" s="17" t="e">
        <f>#REF!-'CFS 3Q2022'!AQ7</f>
        <v>#REF!</v>
      </c>
      <c r="AR7" s="16" t="e">
        <f>#REF!-'CFS 3Q2022'!AR7</f>
        <v>#REF!</v>
      </c>
      <c r="AS7" s="16" t="e">
        <f>#REF!-'CFS 3Q2022'!AS7</f>
        <v>#REF!</v>
      </c>
      <c r="AT7" s="16" t="e">
        <f>#REF!-'CFS 3Q2022'!AT7</f>
        <v>#REF!</v>
      </c>
      <c r="AU7" s="16" t="e">
        <f>#REF!-'CFS 3Q2022'!AU7</f>
        <v>#REF!</v>
      </c>
      <c r="AV7" s="17" t="e">
        <f>#REF!-'CFS 3Q2022'!AV7</f>
        <v>#REF!</v>
      </c>
    </row>
    <row r="8" spans="2:48" outlineLevel="1" x14ac:dyDescent="0.55000000000000004">
      <c r="B8" s="308" t="s">
        <v>222</v>
      </c>
      <c r="C8" s="44"/>
      <c r="D8" s="16" t="e">
        <f>#REF!-'CFS 3Q2022'!D8</f>
        <v>#REF!</v>
      </c>
      <c r="E8" s="16" t="e">
        <f>#REF!-'CFS 3Q2022'!E8</f>
        <v>#REF!</v>
      </c>
      <c r="F8" s="16" t="e">
        <f>#REF!-'CFS 3Q2022'!F8</f>
        <v>#REF!</v>
      </c>
      <c r="G8" s="101" t="e">
        <f>#REF!-'CFS 3Q2022'!G8</f>
        <v>#REF!</v>
      </c>
      <c r="H8" s="17" t="e">
        <f>#REF!-'CFS 3Q2022'!H8</f>
        <v>#REF!</v>
      </c>
      <c r="I8" s="16" t="e">
        <f>#REF!-'CFS 3Q2022'!I8</f>
        <v>#REF!</v>
      </c>
      <c r="J8" s="16" t="e">
        <f>#REF!-'CFS 3Q2022'!J8</f>
        <v>#REF!</v>
      </c>
      <c r="K8" s="16" t="e">
        <f>#REF!-'CFS 3Q2022'!K8</f>
        <v>#REF!</v>
      </c>
      <c r="L8" s="101" t="e">
        <f>#REF!-'CFS 3Q2022'!L8</f>
        <v>#REF!</v>
      </c>
      <c r="M8" s="17" t="e">
        <f>#REF!-'CFS 3Q2022'!M8</f>
        <v>#REF!</v>
      </c>
      <c r="N8" s="16" t="e">
        <f>#REF!-'CFS 3Q2022'!N8</f>
        <v>#REF!</v>
      </c>
      <c r="O8" s="16" t="e">
        <f>#REF!-'CFS 3Q2022'!O8</f>
        <v>#REF!</v>
      </c>
      <c r="P8" s="16" t="e">
        <f>#REF!-'CFS 3Q2022'!P8</f>
        <v>#REF!</v>
      </c>
      <c r="Q8" s="101" t="e">
        <f>#REF!-'CFS 3Q2022'!Q8</f>
        <v>#REF!</v>
      </c>
      <c r="R8" s="17" t="e">
        <f>#REF!-'CFS 3Q2022'!R8</f>
        <v>#REF!</v>
      </c>
      <c r="S8" s="16" t="e">
        <f>#REF!-'CFS 3Q2022'!S8</f>
        <v>#REF!</v>
      </c>
      <c r="T8" s="16" t="e">
        <f>#REF!-'CFS 3Q2022'!T8</f>
        <v>#REF!</v>
      </c>
      <c r="U8" s="16" t="e">
        <f>#REF!-'CFS 3Q2022'!U8</f>
        <v>#REF!</v>
      </c>
      <c r="V8" s="16" t="e">
        <f>#REF!-'CFS 3Q2022'!V8</f>
        <v>#REF!</v>
      </c>
      <c r="W8" s="17" t="e">
        <f>#REF!-'CFS 3Q2022'!W8</f>
        <v>#REF!</v>
      </c>
      <c r="X8" s="16" t="e">
        <f>#REF!-'CFS 3Q2022'!X8</f>
        <v>#REF!</v>
      </c>
      <c r="Y8" s="16" t="e">
        <f>#REF!-'CFS 3Q2022'!Y8</f>
        <v>#REF!</v>
      </c>
      <c r="Z8" s="16" t="e">
        <f>#REF!-'CFS 3Q2022'!Z8</f>
        <v>#REF!</v>
      </c>
      <c r="AA8" s="16" t="e">
        <f>#REF!-'CFS 3Q2022'!AA8</f>
        <v>#REF!</v>
      </c>
      <c r="AB8" s="17" t="e">
        <f>#REF!-'CFS 3Q2022'!AB8</f>
        <v>#REF!</v>
      </c>
      <c r="AC8" s="16" t="e">
        <f>#REF!-'CFS 3Q2022'!AC8</f>
        <v>#REF!</v>
      </c>
      <c r="AD8" s="16" t="e">
        <f>#REF!-'CFS 3Q2022'!AD8</f>
        <v>#REF!</v>
      </c>
      <c r="AE8" s="16" t="e">
        <f>#REF!-'CFS 3Q2022'!AE8</f>
        <v>#REF!</v>
      </c>
      <c r="AF8" s="16" t="e">
        <f>#REF!-'CFS 3Q2022'!AF8</f>
        <v>#REF!</v>
      </c>
      <c r="AG8" s="17" t="e">
        <f>#REF!-'CFS 3Q2022'!AG8</f>
        <v>#REF!</v>
      </c>
      <c r="AH8" s="16" t="e">
        <f>#REF!-'CFS 3Q2022'!AH8</f>
        <v>#REF!</v>
      </c>
      <c r="AI8" s="16" t="e">
        <f>#REF!-'CFS 3Q2022'!AI8</f>
        <v>#REF!</v>
      </c>
      <c r="AJ8" s="16" t="e">
        <f>#REF!-'CFS 3Q2022'!AJ8</f>
        <v>#REF!</v>
      </c>
      <c r="AK8" s="16" t="e">
        <f>#REF!-'CFS 3Q2022'!AK8</f>
        <v>#REF!</v>
      </c>
      <c r="AL8" s="17" t="e">
        <f>#REF!-'CFS 3Q2022'!AL8</f>
        <v>#REF!</v>
      </c>
      <c r="AM8" s="16" t="e">
        <f>#REF!-'CFS 3Q2022'!AM8</f>
        <v>#REF!</v>
      </c>
      <c r="AN8" s="16" t="e">
        <f>#REF!-'CFS 3Q2022'!AN8</f>
        <v>#REF!</v>
      </c>
      <c r="AO8" s="16" t="e">
        <f>#REF!-'CFS 3Q2022'!AO8</f>
        <v>#REF!</v>
      </c>
      <c r="AP8" s="16" t="e">
        <f>#REF!-'CFS 3Q2022'!AP8</f>
        <v>#REF!</v>
      </c>
      <c r="AQ8" s="17" t="e">
        <f>#REF!-'CFS 3Q2022'!AQ8</f>
        <v>#REF!</v>
      </c>
      <c r="AR8" s="16" t="e">
        <f>#REF!-'CFS 3Q2022'!AR8</f>
        <v>#REF!</v>
      </c>
      <c r="AS8" s="16" t="e">
        <f>#REF!-'CFS 3Q2022'!AS8</f>
        <v>#REF!</v>
      </c>
      <c r="AT8" s="16" t="e">
        <f>#REF!-'CFS 3Q2022'!AT8</f>
        <v>#REF!</v>
      </c>
      <c r="AU8" s="16" t="e">
        <f>#REF!-'CFS 3Q2022'!AU8</f>
        <v>#REF!</v>
      </c>
      <c r="AV8" s="17" t="e">
        <f>#REF!-'CFS 3Q2022'!AV8</f>
        <v>#REF!</v>
      </c>
    </row>
    <row r="9" spans="2:48" outlineLevel="1" x14ac:dyDescent="0.55000000000000004">
      <c r="B9" s="308" t="s">
        <v>270</v>
      </c>
      <c r="C9" s="44"/>
      <c r="D9" s="16" t="e">
        <f>#REF!-'CFS 3Q2022'!D9</f>
        <v>#REF!</v>
      </c>
      <c r="E9" s="16" t="e">
        <f>#REF!-'CFS 3Q2022'!E9</f>
        <v>#REF!</v>
      </c>
      <c r="F9" s="16" t="e">
        <f>#REF!-'CFS 3Q2022'!F9</f>
        <v>#REF!</v>
      </c>
      <c r="G9" s="101" t="e">
        <f>#REF!-'CFS 3Q2022'!G9</f>
        <v>#REF!</v>
      </c>
      <c r="H9" s="17" t="e">
        <f>#REF!-'CFS 3Q2022'!H9</f>
        <v>#REF!</v>
      </c>
      <c r="I9" s="16" t="e">
        <f>#REF!-'CFS 3Q2022'!I9</f>
        <v>#REF!</v>
      </c>
      <c r="J9" s="16" t="e">
        <f>#REF!-'CFS 3Q2022'!J9</f>
        <v>#REF!</v>
      </c>
      <c r="K9" s="16" t="e">
        <f>#REF!-'CFS 3Q2022'!K9</f>
        <v>#REF!</v>
      </c>
      <c r="L9" s="101" t="e">
        <f>#REF!-'CFS 3Q2022'!L9</f>
        <v>#REF!</v>
      </c>
      <c r="M9" s="17" t="e">
        <f>#REF!-'CFS 3Q2022'!M9</f>
        <v>#REF!</v>
      </c>
      <c r="N9" s="16" t="e">
        <f>#REF!-'CFS 3Q2022'!N9</f>
        <v>#REF!</v>
      </c>
      <c r="O9" s="16" t="e">
        <f>#REF!-'CFS 3Q2022'!O9</f>
        <v>#REF!</v>
      </c>
      <c r="P9" s="16" t="e">
        <f>#REF!-'CFS 3Q2022'!P9</f>
        <v>#REF!</v>
      </c>
      <c r="Q9" s="101" t="e">
        <f>#REF!-'CFS 3Q2022'!Q9</f>
        <v>#REF!</v>
      </c>
      <c r="R9" s="17" t="e">
        <f>#REF!-'CFS 3Q2022'!R9</f>
        <v>#REF!</v>
      </c>
      <c r="S9" s="16" t="e">
        <f>#REF!-'CFS 3Q2022'!S9</f>
        <v>#REF!</v>
      </c>
      <c r="T9" s="16" t="e">
        <f>#REF!-'CFS 3Q2022'!T9</f>
        <v>#REF!</v>
      </c>
      <c r="U9" s="16" t="e">
        <f>#REF!-'CFS 3Q2022'!U9</f>
        <v>#REF!</v>
      </c>
      <c r="V9" s="16" t="e">
        <f>#REF!-'CFS 3Q2022'!V9</f>
        <v>#REF!</v>
      </c>
      <c r="W9" s="17" t="e">
        <f>#REF!-'CFS 3Q2022'!W9</f>
        <v>#REF!</v>
      </c>
      <c r="X9" s="16" t="e">
        <f>#REF!-'CFS 3Q2022'!X9</f>
        <v>#REF!</v>
      </c>
      <c r="Y9" s="16" t="e">
        <f>#REF!-'CFS 3Q2022'!Y9</f>
        <v>#REF!</v>
      </c>
      <c r="Z9" s="16" t="e">
        <f>#REF!-'CFS 3Q2022'!Z9</f>
        <v>#REF!</v>
      </c>
      <c r="AA9" s="16" t="e">
        <f>#REF!-'CFS 3Q2022'!AA9</f>
        <v>#REF!</v>
      </c>
      <c r="AB9" s="17" t="e">
        <f>#REF!-'CFS 3Q2022'!AB9</f>
        <v>#REF!</v>
      </c>
      <c r="AC9" s="16" t="e">
        <f>#REF!-'CFS 3Q2022'!AC9</f>
        <v>#REF!</v>
      </c>
      <c r="AD9" s="16" t="e">
        <f>#REF!-'CFS 3Q2022'!AD9</f>
        <v>#REF!</v>
      </c>
      <c r="AE9" s="16" t="e">
        <f>#REF!-'CFS 3Q2022'!AE9</f>
        <v>#REF!</v>
      </c>
      <c r="AF9" s="16" t="e">
        <f>#REF!-'CFS 3Q2022'!AF9</f>
        <v>#REF!</v>
      </c>
      <c r="AG9" s="17" t="e">
        <f>#REF!-'CFS 3Q2022'!AG9</f>
        <v>#REF!</v>
      </c>
      <c r="AH9" s="16" t="e">
        <f>#REF!-'CFS 3Q2022'!AH9</f>
        <v>#REF!</v>
      </c>
      <c r="AI9" s="16" t="e">
        <f>#REF!-'CFS 3Q2022'!AI9</f>
        <v>#REF!</v>
      </c>
      <c r="AJ9" s="16" t="e">
        <f>#REF!-'CFS 3Q2022'!AJ9</f>
        <v>#REF!</v>
      </c>
      <c r="AK9" s="16" t="e">
        <f>#REF!-'CFS 3Q2022'!AK9</f>
        <v>#REF!</v>
      </c>
      <c r="AL9" s="17" t="e">
        <f>#REF!-'CFS 3Q2022'!AL9</f>
        <v>#REF!</v>
      </c>
      <c r="AM9" s="16" t="e">
        <f>#REF!-'CFS 3Q2022'!AM9</f>
        <v>#REF!</v>
      </c>
      <c r="AN9" s="16" t="e">
        <f>#REF!-'CFS 3Q2022'!AN9</f>
        <v>#REF!</v>
      </c>
      <c r="AO9" s="16" t="e">
        <f>#REF!-'CFS 3Q2022'!AO9</f>
        <v>#REF!</v>
      </c>
      <c r="AP9" s="16" t="e">
        <f>#REF!-'CFS 3Q2022'!AP9</f>
        <v>#REF!</v>
      </c>
      <c r="AQ9" s="17" t="e">
        <f>#REF!-'CFS 3Q2022'!AQ9</f>
        <v>#REF!</v>
      </c>
      <c r="AR9" s="16" t="e">
        <f>#REF!-'CFS 3Q2022'!AR9</f>
        <v>#REF!</v>
      </c>
      <c r="AS9" s="16" t="e">
        <f>#REF!-'CFS 3Q2022'!AS9</f>
        <v>#REF!</v>
      </c>
      <c r="AT9" s="16" t="e">
        <f>#REF!-'CFS 3Q2022'!AT9</f>
        <v>#REF!</v>
      </c>
      <c r="AU9" s="16" t="e">
        <f>#REF!-'CFS 3Q2022'!AU9</f>
        <v>#REF!</v>
      </c>
      <c r="AV9" s="17" t="e">
        <f>#REF!-'CFS 3Q2022'!AV9</f>
        <v>#REF!</v>
      </c>
    </row>
    <row r="10" spans="2:48" outlineLevel="1" x14ac:dyDescent="0.55000000000000004">
      <c r="B10" s="308" t="s">
        <v>271</v>
      </c>
      <c r="C10" s="44"/>
      <c r="D10" s="16" t="e">
        <f>#REF!-'CFS 3Q2022'!D10</f>
        <v>#REF!</v>
      </c>
      <c r="E10" s="16" t="e">
        <f>#REF!-'CFS 3Q2022'!E10</f>
        <v>#REF!</v>
      </c>
      <c r="F10" s="16" t="e">
        <f>#REF!-'CFS 3Q2022'!F10</f>
        <v>#REF!</v>
      </c>
      <c r="G10" s="101" t="e">
        <f>#REF!-'CFS 3Q2022'!G10</f>
        <v>#REF!</v>
      </c>
      <c r="H10" s="17" t="e">
        <f>#REF!-'CFS 3Q2022'!H10</f>
        <v>#REF!</v>
      </c>
      <c r="I10" s="16" t="e">
        <f>#REF!-'CFS 3Q2022'!I10</f>
        <v>#REF!</v>
      </c>
      <c r="J10" s="16" t="e">
        <f>#REF!-'CFS 3Q2022'!J10</f>
        <v>#REF!</v>
      </c>
      <c r="K10" s="16" t="e">
        <f>#REF!-'CFS 3Q2022'!K10</f>
        <v>#REF!</v>
      </c>
      <c r="L10" s="101" t="e">
        <f>#REF!-'CFS 3Q2022'!L10</f>
        <v>#REF!</v>
      </c>
      <c r="M10" s="17" t="e">
        <f>#REF!-'CFS 3Q2022'!M10</f>
        <v>#REF!</v>
      </c>
      <c r="N10" s="16" t="e">
        <f>#REF!-'CFS 3Q2022'!N10</f>
        <v>#REF!</v>
      </c>
      <c r="O10" s="16" t="e">
        <f>#REF!-'CFS 3Q2022'!O10</f>
        <v>#REF!</v>
      </c>
      <c r="P10" s="16" t="e">
        <f>#REF!-'CFS 3Q2022'!P10</f>
        <v>#REF!</v>
      </c>
      <c r="Q10" s="101" t="e">
        <f>#REF!-'CFS 3Q2022'!Q10</f>
        <v>#REF!</v>
      </c>
      <c r="R10" s="17" t="e">
        <f>#REF!-'CFS 3Q2022'!R10</f>
        <v>#REF!</v>
      </c>
      <c r="S10" s="16" t="e">
        <f>#REF!-'CFS 3Q2022'!S10</f>
        <v>#REF!</v>
      </c>
      <c r="T10" s="16" t="e">
        <f>#REF!-'CFS 3Q2022'!T10</f>
        <v>#REF!</v>
      </c>
      <c r="U10" s="16" t="e">
        <f>#REF!-'CFS 3Q2022'!U10</f>
        <v>#REF!</v>
      </c>
      <c r="V10" s="16" t="e">
        <f>#REF!-'CFS 3Q2022'!V10</f>
        <v>#REF!</v>
      </c>
      <c r="W10" s="17" t="e">
        <f>#REF!-'CFS 3Q2022'!W10</f>
        <v>#REF!</v>
      </c>
      <c r="X10" s="16" t="e">
        <f>#REF!-'CFS 3Q2022'!X10</f>
        <v>#REF!</v>
      </c>
      <c r="Y10" s="16" t="e">
        <f>#REF!-'CFS 3Q2022'!Y10</f>
        <v>#REF!</v>
      </c>
      <c r="Z10" s="16" t="e">
        <f>#REF!-'CFS 3Q2022'!Z10</f>
        <v>#REF!</v>
      </c>
      <c r="AA10" s="16" t="e">
        <f>#REF!-'CFS 3Q2022'!AA10</f>
        <v>#REF!</v>
      </c>
      <c r="AB10" s="17" t="e">
        <f>#REF!-'CFS 3Q2022'!AB10</f>
        <v>#REF!</v>
      </c>
      <c r="AC10" s="16" t="e">
        <f>#REF!-'CFS 3Q2022'!AC10</f>
        <v>#REF!</v>
      </c>
      <c r="AD10" s="16" t="e">
        <f>#REF!-'CFS 3Q2022'!AD10</f>
        <v>#REF!</v>
      </c>
      <c r="AE10" s="16" t="e">
        <f>#REF!-'CFS 3Q2022'!AE10</f>
        <v>#REF!</v>
      </c>
      <c r="AF10" s="16" t="e">
        <f>#REF!-'CFS 3Q2022'!AF10</f>
        <v>#REF!</v>
      </c>
      <c r="AG10" s="17" t="e">
        <f>#REF!-'CFS 3Q2022'!AG10</f>
        <v>#REF!</v>
      </c>
      <c r="AH10" s="16" t="e">
        <f>#REF!-'CFS 3Q2022'!AH10</f>
        <v>#REF!</v>
      </c>
      <c r="AI10" s="16" t="e">
        <f>#REF!-'CFS 3Q2022'!AI10</f>
        <v>#REF!</v>
      </c>
      <c r="AJ10" s="16" t="e">
        <f>#REF!-'CFS 3Q2022'!AJ10</f>
        <v>#REF!</v>
      </c>
      <c r="AK10" s="16" t="e">
        <f>#REF!-'CFS 3Q2022'!AK10</f>
        <v>#REF!</v>
      </c>
      <c r="AL10" s="17" t="e">
        <f>#REF!-'CFS 3Q2022'!AL10</f>
        <v>#REF!</v>
      </c>
      <c r="AM10" s="16" t="e">
        <f>#REF!-'CFS 3Q2022'!AM10</f>
        <v>#REF!</v>
      </c>
      <c r="AN10" s="16" t="e">
        <f>#REF!-'CFS 3Q2022'!AN10</f>
        <v>#REF!</v>
      </c>
      <c r="AO10" s="16" t="e">
        <f>#REF!-'CFS 3Q2022'!AO10</f>
        <v>#REF!</v>
      </c>
      <c r="AP10" s="16" t="e">
        <f>#REF!-'CFS 3Q2022'!AP10</f>
        <v>#REF!</v>
      </c>
      <c r="AQ10" s="17" t="e">
        <f>#REF!-'CFS 3Q2022'!AQ10</f>
        <v>#REF!</v>
      </c>
      <c r="AR10" s="16" t="e">
        <f>#REF!-'CFS 3Q2022'!AR10</f>
        <v>#REF!</v>
      </c>
      <c r="AS10" s="16" t="e">
        <f>#REF!-'CFS 3Q2022'!AS10</f>
        <v>#REF!</v>
      </c>
      <c r="AT10" s="16" t="e">
        <f>#REF!-'CFS 3Q2022'!AT10</f>
        <v>#REF!</v>
      </c>
      <c r="AU10" s="16" t="e">
        <f>#REF!-'CFS 3Q2022'!AU10</f>
        <v>#REF!</v>
      </c>
      <c r="AV10" s="17" t="e">
        <f>#REF!-'CFS 3Q2022'!AV10</f>
        <v>#REF!</v>
      </c>
    </row>
    <row r="11" spans="2:48" outlineLevel="1" x14ac:dyDescent="0.55000000000000004">
      <c r="B11" s="308" t="s">
        <v>272</v>
      </c>
      <c r="C11" s="44"/>
      <c r="D11" s="16" t="e">
        <f>#REF!-'CFS 3Q2022'!D11</f>
        <v>#REF!</v>
      </c>
      <c r="E11" s="16" t="e">
        <f>#REF!-'CFS 3Q2022'!E11</f>
        <v>#REF!</v>
      </c>
      <c r="F11" s="16" t="e">
        <f>#REF!-'CFS 3Q2022'!F11</f>
        <v>#REF!</v>
      </c>
      <c r="G11" s="101" t="e">
        <f>#REF!-'CFS 3Q2022'!G11</f>
        <v>#REF!</v>
      </c>
      <c r="H11" s="17" t="e">
        <f>#REF!-'CFS 3Q2022'!H11</f>
        <v>#REF!</v>
      </c>
      <c r="I11" s="16" t="e">
        <f>#REF!-'CFS 3Q2022'!I11</f>
        <v>#REF!</v>
      </c>
      <c r="J11" s="16" t="e">
        <f>#REF!-'CFS 3Q2022'!J11</f>
        <v>#REF!</v>
      </c>
      <c r="K11" s="16" t="e">
        <f>#REF!-'CFS 3Q2022'!K11</f>
        <v>#REF!</v>
      </c>
      <c r="L11" s="101" t="e">
        <f>#REF!-'CFS 3Q2022'!L11</f>
        <v>#REF!</v>
      </c>
      <c r="M11" s="17" t="e">
        <f>#REF!-'CFS 3Q2022'!M11</f>
        <v>#REF!</v>
      </c>
      <c r="N11" s="16" t="e">
        <f>#REF!-'CFS 3Q2022'!N11</f>
        <v>#REF!</v>
      </c>
      <c r="O11" s="16" t="e">
        <f>#REF!-'CFS 3Q2022'!O11</f>
        <v>#REF!</v>
      </c>
      <c r="P11" s="16" t="e">
        <f>#REF!-'CFS 3Q2022'!P11</f>
        <v>#REF!</v>
      </c>
      <c r="Q11" s="101" t="e">
        <f>#REF!-'CFS 3Q2022'!Q11</f>
        <v>#REF!</v>
      </c>
      <c r="R11" s="17" t="e">
        <f>#REF!-'CFS 3Q2022'!R11</f>
        <v>#REF!</v>
      </c>
      <c r="S11" s="16" t="e">
        <f>#REF!-'CFS 3Q2022'!S11</f>
        <v>#REF!</v>
      </c>
      <c r="T11" s="16" t="e">
        <f>#REF!-'CFS 3Q2022'!T11</f>
        <v>#REF!</v>
      </c>
      <c r="U11" s="16" t="e">
        <f>#REF!-'CFS 3Q2022'!U11</f>
        <v>#REF!</v>
      </c>
      <c r="V11" s="16" t="e">
        <f>#REF!-'CFS 3Q2022'!V11</f>
        <v>#REF!</v>
      </c>
      <c r="W11" s="17" t="e">
        <f>#REF!-'CFS 3Q2022'!W11</f>
        <v>#REF!</v>
      </c>
      <c r="X11" s="16" t="e">
        <f>#REF!-'CFS 3Q2022'!X11</f>
        <v>#REF!</v>
      </c>
      <c r="Y11" s="16" t="e">
        <f>#REF!-'CFS 3Q2022'!Y11</f>
        <v>#REF!</v>
      </c>
      <c r="Z11" s="16" t="e">
        <f>#REF!-'CFS 3Q2022'!Z11</f>
        <v>#REF!</v>
      </c>
      <c r="AA11" s="16" t="e">
        <f>#REF!-'CFS 3Q2022'!AA11</f>
        <v>#REF!</v>
      </c>
      <c r="AB11" s="17" t="e">
        <f>#REF!-'CFS 3Q2022'!AB11</f>
        <v>#REF!</v>
      </c>
      <c r="AC11" s="16" t="e">
        <f>#REF!-'CFS 3Q2022'!AC11</f>
        <v>#REF!</v>
      </c>
      <c r="AD11" s="16" t="e">
        <f>#REF!-'CFS 3Q2022'!AD11</f>
        <v>#REF!</v>
      </c>
      <c r="AE11" s="16" t="e">
        <f>#REF!-'CFS 3Q2022'!AE11</f>
        <v>#REF!</v>
      </c>
      <c r="AF11" s="16" t="e">
        <f>#REF!-'CFS 3Q2022'!AF11</f>
        <v>#REF!</v>
      </c>
      <c r="AG11" s="17" t="e">
        <f>#REF!-'CFS 3Q2022'!AG11</f>
        <v>#REF!</v>
      </c>
      <c r="AH11" s="16" t="e">
        <f>#REF!-'CFS 3Q2022'!AH11</f>
        <v>#REF!</v>
      </c>
      <c r="AI11" s="16" t="e">
        <f>#REF!-'CFS 3Q2022'!AI11</f>
        <v>#REF!</v>
      </c>
      <c r="AJ11" s="16" t="e">
        <f>#REF!-'CFS 3Q2022'!AJ11</f>
        <v>#REF!</v>
      </c>
      <c r="AK11" s="16" t="e">
        <f>#REF!-'CFS 3Q2022'!AK11</f>
        <v>#REF!</v>
      </c>
      <c r="AL11" s="17" t="e">
        <f>#REF!-'CFS 3Q2022'!AL11</f>
        <v>#REF!</v>
      </c>
      <c r="AM11" s="16" t="e">
        <f>#REF!-'CFS 3Q2022'!AM11</f>
        <v>#REF!</v>
      </c>
      <c r="AN11" s="16" t="e">
        <f>#REF!-'CFS 3Q2022'!AN11</f>
        <v>#REF!</v>
      </c>
      <c r="AO11" s="16" t="e">
        <f>#REF!-'CFS 3Q2022'!AO11</f>
        <v>#REF!</v>
      </c>
      <c r="AP11" s="16" t="e">
        <f>#REF!-'CFS 3Q2022'!AP11</f>
        <v>#REF!</v>
      </c>
      <c r="AQ11" s="17" t="e">
        <f>#REF!-'CFS 3Q2022'!AQ11</f>
        <v>#REF!</v>
      </c>
      <c r="AR11" s="16" t="e">
        <f>#REF!-'CFS 3Q2022'!AR11</f>
        <v>#REF!</v>
      </c>
      <c r="AS11" s="16" t="e">
        <f>#REF!-'CFS 3Q2022'!AS11</f>
        <v>#REF!</v>
      </c>
      <c r="AT11" s="16" t="e">
        <f>#REF!-'CFS 3Q2022'!AT11</f>
        <v>#REF!</v>
      </c>
      <c r="AU11" s="16" t="e">
        <f>#REF!-'CFS 3Q2022'!AU11</f>
        <v>#REF!</v>
      </c>
      <c r="AV11" s="17" t="e">
        <f>#REF!-'CFS 3Q2022'!AV11</f>
        <v>#REF!</v>
      </c>
    </row>
    <row r="12" spans="2:48" outlineLevel="1" x14ac:dyDescent="0.55000000000000004">
      <c r="B12" s="308" t="s">
        <v>273</v>
      </c>
      <c r="C12" s="44"/>
      <c r="D12" s="16" t="e">
        <f>#REF!-'CFS 3Q2022'!D12</f>
        <v>#REF!</v>
      </c>
      <c r="E12" s="16" t="e">
        <f>#REF!-'CFS 3Q2022'!E12</f>
        <v>#REF!</v>
      </c>
      <c r="F12" s="16" t="e">
        <f>#REF!-'CFS 3Q2022'!F12</f>
        <v>#REF!</v>
      </c>
      <c r="G12" s="101" t="e">
        <f>#REF!-'CFS 3Q2022'!G12</f>
        <v>#REF!</v>
      </c>
      <c r="H12" s="17" t="e">
        <f>#REF!-'CFS 3Q2022'!H12</f>
        <v>#REF!</v>
      </c>
      <c r="I12" s="16" t="e">
        <f>#REF!-'CFS 3Q2022'!I12</f>
        <v>#REF!</v>
      </c>
      <c r="J12" s="16" t="e">
        <f>#REF!-'CFS 3Q2022'!J12</f>
        <v>#REF!</v>
      </c>
      <c r="K12" s="16" t="e">
        <f>#REF!-'CFS 3Q2022'!K12</f>
        <v>#REF!</v>
      </c>
      <c r="L12" s="101" t="e">
        <f>#REF!-'CFS 3Q2022'!L12</f>
        <v>#REF!</v>
      </c>
      <c r="M12" s="17" t="e">
        <f>#REF!-'CFS 3Q2022'!M12</f>
        <v>#REF!</v>
      </c>
      <c r="N12" s="16" t="e">
        <f>#REF!-'CFS 3Q2022'!N12</f>
        <v>#REF!</v>
      </c>
      <c r="O12" s="16" t="e">
        <f>#REF!-'CFS 3Q2022'!O12</f>
        <v>#REF!</v>
      </c>
      <c r="P12" s="16" t="e">
        <f>#REF!-'CFS 3Q2022'!P12</f>
        <v>#REF!</v>
      </c>
      <c r="Q12" s="101" t="e">
        <f>#REF!-'CFS 3Q2022'!Q12</f>
        <v>#REF!</v>
      </c>
      <c r="R12" s="17" t="e">
        <f>#REF!-'CFS 3Q2022'!R12</f>
        <v>#REF!</v>
      </c>
      <c r="S12" s="16" t="e">
        <f>#REF!-'CFS 3Q2022'!S12</f>
        <v>#REF!</v>
      </c>
      <c r="T12" s="16" t="e">
        <f>#REF!-'CFS 3Q2022'!T12</f>
        <v>#REF!</v>
      </c>
      <c r="U12" s="16" t="e">
        <f>#REF!-'CFS 3Q2022'!U12</f>
        <v>#REF!</v>
      </c>
      <c r="V12" s="16" t="e">
        <f>#REF!-'CFS 3Q2022'!V12</f>
        <v>#REF!</v>
      </c>
      <c r="W12" s="17" t="e">
        <f>#REF!-'CFS 3Q2022'!W12</f>
        <v>#REF!</v>
      </c>
      <c r="X12" s="16" t="e">
        <f>#REF!-'CFS 3Q2022'!X12</f>
        <v>#REF!</v>
      </c>
      <c r="Y12" s="16" t="e">
        <f>#REF!-'CFS 3Q2022'!Y12</f>
        <v>#REF!</v>
      </c>
      <c r="Z12" s="16" t="e">
        <f>#REF!-'CFS 3Q2022'!Z12</f>
        <v>#REF!</v>
      </c>
      <c r="AA12" s="16" t="e">
        <f>#REF!-'CFS 3Q2022'!AA12</f>
        <v>#REF!</v>
      </c>
      <c r="AB12" s="17" t="e">
        <f>#REF!-'CFS 3Q2022'!AB12</f>
        <v>#REF!</v>
      </c>
      <c r="AC12" s="16" t="e">
        <f>#REF!-'CFS 3Q2022'!AC12</f>
        <v>#REF!</v>
      </c>
      <c r="AD12" s="16" t="e">
        <f>#REF!-'CFS 3Q2022'!AD12</f>
        <v>#REF!</v>
      </c>
      <c r="AE12" s="16" t="e">
        <f>#REF!-'CFS 3Q2022'!AE12</f>
        <v>#REF!</v>
      </c>
      <c r="AF12" s="16" t="e">
        <f>#REF!-'CFS 3Q2022'!AF12</f>
        <v>#REF!</v>
      </c>
      <c r="AG12" s="17" t="e">
        <f>#REF!-'CFS 3Q2022'!AG12</f>
        <v>#REF!</v>
      </c>
      <c r="AH12" s="16" t="e">
        <f>#REF!-'CFS 3Q2022'!AH12</f>
        <v>#REF!</v>
      </c>
      <c r="AI12" s="16" t="e">
        <f>#REF!-'CFS 3Q2022'!AI12</f>
        <v>#REF!</v>
      </c>
      <c r="AJ12" s="16" t="e">
        <f>#REF!-'CFS 3Q2022'!AJ12</f>
        <v>#REF!</v>
      </c>
      <c r="AK12" s="16" t="e">
        <f>#REF!-'CFS 3Q2022'!AK12</f>
        <v>#REF!</v>
      </c>
      <c r="AL12" s="17" t="e">
        <f>#REF!-'CFS 3Q2022'!AL12</f>
        <v>#REF!</v>
      </c>
      <c r="AM12" s="16" t="e">
        <f>#REF!-'CFS 3Q2022'!AM12</f>
        <v>#REF!</v>
      </c>
      <c r="AN12" s="16" t="e">
        <f>#REF!-'CFS 3Q2022'!AN12</f>
        <v>#REF!</v>
      </c>
      <c r="AO12" s="16" t="e">
        <f>#REF!-'CFS 3Q2022'!AO12</f>
        <v>#REF!</v>
      </c>
      <c r="AP12" s="16" t="e">
        <f>#REF!-'CFS 3Q2022'!AP12</f>
        <v>#REF!</v>
      </c>
      <c r="AQ12" s="17" t="e">
        <f>#REF!-'CFS 3Q2022'!AQ12</f>
        <v>#REF!</v>
      </c>
      <c r="AR12" s="16" t="e">
        <f>#REF!-'CFS 3Q2022'!AR12</f>
        <v>#REF!</v>
      </c>
      <c r="AS12" s="16" t="e">
        <f>#REF!-'CFS 3Q2022'!AS12</f>
        <v>#REF!</v>
      </c>
      <c r="AT12" s="16" t="e">
        <f>#REF!-'CFS 3Q2022'!AT12</f>
        <v>#REF!</v>
      </c>
      <c r="AU12" s="16" t="e">
        <f>#REF!-'CFS 3Q2022'!AU12</f>
        <v>#REF!</v>
      </c>
      <c r="AV12" s="17" t="e">
        <f>#REF!-'CFS 3Q2022'!AV12</f>
        <v>#REF!</v>
      </c>
    </row>
    <row r="13" spans="2:48" outlineLevel="1" x14ac:dyDescent="0.55000000000000004">
      <c r="B13" s="319" t="s">
        <v>274</v>
      </c>
      <c r="C13" s="320"/>
      <c r="D13" s="16" t="e">
        <f>#REF!-'CFS 3Q2022'!D13</f>
        <v>#REF!</v>
      </c>
      <c r="E13" s="101" t="e">
        <f>#REF!-'CFS 3Q2022'!E13</f>
        <v>#REF!</v>
      </c>
      <c r="F13" s="101" t="e">
        <f>#REF!-'CFS 3Q2022'!F13</f>
        <v>#REF!</v>
      </c>
      <c r="G13" s="101" t="e">
        <f>#REF!-'CFS 3Q2022'!G13</f>
        <v>#REF!</v>
      </c>
      <c r="H13" s="17" t="e">
        <f>#REF!-'CFS 3Q2022'!H13</f>
        <v>#REF!</v>
      </c>
      <c r="I13" s="101" t="e">
        <f>#REF!-'CFS 3Q2022'!I13</f>
        <v>#REF!</v>
      </c>
      <c r="J13" s="101" t="e">
        <f>#REF!-'CFS 3Q2022'!J13</f>
        <v>#REF!</v>
      </c>
      <c r="K13" s="101" t="e">
        <f>#REF!-'CFS 3Q2022'!K13</f>
        <v>#REF!</v>
      </c>
      <c r="L13" s="101" t="e">
        <f>#REF!-'CFS 3Q2022'!L13</f>
        <v>#REF!</v>
      </c>
      <c r="M13" s="17" t="e">
        <f>#REF!-'CFS 3Q2022'!M13</f>
        <v>#REF!</v>
      </c>
      <c r="N13" s="101" t="e">
        <f>#REF!-'CFS 3Q2022'!N13</f>
        <v>#REF!</v>
      </c>
      <c r="O13" s="101" t="e">
        <f>#REF!-'CFS 3Q2022'!O13</f>
        <v>#REF!</v>
      </c>
      <c r="P13" s="101" t="e">
        <f>#REF!-'CFS 3Q2022'!P13</f>
        <v>#REF!</v>
      </c>
      <c r="Q13" s="101" t="e">
        <f>#REF!-'CFS 3Q2022'!Q13</f>
        <v>#REF!</v>
      </c>
      <c r="R13" s="17" t="e">
        <f>#REF!-'CFS 3Q2022'!R13</f>
        <v>#REF!</v>
      </c>
      <c r="S13" s="101" t="e">
        <f>#REF!-'CFS 3Q2022'!S13</f>
        <v>#REF!</v>
      </c>
      <c r="T13" s="101" t="e">
        <f>#REF!-'CFS 3Q2022'!T13</f>
        <v>#REF!</v>
      </c>
      <c r="U13" s="101" t="e">
        <f>#REF!-'CFS 3Q2022'!U13</f>
        <v>#REF!</v>
      </c>
      <c r="V13" s="33" t="e">
        <f>#REF!-'CFS 3Q2022'!V13</f>
        <v>#REF!</v>
      </c>
      <c r="W13" s="17" t="e">
        <f>#REF!-'CFS 3Q2022'!W13</f>
        <v>#REF!</v>
      </c>
      <c r="X13" s="33" t="e">
        <f>#REF!-'CFS 3Q2022'!X13</f>
        <v>#REF!</v>
      </c>
      <c r="Y13" s="33" t="e">
        <f>#REF!-'CFS 3Q2022'!Y13</f>
        <v>#REF!</v>
      </c>
      <c r="Z13" s="33" t="e">
        <f>#REF!-'CFS 3Q2022'!Z13</f>
        <v>#REF!</v>
      </c>
      <c r="AA13" s="33" t="e">
        <f>#REF!-'CFS 3Q2022'!AA13</f>
        <v>#REF!</v>
      </c>
      <c r="AB13" s="17" t="e">
        <f>#REF!-'CFS 3Q2022'!AB13</f>
        <v>#REF!</v>
      </c>
      <c r="AC13" s="33" t="e">
        <f>#REF!-'CFS 3Q2022'!AC13</f>
        <v>#REF!</v>
      </c>
      <c r="AD13" s="33" t="e">
        <f>#REF!-'CFS 3Q2022'!AD13</f>
        <v>#REF!</v>
      </c>
      <c r="AE13" s="33" t="e">
        <f>#REF!-'CFS 3Q2022'!AE13</f>
        <v>#REF!</v>
      </c>
      <c r="AF13" s="33" t="e">
        <f>#REF!-'CFS 3Q2022'!AF13</f>
        <v>#REF!</v>
      </c>
      <c r="AG13" s="17" t="e">
        <f>#REF!-'CFS 3Q2022'!AG13</f>
        <v>#REF!</v>
      </c>
      <c r="AH13" s="33" t="e">
        <f>#REF!-'CFS 3Q2022'!AH13</f>
        <v>#REF!</v>
      </c>
      <c r="AI13" s="33" t="e">
        <f>#REF!-'CFS 3Q2022'!AI13</f>
        <v>#REF!</v>
      </c>
      <c r="AJ13" s="33" t="e">
        <f>#REF!-'CFS 3Q2022'!AJ13</f>
        <v>#REF!</v>
      </c>
      <c r="AK13" s="33" t="e">
        <f>#REF!-'CFS 3Q2022'!AK13</f>
        <v>#REF!</v>
      </c>
      <c r="AL13" s="17" t="e">
        <f>#REF!-'CFS 3Q2022'!AL13</f>
        <v>#REF!</v>
      </c>
      <c r="AM13" s="33" t="e">
        <f>#REF!-'CFS 3Q2022'!AM13</f>
        <v>#REF!</v>
      </c>
      <c r="AN13" s="33" t="e">
        <f>#REF!-'CFS 3Q2022'!AN13</f>
        <v>#REF!</v>
      </c>
      <c r="AO13" s="33" t="e">
        <f>#REF!-'CFS 3Q2022'!AO13</f>
        <v>#REF!</v>
      </c>
      <c r="AP13" s="33" t="e">
        <f>#REF!-'CFS 3Q2022'!AP13</f>
        <v>#REF!</v>
      </c>
      <c r="AQ13" s="17" t="e">
        <f>#REF!-'CFS 3Q2022'!AQ13</f>
        <v>#REF!</v>
      </c>
      <c r="AR13" s="33" t="e">
        <f>#REF!-'CFS 3Q2022'!AR13</f>
        <v>#REF!</v>
      </c>
      <c r="AS13" s="33" t="e">
        <f>#REF!-'CFS 3Q2022'!AS13</f>
        <v>#REF!</v>
      </c>
      <c r="AT13" s="33" t="e">
        <f>#REF!-'CFS 3Q2022'!AT13</f>
        <v>#REF!</v>
      </c>
      <c r="AU13" s="33" t="e">
        <f>#REF!-'CFS 3Q2022'!AU13</f>
        <v>#REF!</v>
      </c>
      <c r="AV13" s="17" t="e">
        <f>#REF!-'CFS 3Q2022'!AV13</f>
        <v>#REF!</v>
      </c>
    </row>
    <row r="14" spans="2:48" outlineLevel="1" x14ac:dyDescent="0.55000000000000004">
      <c r="B14" s="489" t="s">
        <v>275</v>
      </c>
      <c r="C14" s="490"/>
      <c r="D14" s="321" t="e">
        <f>#REF!-'CFS 3Q2022'!D14</f>
        <v>#REF!</v>
      </c>
      <c r="E14" s="322" t="e">
        <f>#REF!-'CFS 3Q2022'!E14</f>
        <v>#REF!</v>
      </c>
      <c r="F14" s="323" t="e">
        <f>#REF!-'CFS 3Q2022'!F14</f>
        <v>#REF!</v>
      </c>
      <c r="G14" s="323" t="e">
        <f>#REF!-'CFS 3Q2022'!G14</f>
        <v>#REF!</v>
      </c>
      <c r="H14" s="324" t="e">
        <f>#REF!-'CFS 3Q2022'!H14</f>
        <v>#REF!</v>
      </c>
      <c r="I14" s="323" t="e">
        <f>#REF!-'CFS 3Q2022'!I14</f>
        <v>#REF!</v>
      </c>
      <c r="J14" s="323" t="e">
        <f>#REF!-'CFS 3Q2022'!J14</f>
        <v>#REF!</v>
      </c>
      <c r="K14" s="323" t="e">
        <f>#REF!-'CFS 3Q2022'!K14</f>
        <v>#REF!</v>
      </c>
      <c r="L14" s="323" t="e">
        <f>#REF!-'CFS 3Q2022'!L14</f>
        <v>#REF!</v>
      </c>
      <c r="M14" s="324" t="e">
        <f>#REF!-'CFS 3Q2022'!M14</f>
        <v>#REF!</v>
      </c>
      <c r="N14" s="323" t="e">
        <f>#REF!-'CFS 3Q2022'!N14</f>
        <v>#REF!</v>
      </c>
      <c r="O14" s="323" t="e">
        <f>#REF!-'CFS 3Q2022'!O14</f>
        <v>#REF!</v>
      </c>
      <c r="P14" s="323" t="e">
        <f>#REF!-'CFS 3Q2022'!P14</f>
        <v>#REF!</v>
      </c>
      <c r="Q14" s="323" t="e">
        <f>#REF!-'CFS 3Q2022'!Q14</f>
        <v>#REF!</v>
      </c>
      <c r="R14" s="324" t="e">
        <f>#REF!-'CFS 3Q2022'!R14</f>
        <v>#REF!</v>
      </c>
      <c r="S14" s="323" t="e">
        <f>#REF!-'CFS 3Q2022'!S14</f>
        <v>#REF!</v>
      </c>
      <c r="T14" s="323" t="e">
        <f>#REF!-'CFS 3Q2022'!T14</f>
        <v>#REF!</v>
      </c>
      <c r="U14" s="323" t="e">
        <f>#REF!-'CFS 3Q2022'!U14</f>
        <v>#REF!</v>
      </c>
      <c r="V14" s="323" t="e">
        <f>#REF!-'CFS 3Q2022'!V14</f>
        <v>#REF!</v>
      </c>
      <c r="W14" s="324" t="e">
        <f>#REF!-'CFS 3Q2022'!W14</f>
        <v>#REF!</v>
      </c>
      <c r="X14" s="323" t="e">
        <f>#REF!-'CFS 3Q2022'!X14</f>
        <v>#REF!</v>
      </c>
      <c r="Y14" s="323" t="e">
        <f>#REF!-'CFS 3Q2022'!Y14</f>
        <v>#REF!</v>
      </c>
      <c r="Z14" s="323" t="e">
        <f>#REF!-'CFS 3Q2022'!Z14</f>
        <v>#REF!</v>
      </c>
      <c r="AA14" s="323" t="e">
        <f>#REF!-'CFS 3Q2022'!AA14</f>
        <v>#REF!</v>
      </c>
      <c r="AB14" s="324" t="e">
        <f>#REF!-'CFS 3Q2022'!AB14</f>
        <v>#REF!</v>
      </c>
      <c r="AC14" s="323" t="e">
        <f>#REF!-'CFS 3Q2022'!AC14</f>
        <v>#REF!</v>
      </c>
      <c r="AD14" s="323" t="e">
        <f>#REF!-'CFS 3Q2022'!AD14</f>
        <v>#REF!</v>
      </c>
      <c r="AE14" s="323" t="e">
        <f>#REF!-'CFS 3Q2022'!AE14</f>
        <v>#REF!</v>
      </c>
      <c r="AF14" s="323" t="e">
        <f>#REF!-'CFS 3Q2022'!AF14</f>
        <v>#REF!</v>
      </c>
      <c r="AG14" s="324" t="e">
        <f>#REF!-'CFS 3Q2022'!AG14</f>
        <v>#REF!</v>
      </c>
      <c r="AH14" s="323" t="e">
        <f>#REF!-'CFS 3Q2022'!AH14</f>
        <v>#REF!</v>
      </c>
      <c r="AI14" s="323" t="e">
        <f>#REF!-'CFS 3Q2022'!AI14</f>
        <v>#REF!</v>
      </c>
      <c r="AJ14" s="323" t="e">
        <f>#REF!-'CFS 3Q2022'!AJ14</f>
        <v>#REF!</v>
      </c>
      <c r="AK14" s="323" t="e">
        <f>#REF!-'CFS 3Q2022'!AK14</f>
        <v>#REF!</v>
      </c>
      <c r="AL14" s="324" t="e">
        <f>#REF!-'CFS 3Q2022'!AL14</f>
        <v>#REF!</v>
      </c>
      <c r="AM14" s="323" t="e">
        <f>#REF!-'CFS 3Q2022'!AM14</f>
        <v>#REF!</v>
      </c>
      <c r="AN14" s="323" t="e">
        <f>#REF!-'CFS 3Q2022'!AN14</f>
        <v>#REF!</v>
      </c>
      <c r="AO14" s="323" t="e">
        <f>#REF!-'CFS 3Q2022'!AO14</f>
        <v>#REF!</v>
      </c>
      <c r="AP14" s="323" t="e">
        <f>#REF!-'CFS 3Q2022'!AP14</f>
        <v>#REF!</v>
      </c>
      <c r="AQ14" s="324" t="e">
        <f>#REF!-'CFS 3Q2022'!AQ14</f>
        <v>#REF!</v>
      </c>
      <c r="AR14" s="323" t="e">
        <f>#REF!-'CFS 3Q2022'!AR14</f>
        <v>#REF!</v>
      </c>
      <c r="AS14" s="323" t="e">
        <f>#REF!-'CFS 3Q2022'!AS14</f>
        <v>#REF!</v>
      </c>
      <c r="AT14" s="323" t="e">
        <f>#REF!-'CFS 3Q2022'!AT14</f>
        <v>#REF!</v>
      </c>
      <c r="AU14" s="323" t="e">
        <f>#REF!-'CFS 3Q2022'!AU14</f>
        <v>#REF!</v>
      </c>
      <c r="AV14" s="324" t="e">
        <f>#REF!-'CFS 3Q2022'!AV14</f>
        <v>#REF!</v>
      </c>
    </row>
    <row r="15" spans="2:48" outlineLevel="1" x14ac:dyDescent="0.55000000000000004">
      <c r="B15" s="491" t="s">
        <v>276</v>
      </c>
      <c r="C15" s="492"/>
      <c r="D15" s="327" t="e">
        <f>#REF!-'CFS 3Q2022'!D15</f>
        <v>#REF!</v>
      </c>
      <c r="E15" s="327" t="e">
        <f>#REF!-'CFS 3Q2022'!E15</f>
        <v>#REF!</v>
      </c>
      <c r="F15" s="327" t="e">
        <f>#REF!-'CFS 3Q2022'!F15</f>
        <v>#REF!</v>
      </c>
      <c r="G15" s="327" t="e">
        <f>#REF!-'CFS 3Q2022'!G15</f>
        <v>#REF!</v>
      </c>
      <c r="H15" s="328" t="e">
        <f>#REF!-'CFS 3Q2022'!H15</f>
        <v>#REF!</v>
      </c>
      <c r="I15" s="327" t="e">
        <f>#REF!-'CFS 3Q2022'!I15</f>
        <v>#REF!</v>
      </c>
      <c r="J15" s="327" t="e">
        <f>#REF!-'CFS 3Q2022'!J15</f>
        <v>#REF!</v>
      </c>
      <c r="K15" s="327" t="e">
        <f>#REF!-'CFS 3Q2022'!K15</f>
        <v>#REF!</v>
      </c>
      <c r="L15" s="327" t="e">
        <f>#REF!-'CFS 3Q2022'!L15</f>
        <v>#REF!</v>
      </c>
      <c r="M15" s="328" t="e">
        <f>#REF!-'CFS 3Q2022'!M15</f>
        <v>#REF!</v>
      </c>
      <c r="N15" s="327" t="e">
        <f>#REF!-'CFS 3Q2022'!N15</f>
        <v>#REF!</v>
      </c>
      <c r="O15" s="327" t="e">
        <f>#REF!-'CFS 3Q2022'!O15</f>
        <v>#REF!</v>
      </c>
      <c r="P15" s="327" t="e">
        <f>#REF!-'CFS 3Q2022'!P15</f>
        <v>#REF!</v>
      </c>
      <c r="Q15" s="327" t="e">
        <f>#REF!-'CFS 3Q2022'!Q15</f>
        <v>#REF!</v>
      </c>
      <c r="R15" s="328" t="e">
        <f>#REF!-'CFS 3Q2022'!R15</f>
        <v>#REF!</v>
      </c>
      <c r="S15" s="327" t="e">
        <f>#REF!-'CFS 3Q2022'!S15</f>
        <v>#REF!</v>
      </c>
      <c r="T15" s="327" t="e">
        <f>#REF!-'CFS 3Q2022'!T15</f>
        <v>#REF!</v>
      </c>
      <c r="U15" s="327" t="e">
        <f>#REF!-'CFS 3Q2022'!U15</f>
        <v>#REF!</v>
      </c>
      <c r="V15" s="327" t="e">
        <f>#REF!-'CFS 3Q2022'!V15</f>
        <v>#REF!</v>
      </c>
      <c r="W15" s="328" t="e">
        <f>#REF!-'CFS 3Q2022'!W15</f>
        <v>#REF!</v>
      </c>
      <c r="X15" s="327" t="e">
        <f>#REF!-'CFS 3Q2022'!X15</f>
        <v>#REF!</v>
      </c>
      <c r="Y15" s="327" t="e">
        <f>#REF!-'CFS 3Q2022'!Y15</f>
        <v>#REF!</v>
      </c>
      <c r="Z15" s="327" t="e">
        <f>#REF!-'CFS 3Q2022'!Z15</f>
        <v>#REF!</v>
      </c>
      <c r="AA15" s="327" t="e">
        <f>#REF!-'CFS 3Q2022'!AA15</f>
        <v>#REF!</v>
      </c>
      <c r="AB15" s="328" t="e">
        <f>#REF!-'CFS 3Q2022'!AB15</f>
        <v>#REF!</v>
      </c>
      <c r="AC15" s="327" t="e">
        <f>#REF!-'CFS 3Q2022'!AC15</f>
        <v>#REF!</v>
      </c>
      <c r="AD15" s="327" t="e">
        <f>#REF!-'CFS 3Q2022'!AD15</f>
        <v>#REF!</v>
      </c>
      <c r="AE15" s="327" t="e">
        <f>#REF!-'CFS 3Q2022'!AE15</f>
        <v>#REF!</v>
      </c>
      <c r="AF15" s="327" t="e">
        <f>#REF!-'CFS 3Q2022'!AF15</f>
        <v>#REF!</v>
      </c>
      <c r="AG15" s="328" t="e">
        <f>#REF!-'CFS 3Q2022'!AG15</f>
        <v>#REF!</v>
      </c>
      <c r="AH15" s="327" t="e">
        <f>#REF!-'CFS 3Q2022'!AH15</f>
        <v>#REF!</v>
      </c>
      <c r="AI15" s="327" t="e">
        <f>#REF!-'CFS 3Q2022'!AI15</f>
        <v>#REF!</v>
      </c>
      <c r="AJ15" s="327" t="e">
        <f>#REF!-'CFS 3Q2022'!AJ15</f>
        <v>#REF!</v>
      </c>
      <c r="AK15" s="327" t="e">
        <f>#REF!-'CFS 3Q2022'!AK15</f>
        <v>#REF!</v>
      </c>
      <c r="AL15" s="328" t="e">
        <f>#REF!-'CFS 3Q2022'!AL15</f>
        <v>#REF!</v>
      </c>
      <c r="AM15" s="327" t="e">
        <f>#REF!-'CFS 3Q2022'!AM15</f>
        <v>#REF!</v>
      </c>
      <c r="AN15" s="327" t="e">
        <f>#REF!-'CFS 3Q2022'!AN15</f>
        <v>#REF!</v>
      </c>
      <c r="AO15" s="327" t="e">
        <f>#REF!-'CFS 3Q2022'!AO15</f>
        <v>#REF!</v>
      </c>
      <c r="AP15" s="327" t="e">
        <f>#REF!-'CFS 3Q2022'!AP15</f>
        <v>#REF!</v>
      </c>
      <c r="AQ15" s="328" t="e">
        <f>#REF!-'CFS 3Q2022'!AQ15</f>
        <v>#REF!</v>
      </c>
      <c r="AR15" s="327" t="e">
        <f>#REF!-'CFS 3Q2022'!AR15</f>
        <v>#REF!</v>
      </c>
      <c r="AS15" s="327" t="e">
        <f>#REF!-'CFS 3Q2022'!AS15</f>
        <v>#REF!</v>
      </c>
      <c r="AT15" s="327" t="e">
        <f>#REF!-'CFS 3Q2022'!AT15</f>
        <v>#REF!</v>
      </c>
      <c r="AU15" s="327" t="e">
        <f>#REF!-'CFS 3Q2022'!AU15</f>
        <v>#REF!</v>
      </c>
      <c r="AV15" s="328" t="e">
        <f>#REF!-'CFS 3Q2022'!AV15</f>
        <v>#REF!</v>
      </c>
    </row>
    <row r="16" spans="2:48" outlineLevel="1" x14ac:dyDescent="0.55000000000000004">
      <c r="B16" s="325" t="s">
        <v>215</v>
      </c>
      <c r="C16" s="326"/>
      <c r="D16" s="327" t="e">
        <f>#REF!-'CFS 3Q2022'!D16</f>
        <v>#REF!</v>
      </c>
      <c r="E16" s="327" t="e">
        <f>#REF!-'CFS 3Q2022'!E16</f>
        <v>#REF!</v>
      </c>
      <c r="F16" s="327" t="e">
        <f>#REF!-'CFS 3Q2022'!F16</f>
        <v>#REF!</v>
      </c>
      <c r="G16" s="327" t="e">
        <f>#REF!-'CFS 3Q2022'!G16</f>
        <v>#REF!</v>
      </c>
      <c r="H16" s="328" t="e">
        <f>#REF!-'CFS 3Q2022'!H16</f>
        <v>#REF!</v>
      </c>
      <c r="I16" s="327" t="e">
        <f>#REF!-'CFS 3Q2022'!I16</f>
        <v>#REF!</v>
      </c>
      <c r="J16" s="327" t="e">
        <f>#REF!-'CFS 3Q2022'!J16</f>
        <v>#REF!</v>
      </c>
      <c r="K16" s="327" t="e">
        <f>#REF!-'CFS 3Q2022'!K16</f>
        <v>#REF!</v>
      </c>
      <c r="L16" s="327" t="e">
        <f>#REF!-'CFS 3Q2022'!L16</f>
        <v>#REF!</v>
      </c>
      <c r="M16" s="328" t="e">
        <f>#REF!-'CFS 3Q2022'!M16</f>
        <v>#REF!</v>
      </c>
      <c r="N16" s="327" t="e">
        <f>#REF!-'CFS 3Q2022'!N16</f>
        <v>#REF!</v>
      </c>
      <c r="O16" s="327" t="e">
        <f>#REF!-'CFS 3Q2022'!O16</f>
        <v>#REF!</v>
      </c>
      <c r="P16" s="327" t="e">
        <f>#REF!-'CFS 3Q2022'!P16</f>
        <v>#REF!</v>
      </c>
      <c r="Q16" s="327" t="e">
        <f>#REF!-'CFS 3Q2022'!Q16</f>
        <v>#REF!</v>
      </c>
      <c r="R16" s="328" t="e">
        <f>#REF!-'CFS 3Q2022'!R16</f>
        <v>#REF!</v>
      </c>
      <c r="S16" s="327" t="e">
        <f>#REF!-'CFS 3Q2022'!S16</f>
        <v>#REF!</v>
      </c>
      <c r="T16" s="327" t="e">
        <f>#REF!-'CFS 3Q2022'!T16</f>
        <v>#REF!</v>
      </c>
      <c r="U16" s="327" t="e">
        <f>#REF!-'CFS 3Q2022'!U16</f>
        <v>#REF!</v>
      </c>
      <c r="V16" s="327" t="e">
        <f>#REF!-'CFS 3Q2022'!V16</f>
        <v>#REF!</v>
      </c>
      <c r="W16" s="328" t="e">
        <f>#REF!-'CFS 3Q2022'!W16</f>
        <v>#REF!</v>
      </c>
      <c r="X16" s="327" t="e">
        <f>#REF!-'CFS 3Q2022'!X16</f>
        <v>#REF!</v>
      </c>
      <c r="Y16" s="327" t="e">
        <f>#REF!-'CFS 3Q2022'!Y16</f>
        <v>#REF!</v>
      </c>
      <c r="Z16" s="327" t="e">
        <f>#REF!-'CFS 3Q2022'!Z16</f>
        <v>#REF!</v>
      </c>
      <c r="AA16" s="327" t="e">
        <f>#REF!-'CFS 3Q2022'!AA16</f>
        <v>#REF!</v>
      </c>
      <c r="AB16" s="328" t="e">
        <f>#REF!-'CFS 3Q2022'!AB16</f>
        <v>#REF!</v>
      </c>
      <c r="AC16" s="327" t="e">
        <f>#REF!-'CFS 3Q2022'!AC16</f>
        <v>#REF!</v>
      </c>
      <c r="AD16" s="327" t="e">
        <f>#REF!-'CFS 3Q2022'!AD16</f>
        <v>#REF!</v>
      </c>
      <c r="AE16" s="327" t="e">
        <f>#REF!-'CFS 3Q2022'!AE16</f>
        <v>#REF!</v>
      </c>
      <c r="AF16" s="327" t="e">
        <f>#REF!-'CFS 3Q2022'!AF16</f>
        <v>#REF!</v>
      </c>
      <c r="AG16" s="328" t="e">
        <f>#REF!-'CFS 3Q2022'!AG16</f>
        <v>#REF!</v>
      </c>
      <c r="AH16" s="327" t="e">
        <f>#REF!-'CFS 3Q2022'!AH16</f>
        <v>#REF!</v>
      </c>
      <c r="AI16" s="327" t="e">
        <f>#REF!-'CFS 3Q2022'!AI16</f>
        <v>#REF!</v>
      </c>
      <c r="AJ16" s="327" t="e">
        <f>#REF!-'CFS 3Q2022'!AJ16</f>
        <v>#REF!</v>
      </c>
      <c r="AK16" s="327" t="e">
        <f>#REF!-'CFS 3Q2022'!AK16</f>
        <v>#REF!</v>
      </c>
      <c r="AL16" s="328" t="e">
        <f>#REF!-'CFS 3Q2022'!AL16</f>
        <v>#REF!</v>
      </c>
      <c r="AM16" s="327" t="e">
        <f>#REF!-'CFS 3Q2022'!AM16</f>
        <v>#REF!</v>
      </c>
      <c r="AN16" s="327" t="e">
        <f>#REF!-'CFS 3Q2022'!AN16</f>
        <v>#REF!</v>
      </c>
      <c r="AO16" s="327" t="e">
        <f>#REF!-'CFS 3Q2022'!AO16</f>
        <v>#REF!</v>
      </c>
      <c r="AP16" s="327" t="e">
        <f>#REF!-'CFS 3Q2022'!AP16</f>
        <v>#REF!</v>
      </c>
      <c r="AQ16" s="328" t="e">
        <f>#REF!-'CFS 3Q2022'!AQ16</f>
        <v>#REF!</v>
      </c>
      <c r="AR16" s="327" t="e">
        <f>#REF!-'CFS 3Q2022'!AR16</f>
        <v>#REF!</v>
      </c>
      <c r="AS16" s="327" t="e">
        <f>#REF!-'CFS 3Q2022'!AS16</f>
        <v>#REF!</v>
      </c>
      <c r="AT16" s="327" t="e">
        <f>#REF!-'CFS 3Q2022'!AT16</f>
        <v>#REF!</v>
      </c>
      <c r="AU16" s="327" t="e">
        <f>#REF!-'CFS 3Q2022'!AU16</f>
        <v>#REF!</v>
      </c>
      <c r="AV16" s="328" t="e">
        <f>#REF!-'CFS 3Q2022'!AV16</f>
        <v>#REF!</v>
      </c>
    </row>
    <row r="17" spans="2:48" outlineLevel="1" x14ac:dyDescent="0.55000000000000004">
      <c r="B17" s="491" t="s">
        <v>277</v>
      </c>
      <c r="C17" s="492"/>
      <c r="D17" s="327" t="e">
        <f>#REF!-'CFS 3Q2022'!D17</f>
        <v>#REF!</v>
      </c>
      <c r="E17" s="327" t="e">
        <f>#REF!-'CFS 3Q2022'!E17</f>
        <v>#REF!</v>
      </c>
      <c r="F17" s="327" t="e">
        <f>#REF!-'CFS 3Q2022'!F17</f>
        <v>#REF!</v>
      </c>
      <c r="G17" s="327" t="e">
        <f>#REF!-'CFS 3Q2022'!G17</f>
        <v>#REF!</v>
      </c>
      <c r="H17" s="328" t="e">
        <f>#REF!-'CFS 3Q2022'!H17</f>
        <v>#REF!</v>
      </c>
      <c r="I17" s="327" t="e">
        <f>#REF!-'CFS 3Q2022'!I17</f>
        <v>#REF!</v>
      </c>
      <c r="J17" s="327" t="e">
        <f>#REF!-'CFS 3Q2022'!J17</f>
        <v>#REF!</v>
      </c>
      <c r="K17" s="327" t="e">
        <f>#REF!-'CFS 3Q2022'!K17</f>
        <v>#REF!</v>
      </c>
      <c r="L17" s="327" t="e">
        <f>#REF!-'CFS 3Q2022'!L17</f>
        <v>#REF!</v>
      </c>
      <c r="M17" s="328" t="e">
        <f>#REF!-'CFS 3Q2022'!M17</f>
        <v>#REF!</v>
      </c>
      <c r="N17" s="327" t="e">
        <f>#REF!-'CFS 3Q2022'!N17</f>
        <v>#REF!</v>
      </c>
      <c r="O17" s="327" t="e">
        <f>#REF!-'CFS 3Q2022'!O17</f>
        <v>#REF!</v>
      </c>
      <c r="P17" s="327" t="e">
        <f>#REF!-'CFS 3Q2022'!P17</f>
        <v>#REF!</v>
      </c>
      <c r="Q17" s="327" t="e">
        <f>#REF!-'CFS 3Q2022'!Q17</f>
        <v>#REF!</v>
      </c>
      <c r="R17" s="328" t="e">
        <f>#REF!-'CFS 3Q2022'!R17</f>
        <v>#REF!</v>
      </c>
      <c r="S17" s="327" t="e">
        <f>#REF!-'CFS 3Q2022'!S17</f>
        <v>#REF!</v>
      </c>
      <c r="T17" s="327" t="e">
        <f>#REF!-'CFS 3Q2022'!T17</f>
        <v>#REF!</v>
      </c>
      <c r="U17" s="327" t="e">
        <f>#REF!-'CFS 3Q2022'!U17</f>
        <v>#REF!</v>
      </c>
      <c r="V17" s="327" t="e">
        <f>#REF!-'CFS 3Q2022'!V17</f>
        <v>#REF!</v>
      </c>
      <c r="W17" s="328" t="e">
        <f>#REF!-'CFS 3Q2022'!W17</f>
        <v>#REF!</v>
      </c>
      <c r="X17" s="327" t="e">
        <f>#REF!-'CFS 3Q2022'!X17</f>
        <v>#REF!</v>
      </c>
      <c r="Y17" s="327" t="e">
        <f>#REF!-'CFS 3Q2022'!Y17</f>
        <v>#REF!</v>
      </c>
      <c r="Z17" s="327" t="e">
        <f>#REF!-'CFS 3Q2022'!Z17</f>
        <v>#REF!</v>
      </c>
      <c r="AA17" s="327" t="e">
        <f>#REF!-'CFS 3Q2022'!AA17</f>
        <v>#REF!</v>
      </c>
      <c r="AB17" s="328" t="e">
        <f>#REF!-'CFS 3Q2022'!AB17</f>
        <v>#REF!</v>
      </c>
      <c r="AC17" s="327" t="e">
        <f>#REF!-'CFS 3Q2022'!AC17</f>
        <v>#REF!</v>
      </c>
      <c r="AD17" s="327" t="e">
        <f>#REF!-'CFS 3Q2022'!AD17</f>
        <v>#REF!</v>
      </c>
      <c r="AE17" s="327" t="e">
        <f>#REF!-'CFS 3Q2022'!AE17</f>
        <v>#REF!</v>
      </c>
      <c r="AF17" s="327" t="e">
        <f>#REF!-'CFS 3Q2022'!AF17</f>
        <v>#REF!</v>
      </c>
      <c r="AG17" s="328" t="e">
        <f>#REF!-'CFS 3Q2022'!AG17</f>
        <v>#REF!</v>
      </c>
      <c r="AH17" s="327" t="e">
        <f>#REF!-'CFS 3Q2022'!AH17</f>
        <v>#REF!</v>
      </c>
      <c r="AI17" s="327" t="e">
        <f>#REF!-'CFS 3Q2022'!AI17</f>
        <v>#REF!</v>
      </c>
      <c r="AJ17" s="327" t="e">
        <f>#REF!-'CFS 3Q2022'!AJ17</f>
        <v>#REF!</v>
      </c>
      <c r="AK17" s="327" t="e">
        <f>#REF!-'CFS 3Q2022'!AK17</f>
        <v>#REF!</v>
      </c>
      <c r="AL17" s="328" t="e">
        <f>#REF!-'CFS 3Q2022'!AL17</f>
        <v>#REF!</v>
      </c>
      <c r="AM17" s="327" t="e">
        <f>#REF!-'CFS 3Q2022'!AM17</f>
        <v>#REF!</v>
      </c>
      <c r="AN17" s="327" t="e">
        <f>#REF!-'CFS 3Q2022'!AN17</f>
        <v>#REF!</v>
      </c>
      <c r="AO17" s="327" t="e">
        <f>#REF!-'CFS 3Q2022'!AO17</f>
        <v>#REF!</v>
      </c>
      <c r="AP17" s="327" t="e">
        <f>#REF!-'CFS 3Q2022'!AP17</f>
        <v>#REF!</v>
      </c>
      <c r="AQ17" s="328" t="e">
        <f>#REF!-'CFS 3Q2022'!AQ17</f>
        <v>#REF!</v>
      </c>
      <c r="AR17" s="327" t="e">
        <f>#REF!-'CFS 3Q2022'!AR17</f>
        <v>#REF!</v>
      </c>
      <c r="AS17" s="327" t="e">
        <f>#REF!-'CFS 3Q2022'!AS17</f>
        <v>#REF!</v>
      </c>
      <c r="AT17" s="327" t="e">
        <f>#REF!-'CFS 3Q2022'!AT17</f>
        <v>#REF!</v>
      </c>
      <c r="AU17" s="327" t="e">
        <f>#REF!-'CFS 3Q2022'!AU17</f>
        <v>#REF!</v>
      </c>
      <c r="AV17" s="328" t="e">
        <f>#REF!-'CFS 3Q2022'!AV17</f>
        <v>#REF!</v>
      </c>
    </row>
    <row r="18" spans="2:48" outlineLevel="1" x14ac:dyDescent="0.55000000000000004">
      <c r="B18" s="491" t="s">
        <v>228</v>
      </c>
      <c r="C18" s="492"/>
      <c r="D18" s="327" t="e">
        <f>#REF!-'CFS 3Q2022'!D18</f>
        <v>#REF!</v>
      </c>
      <c r="E18" s="327" t="e">
        <f>#REF!-'CFS 3Q2022'!E18</f>
        <v>#REF!</v>
      </c>
      <c r="F18" s="327" t="e">
        <f>#REF!-'CFS 3Q2022'!F18</f>
        <v>#REF!</v>
      </c>
      <c r="G18" s="327" t="e">
        <f>#REF!-'CFS 3Q2022'!G18</f>
        <v>#REF!</v>
      </c>
      <c r="H18" s="328" t="e">
        <f>#REF!-'CFS 3Q2022'!H18</f>
        <v>#REF!</v>
      </c>
      <c r="I18" s="327" t="e">
        <f>#REF!-'CFS 3Q2022'!I18</f>
        <v>#REF!</v>
      </c>
      <c r="J18" s="327" t="e">
        <f>#REF!-'CFS 3Q2022'!J18</f>
        <v>#REF!</v>
      </c>
      <c r="K18" s="327" t="e">
        <f>#REF!-'CFS 3Q2022'!K18</f>
        <v>#REF!</v>
      </c>
      <c r="L18" s="327" t="e">
        <f>#REF!-'CFS 3Q2022'!L18</f>
        <v>#REF!</v>
      </c>
      <c r="M18" s="328" t="e">
        <f>#REF!-'CFS 3Q2022'!M18</f>
        <v>#REF!</v>
      </c>
      <c r="N18" s="327" t="e">
        <f>#REF!-'CFS 3Q2022'!N18</f>
        <v>#REF!</v>
      </c>
      <c r="O18" s="327" t="e">
        <f>#REF!-'CFS 3Q2022'!O18</f>
        <v>#REF!</v>
      </c>
      <c r="P18" s="327" t="e">
        <f>#REF!-'CFS 3Q2022'!P18</f>
        <v>#REF!</v>
      </c>
      <c r="Q18" s="327" t="e">
        <f>#REF!-'CFS 3Q2022'!Q18</f>
        <v>#REF!</v>
      </c>
      <c r="R18" s="328" t="e">
        <f>#REF!-'CFS 3Q2022'!R18</f>
        <v>#REF!</v>
      </c>
      <c r="S18" s="327" t="e">
        <f>#REF!-'CFS 3Q2022'!S18</f>
        <v>#REF!</v>
      </c>
      <c r="T18" s="327" t="e">
        <f>#REF!-'CFS 3Q2022'!T18</f>
        <v>#REF!</v>
      </c>
      <c r="U18" s="327" t="e">
        <f>#REF!-'CFS 3Q2022'!U18</f>
        <v>#REF!</v>
      </c>
      <c r="V18" s="327" t="e">
        <f>#REF!-'CFS 3Q2022'!V18</f>
        <v>#REF!</v>
      </c>
      <c r="W18" s="328" t="e">
        <f>#REF!-'CFS 3Q2022'!W18</f>
        <v>#REF!</v>
      </c>
      <c r="X18" s="327" t="e">
        <f>#REF!-'CFS 3Q2022'!X18</f>
        <v>#REF!</v>
      </c>
      <c r="Y18" s="327" t="e">
        <f>#REF!-'CFS 3Q2022'!Y18</f>
        <v>#REF!</v>
      </c>
      <c r="Z18" s="327" t="e">
        <f>#REF!-'CFS 3Q2022'!Z18</f>
        <v>#REF!</v>
      </c>
      <c r="AA18" s="327" t="e">
        <f>#REF!-'CFS 3Q2022'!AA18</f>
        <v>#REF!</v>
      </c>
      <c r="AB18" s="328" t="e">
        <f>#REF!-'CFS 3Q2022'!AB18</f>
        <v>#REF!</v>
      </c>
      <c r="AC18" s="327" t="e">
        <f>#REF!-'CFS 3Q2022'!AC18</f>
        <v>#REF!</v>
      </c>
      <c r="AD18" s="327" t="e">
        <f>#REF!-'CFS 3Q2022'!AD18</f>
        <v>#REF!</v>
      </c>
      <c r="AE18" s="327" t="e">
        <f>#REF!-'CFS 3Q2022'!AE18</f>
        <v>#REF!</v>
      </c>
      <c r="AF18" s="327" t="e">
        <f>#REF!-'CFS 3Q2022'!AF18</f>
        <v>#REF!</v>
      </c>
      <c r="AG18" s="328" t="e">
        <f>#REF!-'CFS 3Q2022'!AG18</f>
        <v>#REF!</v>
      </c>
      <c r="AH18" s="327" t="e">
        <f>#REF!-'CFS 3Q2022'!AH18</f>
        <v>#REF!</v>
      </c>
      <c r="AI18" s="327" t="e">
        <f>#REF!-'CFS 3Q2022'!AI18</f>
        <v>#REF!</v>
      </c>
      <c r="AJ18" s="327" t="e">
        <f>#REF!-'CFS 3Q2022'!AJ18</f>
        <v>#REF!</v>
      </c>
      <c r="AK18" s="327" t="e">
        <f>#REF!-'CFS 3Q2022'!AK18</f>
        <v>#REF!</v>
      </c>
      <c r="AL18" s="328" t="e">
        <f>#REF!-'CFS 3Q2022'!AL18</f>
        <v>#REF!</v>
      </c>
      <c r="AM18" s="327" t="e">
        <f>#REF!-'CFS 3Q2022'!AM18</f>
        <v>#REF!</v>
      </c>
      <c r="AN18" s="327" t="e">
        <f>#REF!-'CFS 3Q2022'!AN18</f>
        <v>#REF!</v>
      </c>
      <c r="AO18" s="327" t="e">
        <f>#REF!-'CFS 3Q2022'!AO18</f>
        <v>#REF!</v>
      </c>
      <c r="AP18" s="327" t="e">
        <f>#REF!-'CFS 3Q2022'!AP18</f>
        <v>#REF!</v>
      </c>
      <c r="AQ18" s="328" t="e">
        <f>#REF!-'CFS 3Q2022'!AQ18</f>
        <v>#REF!</v>
      </c>
      <c r="AR18" s="327" t="e">
        <f>#REF!-'CFS 3Q2022'!AR18</f>
        <v>#REF!</v>
      </c>
      <c r="AS18" s="327" t="e">
        <f>#REF!-'CFS 3Q2022'!AS18</f>
        <v>#REF!</v>
      </c>
      <c r="AT18" s="327" t="e">
        <f>#REF!-'CFS 3Q2022'!AT18</f>
        <v>#REF!</v>
      </c>
      <c r="AU18" s="327" t="e">
        <f>#REF!-'CFS 3Q2022'!AU18</f>
        <v>#REF!</v>
      </c>
      <c r="AV18" s="328" t="e">
        <f>#REF!-'CFS 3Q2022'!AV18</f>
        <v>#REF!</v>
      </c>
    </row>
    <row r="19" spans="2:48" outlineLevel="1" x14ac:dyDescent="0.55000000000000004">
      <c r="B19" s="325" t="s">
        <v>233</v>
      </c>
      <c r="C19" s="326"/>
      <c r="D19" s="327" t="e">
        <f>#REF!-'CFS 3Q2022'!D19</f>
        <v>#REF!</v>
      </c>
      <c r="E19" s="327" t="e">
        <f>#REF!-'CFS 3Q2022'!E19</f>
        <v>#REF!</v>
      </c>
      <c r="F19" s="327" t="e">
        <f>#REF!-'CFS 3Q2022'!F19</f>
        <v>#REF!</v>
      </c>
      <c r="G19" s="327" t="e">
        <f>#REF!-'CFS 3Q2022'!G19</f>
        <v>#REF!</v>
      </c>
      <c r="H19" s="328" t="e">
        <f>#REF!-'CFS 3Q2022'!H19</f>
        <v>#REF!</v>
      </c>
      <c r="I19" s="327" t="e">
        <f>#REF!-'CFS 3Q2022'!I19</f>
        <v>#REF!</v>
      </c>
      <c r="J19" s="327" t="e">
        <f>#REF!-'CFS 3Q2022'!J19</f>
        <v>#REF!</v>
      </c>
      <c r="K19" s="327" t="e">
        <f>#REF!-'CFS 3Q2022'!K19</f>
        <v>#REF!</v>
      </c>
      <c r="L19" s="327" t="e">
        <f>#REF!-'CFS 3Q2022'!L19</f>
        <v>#REF!</v>
      </c>
      <c r="M19" s="328" t="e">
        <f>#REF!-'CFS 3Q2022'!M19</f>
        <v>#REF!</v>
      </c>
      <c r="N19" s="327" t="e">
        <f>#REF!-'CFS 3Q2022'!N19</f>
        <v>#REF!</v>
      </c>
      <c r="O19" s="327" t="e">
        <f>#REF!-'CFS 3Q2022'!O19</f>
        <v>#REF!</v>
      </c>
      <c r="P19" s="327" t="e">
        <f>#REF!-'CFS 3Q2022'!P19</f>
        <v>#REF!</v>
      </c>
      <c r="Q19" s="327" t="e">
        <f>#REF!-'CFS 3Q2022'!Q19</f>
        <v>#REF!</v>
      </c>
      <c r="R19" s="328" t="e">
        <f>#REF!-'CFS 3Q2022'!R19</f>
        <v>#REF!</v>
      </c>
      <c r="S19" s="327" t="e">
        <f>#REF!-'CFS 3Q2022'!S19</f>
        <v>#REF!</v>
      </c>
      <c r="T19" s="327" t="e">
        <f>#REF!-'CFS 3Q2022'!T19</f>
        <v>#REF!</v>
      </c>
      <c r="U19" s="327" t="e">
        <f>#REF!-'CFS 3Q2022'!U19</f>
        <v>#REF!</v>
      </c>
      <c r="V19" s="327" t="e">
        <f>#REF!-'CFS 3Q2022'!V19</f>
        <v>#REF!</v>
      </c>
      <c r="W19" s="328" t="e">
        <f>#REF!-'CFS 3Q2022'!W19</f>
        <v>#REF!</v>
      </c>
      <c r="X19" s="327" t="e">
        <f>#REF!-'CFS 3Q2022'!X19</f>
        <v>#REF!</v>
      </c>
      <c r="Y19" s="327" t="e">
        <f>#REF!-'CFS 3Q2022'!Y19</f>
        <v>#REF!</v>
      </c>
      <c r="Z19" s="327" t="e">
        <f>#REF!-'CFS 3Q2022'!Z19</f>
        <v>#REF!</v>
      </c>
      <c r="AA19" s="327" t="e">
        <f>#REF!-'CFS 3Q2022'!AA19</f>
        <v>#REF!</v>
      </c>
      <c r="AB19" s="328" t="e">
        <f>#REF!-'CFS 3Q2022'!AB19</f>
        <v>#REF!</v>
      </c>
      <c r="AC19" s="327" t="e">
        <f>#REF!-'CFS 3Q2022'!AC19</f>
        <v>#REF!</v>
      </c>
      <c r="AD19" s="327" t="e">
        <f>#REF!-'CFS 3Q2022'!AD19</f>
        <v>#REF!</v>
      </c>
      <c r="AE19" s="327" t="e">
        <f>#REF!-'CFS 3Q2022'!AE19</f>
        <v>#REF!</v>
      </c>
      <c r="AF19" s="327" t="e">
        <f>#REF!-'CFS 3Q2022'!AF19</f>
        <v>#REF!</v>
      </c>
      <c r="AG19" s="328" t="e">
        <f>#REF!-'CFS 3Q2022'!AG19</f>
        <v>#REF!</v>
      </c>
      <c r="AH19" s="327" t="e">
        <f>#REF!-'CFS 3Q2022'!AH19</f>
        <v>#REF!</v>
      </c>
      <c r="AI19" s="327" t="e">
        <f>#REF!-'CFS 3Q2022'!AI19</f>
        <v>#REF!</v>
      </c>
      <c r="AJ19" s="327" t="e">
        <f>#REF!-'CFS 3Q2022'!AJ19</f>
        <v>#REF!</v>
      </c>
      <c r="AK19" s="327" t="e">
        <f>#REF!-'CFS 3Q2022'!AK19</f>
        <v>#REF!</v>
      </c>
      <c r="AL19" s="328" t="e">
        <f>#REF!-'CFS 3Q2022'!AL19</f>
        <v>#REF!</v>
      </c>
      <c r="AM19" s="327" t="e">
        <f>#REF!-'CFS 3Q2022'!AM19</f>
        <v>#REF!</v>
      </c>
      <c r="AN19" s="327" t="e">
        <f>#REF!-'CFS 3Q2022'!AN19</f>
        <v>#REF!</v>
      </c>
      <c r="AO19" s="327" t="e">
        <f>#REF!-'CFS 3Q2022'!AO19</f>
        <v>#REF!</v>
      </c>
      <c r="AP19" s="327" t="e">
        <f>#REF!-'CFS 3Q2022'!AP19</f>
        <v>#REF!</v>
      </c>
      <c r="AQ19" s="328" t="e">
        <f>#REF!-'CFS 3Q2022'!AQ19</f>
        <v>#REF!</v>
      </c>
      <c r="AR19" s="327" t="e">
        <f>#REF!-'CFS 3Q2022'!AR19</f>
        <v>#REF!</v>
      </c>
      <c r="AS19" s="327" t="e">
        <f>#REF!-'CFS 3Q2022'!AS19</f>
        <v>#REF!</v>
      </c>
      <c r="AT19" s="327" t="e">
        <f>#REF!-'CFS 3Q2022'!AT19</f>
        <v>#REF!</v>
      </c>
      <c r="AU19" s="327" t="e">
        <f>#REF!-'CFS 3Q2022'!AU19</f>
        <v>#REF!</v>
      </c>
      <c r="AV19" s="328" t="e">
        <f>#REF!-'CFS 3Q2022'!AV19</f>
        <v>#REF!</v>
      </c>
    </row>
    <row r="20" spans="2:48" outlineLevel="1" x14ac:dyDescent="0.55000000000000004">
      <c r="B20" s="325" t="s">
        <v>278</v>
      </c>
      <c r="C20" s="326"/>
      <c r="D20" s="327" t="e">
        <f>#REF!-'CFS 3Q2022'!D20</f>
        <v>#REF!</v>
      </c>
      <c r="E20" s="327" t="e">
        <f>#REF!-'CFS 3Q2022'!E20</f>
        <v>#REF!</v>
      </c>
      <c r="F20" s="327" t="e">
        <f>#REF!-'CFS 3Q2022'!F20</f>
        <v>#REF!</v>
      </c>
      <c r="G20" s="327" t="e">
        <f>#REF!-'CFS 3Q2022'!G20</f>
        <v>#REF!</v>
      </c>
      <c r="H20" s="328" t="e">
        <f>#REF!-'CFS 3Q2022'!H20</f>
        <v>#REF!</v>
      </c>
      <c r="I20" s="327" t="e">
        <f>#REF!-'CFS 3Q2022'!I20</f>
        <v>#REF!</v>
      </c>
      <c r="J20" s="327" t="e">
        <f>#REF!-'CFS 3Q2022'!J20</f>
        <v>#REF!</v>
      </c>
      <c r="K20" s="327" t="e">
        <f>#REF!-'CFS 3Q2022'!K20</f>
        <v>#REF!</v>
      </c>
      <c r="L20" s="327" t="e">
        <f>#REF!-'CFS 3Q2022'!L20</f>
        <v>#REF!</v>
      </c>
      <c r="M20" s="328" t="e">
        <f>#REF!-'CFS 3Q2022'!M20</f>
        <v>#REF!</v>
      </c>
      <c r="N20" s="327" t="e">
        <f>#REF!-'CFS 3Q2022'!N20</f>
        <v>#REF!</v>
      </c>
      <c r="O20" s="327" t="e">
        <f>#REF!-'CFS 3Q2022'!O20</f>
        <v>#REF!</v>
      </c>
      <c r="P20" s="327" t="e">
        <f>#REF!-'CFS 3Q2022'!P20</f>
        <v>#REF!</v>
      </c>
      <c r="Q20" s="327" t="e">
        <f>#REF!-'CFS 3Q2022'!Q20</f>
        <v>#REF!</v>
      </c>
      <c r="R20" s="328" t="e">
        <f>#REF!-'CFS 3Q2022'!R20</f>
        <v>#REF!</v>
      </c>
      <c r="S20" s="327" t="e">
        <f>#REF!-'CFS 3Q2022'!S20</f>
        <v>#REF!</v>
      </c>
      <c r="T20" s="327" t="e">
        <f>#REF!-'CFS 3Q2022'!T20</f>
        <v>#REF!</v>
      </c>
      <c r="U20" s="327" t="e">
        <f>#REF!-'CFS 3Q2022'!U20</f>
        <v>#REF!</v>
      </c>
      <c r="V20" s="327" t="e">
        <f>#REF!-'CFS 3Q2022'!V20</f>
        <v>#REF!</v>
      </c>
      <c r="W20" s="328" t="e">
        <f>#REF!-'CFS 3Q2022'!W20</f>
        <v>#REF!</v>
      </c>
      <c r="X20" s="327" t="e">
        <f>#REF!-'CFS 3Q2022'!X20</f>
        <v>#REF!</v>
      </c>
      <c r="Y20" s="327" t="e">
        <f>#REF!-'CFS 3Q2022'!Y20</f>
        <v>#REF!</v>
      </c>
      <c r="Z20" s="327" t="e">
        <f>#REF!-'CFS 3Q2022'!Z20</f>
        <v>#REF!</v>
      </c>
      <c r="AA20" s="327" t="e">
        <f>#REF!-'CFS 3Q2022'!AA20</f>
        <v>#REF!</v>
      </c>
      <c r="AB20" s="328" t="e">
        <f>#REF!-'CFS 3Q2022'!AB20</f>
        <v>#REF!</v>
      </c>
      <c r="AC20" s="327" t="e">
        <f>#REF!-'CFS 3Q2022'!AC20</f>
        <v>#REF!</v>
      </c>
      <c r="AD20" s="327" t="e">
        <f>#REF!-'CFS 3Q2022'!AD20</f>
        <v>#REF!</v>
      </c>
      <c r="AE20" s="327" t="e">
        <f>#REF!-'CFS 3Q2022'!AE20</f>
        <v>#REF!</v>
      </c>
      <c r="AF20" s="327" t="e">
        <f>#REF!-'CFS 3Q2022'!AF20</f>
        <v>#REF!</v>
      </c>
      <c r="AG20" s="328" t="e">
        <f>#REF!-'CFS 3Q2022'!AG20</f>
        <v>#REF!</v>
      </c>
      <c r="AH20" s="327" t="e">
        <f>#REF!-'CFS 3Q2022'!AH20</f>
        <v>#REF!</v>
      </c>
      <c r="AI20" s="327" t="e">
        <f>#REF!-'CFS 3Q2022'!AI20</f>
        <v>#REF!</v>
      </c>
      <c r="AJ20" s="327" t="e">
        <f>#REF!-'CFS 3Q2022'!AJ20</f>
        <v>#REF!</v>
      </c>
      <c r="AK20" s="327" t="e">
        <f>#REF!-'CFS 3Q2022'!AK20</f>
        <v>#REF!</v>
      </c>
      <c r="AL20" s="328" t="e">
        <f>#REF!-'CFS 3Q2022'!AL20</f>
        <v>#REF!</v>
      </c>
      <c r="AM20" s="327" t="e">
        <f>#REF!-'CFS 3Q2022'!AM20</f>
        <v>#REF!</v>
      </c>
      <c r="AN20" s="327" t="e">
        <f>#REF!-'CFS 3Q2022'!AN20</f>
        <v>#REF!</v>
      </c>
      <c r="AO20" s="327" t="e">
        <f>#REF!-'CFS 3Q2022'!AO20</f>
        <v>#REF!</v>
      </c>
      <c r="AP20" s="327" t="e">
        <f>#REF!-'CFS 3Q2022'!AP20</f>
        <v>#REF!</v>
      </c>
      <c r="AQ20" s="328" t="e">
        <f>#REF!-'CFS 3Q2022'!AQ20</f>
        <v>#REF!</v>
      </c>
      <c r="AR20" s="327" t="e">
        <f>#REF!-'CFS 3Q2022'!AR20</f>
        <v>#REF!</v>
      </c>
      <c r="AS20" s="327" t="e">
        <f>#REF!-'CFS 3Q2022'!AS20</f>
        <v>#REF!</v>
      </c>
      <c r="AT20" s="327" t="e">
        <f>#REF!-'CFS 3Q2022'!AT20</f>
        <v>#REF!</v>
      </c>
      <c r="AU20" s="327" t="e">
        <f>#REF!-'CFS 3Q2022'!AU20</f>
        <v>#REF!</v>
      </c>
      <c r="AV20" s="328" t="e">
        <f>#REF!-'CFS 3Q2022'!AV20</f>
        <v>#REF!</v>
      </c>
    </row>
    <row r="21" spans="2:48" ht="16.2" outlineLevel="1" x14ac:dyDescent="0.85">
      <c r="B21" s="491" t="s">
        <v>279</v>
      </c>
      <c r="C21" s="492"/>
      <c r="D21" s="329" t="e">
        <f>#REF!-'CFS 3Q2022'!D21</f>
        <v>#REF!</v>
      </c>
      <c r="E21" s="329" t="e">
        <f>#REF!-'CFS 3Q2022'!E21</f>
        <v>#REF!</v>
      </c>
      <c r="F21" s="329" t="e">
        <f>#REF!-'CFS 3Q2022'!F21</f>
        <v>#REF!</v>
      </c>
      <c r="G21" s="329" t="e">
        <f>#REF!-'CFS 3Q2022'!G21</f>
        <v>#REF!</v>
      </c>
      <c r="H21" s="330" t="e">
        <f>#REF!-'CFS 3Q2022'!H21</f>
        <v>#REF!</v>
      </c>
      <c r="I21" s="329" t="e">
        <f>#REF!-'CFS 3Q2022'!I21</f>
        <v>#REF!</v>
      </c>
      <c r="J21" s="329" t="e">
        <f>#REF!-'CFS 3Q2022'!J21</f>
        <v>#REF!</v>
      </c>
      <c r="K21" s="329" t="e">
        <f>#REF!-'CFS 3Q2022'!K21</f>
        <v>#REF!</v>
      </c>
      <c r="L21" s="329" t="e">
        <f>#REF!-'CFS 3Q2022'!L21</f>
        <v>#REF!</v>
      </c>
      <c r="M21" s="330" t="e">
        <f>#REF!-'CFS 3Q2022'!M21</f>
        <v>#REF!</v>
      </c>
      <c r="N21" s="329" t="e">
        <f>#REF!-'CFS 3Q2022'!N21</f>
        <v>#REF!</v>
      </c>
      <c r="O21" s="329" t="e">
        <f>#REF!-'CFS 3Q2022'!O21</f>
        <v>#REF!</v>
      </c>
      <c r="P21" s="329" t="e">
        <f>#REF!-'CFS 3Q2022'!P21</f>
        <v>#REF!</v>
      </c>
      <c r="Q21" s="329" t="e">
        <f>#REF!-'CFS 3Q2022'!Q21</f>
        <v>#REF!</v>
      </c>
      <c r="R21" s="330" t="e">
        <f>#REF!-'CFS 3Q2022'!R21</f>
        <v>#REF!</v>
      </c>
      <c r="S21" s="329" t="e">
        <f>#REF!-'CFS 3Q2022'!S21</f>
        <v>#REF!</v>
      </c>
      <c r="T21" s="329" t="e">
        <f>#REF!-'CFS 3Q2022'!T21</f>
        <v>#REF!</v>
      </c>
      <c r="U21" s="329" t="e">
        <f>#REF!-'CFS 3Q2022'!U21</f>
        <v>#REF!</v>
      </c>
      <c r="V21" s="329" t="e">
        <f>#REF!-'CFS 3Q2022'!V21</f>
        <v>#REF!</v>
      </c>
      <c r="W21" s="330" t="e">
        <f>#REF!-'CFS 3Q2022'!W21</f>
        <v>#REF!</v>
      </c>
      <c r="X21" s="329" t="e">
        <f>#REF!-'CFS 3Q2022'!X21</f>
        <v>#REF!</v>
      </c>
      <c r="Y21" s="329" t="e">
        <f>#REF!-'CFS 3Q2022'!Y21</f>
        <v>#REF!</v>
      </c>
      <c r="Z21" s="329" t="e">
        <f>#REF!-'CFS 3Q2022'!Z21</f>
        <v>#REF!</v>
      </c>
      <c r="AA21" s="329" t="e">
        <f>#REF!-'CFS 3Q2022'!AA21</f>
        <v>#REF!</v>
      </c>
      <c r="AB21" s="330" t="e">
        <f>#REF!-'CFS 3Q2022'!AB21</f>
        <v>#REF!</v>
      </c>
      <c r="AC21" s="329" t="e">
        <f>#REF!-'CFS 3Q2022'!AC21</f>
        <v>#REF!</v>
      </c>
      <c r="AD21" s="329" t="e">
        <f>#REF!-'CFS 3Q2022'!AD21</f>
        <v>#REF!</v>
      </c>
      <c r="AE21" s="329" t="e">
        <f>#REF!-'CFS 3Q2022'!AE21</f>
        <v>#REF!</v>
      </c>
      <c r="AF21" s="329" t="e">
        <f>#REF!-'CFS 3Q2022'!AF21</f>
        <v>#REF!</v>
      </c>
      <c r="AG21" s="330" t="e">
        <f>#REF!-'CFS 3Q2022'!AG21</f>
        <v>#REF!</v>
      </c>
      <c r="AH21" s="329" t="e">
        <f>#REF!-'CFS 3Q2022'!AH21</f>
        <v>#REF!</v>
      </c>
      <c r="AI21" s="329" t="e">
        <f>#REF!-'CFS 3Q2022'!AI21</f>
        <v>#REF!</v>
      </c>
      <c r="AJ21" s="329" t="e">
        <f>#REF!-'CFS 3Q2022'!AJ21</f>
        <v>#REF!</v>
      </c>
      <c r="AK21" s="329" t="e">
        <f>#REF!-'CFS 3Q2022'!AK21</f>
        <v>#REF!</v>
      </c>
      <c r="AL21" s="330" t="e">
        <f>#REF!-'CFS 3Q2022'!AL21</f>
        <v>#REF!</v>
      </c>
      <c r="AM21" s="329" t="e">
        <f>#REF!-'CFS 3Q2022'!AM21</f>
        <v>#REF!</v>
      </c>
      <c r="AN21" s="329" t="e">
        <f>#REF!-'CFS 3Q2022'!AN21</f>
        <v>#REF!</v>
      </c>
      <c r="AO21" s="329" t="e">
        <f>#REF!-'CFS 3Q2022'!AO21</f>
        <v>#REF!</v>
      </c>
      <c r="AP21" s="329" t="e">
        <f>#REF!-'CFS 3Q2022'!AP21</f>
        <v>#REF!</v>
      </c>
      <c r="AQ21" s="330" t="e">
        <f>#REF!-'CFS 3Q2022'!AQ21</f>
        <v>#REF!</v>
      </c>
      <c r="AR21" s="329" t="e">
        <f>#REF!-'CFS 3Q2022'!AR21</f>
        <v>#REF!</v>
      </c>
      <c r="AS21" s="329" t="e">
        <f>#REF!-'CFS 3Q2022'!AS21</f>
        <v>#REF!</v>
      </c>
      <c r="AT21" s="329" t="e">
        <f>#REF!-'CFS 3Q2022'!AT21</f>
        <v>#REF!</v>
      </c>
      <c r="AU21" s="329" t="e">
        <f>#REF!-'CFS 3Q2022'!AU21</f>
        <v>#REF!</v>
      </c>
      <c r="AV21" s="330" t="e">
        <f>#REF!-'CFS 3Q2022'!AV21</f>
        <v>#REF!</v>
      </c>
    </row>
    <row r="22" spans="2:48" outlineLevel="1" x14ac:dyDescent="0.55000000000000004">
      <c r="B22" s="493" t="s">
        <v>280</v>
      </c>
      <c r="C22" s="494"/>
      <c r="D22" s="331" t="e">
        <f>#REF!-'CFS 3Q2022'!D22</f>
        <v>#REF!</v>
      </c>
      <c r="E22" s="331" t="e">
        <f>#REF!-'CFS 3Q2022'!E22</f>
        <v>#REF!</v>
      </c>
      <c r="F22" s="331" t="e">
        <f>#REF!-'CFS 3Q2022'!F22</f>
        <v>#REF!</v>
      </c>
      <c r="G22" s="331" t="e">
        <f>#REF!-'CFS 3Q2022'!G22</f>
        <v>#REF!</v>
      </c>
      <c r="H22" s="332" t="e">
        <f>#REF!-'CFS 3Q2022'!H22</f>
        <v>#REF!</v>
      </c>
      <c r="I22" s="331" t="e">
        <f>#REF!-'CFS 3Q2022'!I22</f>
        <v>#REF!</v>
      </c>
      <c r="J22" s="331" t="e">
        <f>#REF!-'CFS 3Q2022'!J22</f>
        <v>#REF!</v>
      </c>
      <c r="K22" s="331" t="e">
        <f>#REF!-'CFS 3Q2022'!K22</f>
        <v>#REF!</v>
      </c>
      <c r="L22" s="331" t="e">
        <f>#REF!-'CFS 3Q2022'!L22</f>
        <v>#REF!</v>
      </c>
      <c r="M22" s="332" t="e">
        <f>#REF!-'CFS 3Q2022'!M22</f>
        <v>#REF!</v>
      </c>
      <c r="N22" s="331" t="e">
        <f>#REF!-'CFS 3Q2022'!N22</f>
        <v>#REF!</v>
      </c>
      <c r="O22" s="331" t="e">
        <f>#REF!-'CFS 3Q2022'!O22</f>
        <v>#REF!</v>
      </c>
      <c r="P22" s="331" t="e">
        <f>#REF!-'CFS 3Q2022'!P22</f>
        <v>#REF!</v>
      </c>
      <c r="Q22" s="331" t="e">
        <f>#REF!-'CFS 3Q2022'!Q22</f>
        <v>#REF!</v>
      </c>
      <c r="R22" s="332" t="e">
        <f>#REF!-'CFS 3Q2022'!R22</f>
        <v>#REF!</v>
      </c>
      <c r="S22" s="331" t="e">
        <f>#REF!-'CFS 3Q2022'!S22</f>
        <v>#REF!</v>
      </c>
      <c r="T22" s="331" t="e">
        <f>#REF!-'CFS 3Q2022'!T22</f>
        <v>#REF!</v>
      </c>
      <c r="U22" s="331" t="e">
        <f>#REF!-'CFS 3Q2022'!U22</f>
        <v>#REF!</v>
      </c>
      <c r="V22" s="331" t="e">
        <f>#REF!-'CFS 3Q2022'!V22</f>
        <v>#REF!</v>
      </c>
      <c r="W22" s="332" t="e">
        <f>#REF!-'CFS 3Q2022'!W22</f>
        <v>#REF!</v>
      </c>
      <c r="X22" s="331" t="e">
        <f>#REF!-'CFS 3Q2022'!X22</f>
        <v>#REF!</v>
      </c>
      <c r="Y22" s="331" t="e">
        <f>#REF!-'CFS 3Q2022'!Y22</f>
        <v>#REF!</v>
      </c>
      <c r="Z22" s="331" t="e">
        <f>#REF!-'CFS 3Q2022'!Z22</f>
        <v>#REF!</v>
      </c>
      <c r="AA22" s="331" t="e">
        <f>#REF!-'CFS 3Q2022'!AA22</f>
        <v>#REF!</v>
      </c>
      <c r="AB22" s="332" t="e">
        <f>#REF!-'CFS 3Q2022'!AB22</f>
        <v>#REF!</v>
      </c>
      <c r="AC22" s="331" t="e">
        <f>#REF!-'CFS 3Q2022'!AC22</f>
        <v>#REF!</v>
      </c>
      <c r="AD22" s="331" t="e">
        <f>#REF!-'CFS 3Q2022'!AD22</f>
        <v>#REF!</v>
      </c>
      <c r="AE22" s="331" t="e">
        <f>#REF!-'CFS 3Q2022'!AE22</f>
        <v>#REF!</v>
      </c>
      <c r="AF22" s="331" t="e">
        <f>#REF!-'CFS 3Q2022'!AF22</f>
        <v>#REF!</v>
      </c>
      <c r="AG22" s="332" t="e">
        <f>#REF!-'CFS 3Q2022'!AG22</f>
        <v>#REF!</v>
      </c>
      <c r="AH22" s="331" t="e">
        <f>#REF!-'CFS 3Q2022'!AH22</f>
        <v>#REF!</v>
      </c>
      <c r="AI22" s="331" t="e">
        <f>#REF!-'CFS 3Q2022'!AI22</f>
        <v>#REF!</v>
      </c>
      <c r="AJ22" s="331" t="e">
        <f>#REF!-'CFS 3Q2022'!AJ22</f>
        <v>#REF!</v>
      </c>
      <c r="AK22" s="331" t="e">
        <f>#REF!-'CFS 3Q2022'!AK22</f>
        <v>#REF!</v>
      </c>
      <c r="AL22" s="332" t="e">
        <f>#REF!-'CFS 3Q2022'!AL22</f>
        <v>#REF!</v>
      </c>
      <c r="AM22" s="331" t="e">
        <f>#REF!-'CFS 3Q2022'!AM22</f>
        <v>#REF!</v>
      </c>
      <c r="AN22" s="331" t="e">
        <f>#REF!-'CFS 3Q2022'!AN22</f>
        <v>#REF!</v>
      </c>
      <c r="AO22" s="331" t="e">
        <f>#REF!-'CFS 3Q2022'!AO22</f>
        <v>#REF!</v>
      </c>
      <c r="AP22" s="331" t="e">
        <f>#REF!-'CFS 3Q2022'!AP22</f>
        <v>#REF!</v>
      </c>
      <c r="AQ22" s="332" t="e">
        <f>#REF!-'CFS 3Q2022'!AQ22</f>
        <v>#REF!</v>
      </c>
      <c r="AR22" s="331" t="e">
        <f>#REF!-'CFS 3Q2022'!AR22</f>
        <v>#REF!</v>
      </c>
      <c r="AS22" s="331" t="e">
        <f>#REF!-'CFS 3Q2022'!AS22</f>
        <v>#REF!</v>
      </c>
      <c r="AT22" s="331" t="e">
        <f>#REF!-'CFS 3Q2022'!AT22</f>
        <v>#REF!</v>
      </c>
      <c r="AU22" s="331" t="e">
        <f>#REF!-'CFS 3Q2022'!AU22</f>
        <v>#REF!</v>
      </c>
      <c r="AV22" s="332" t="e">
        <f>#REF!-'CFS 3Q2022'!AV22</f>
        <v>#REF!</v>
      </c>
    </row>
    <row r="23" spans="2:48" outlineLevel="1" x14ac:dyDescent="0.55000000000000004">
      <c r="B23" s="461" t="s">
        <v>281</v>
      </c>
      <c r="C23" s="462"/>
      <c r="D23" s="333" t="e">
        <f>#REF!-'CFS 3Q2022'!D23</f>
        <v>#REF!</v>
      </c>
      <c r="E23" s="334" t="e">
        <f>#REF!-'CFS 3Q2022'!E23</f>
        <v>#REF!</v>
      </c>
      <c r="F23" s="334" t="e">
        <f>#REF!-'CFS 3Q2022'!F23</f>
        <v>#REF!</v>
      </c>
      <c r="G23" s="334" t="e">
        <f>#REF!-'CFS 3Q2022'!G23</f>
        <v>#REF!</v>
      </c>
      <c r="H23" s="335" t="e">
        <f>#REF!-'CFS 3Q2022'!H23</f>
        <v>#REF!</v>
      </c>
      <c r="I23" s="336" t="e">
        <f>#REF!-'CFS 3Q2022'!I23</f>
        <v>#REF!</v>
      </c>
      <c r="J23" s="336" t="e">
        <f>#REF!-'CFS 3Q2022'!J23</f>
        <v>#REF!</v>
      </c>
      <c r="K23" s="334" t="e">
        <f>#REF!-'CFS 3Q2022'!K23</f>
        <v>#REF!</v>
      </c>
      <c r="L23" s="334" t="e">
        <f>#REF!-'CFS 3Q2022'!L23</f>
        <v>#REF!</v>
      </c>
      <c r="M23" s="337" t="e">
        <f>#REF!-'CFS 3Q2022'!M23</f>
        <v>#REF!</v>
      </c>
      <c r="N23" s="334" t="e">
        <f>#REF!-'CFS 3Q2022'!N23</f>
        <v>#REF!</v>
      </c>
      <c r="O23" s="334" t="e">
        <f>#REF!-'CFS 3Q2022'!O23</f>
        <v>#REF!</v>
      </c>
      <c r="P23" s="334" t="e">
        <f>#REF!-'CFS 3Q2022'!P23</f>
        <v>#REF!</v>
      </c>
      <c r="Q23" s="334" t="e">
        <f>#REF!-'CFS 3Q2022'!Q23</f>
        <v>#REF!</v>
      </c>
      <c r="R23" s="337" t="e">
        <f>#REF!-'CFS 3Q2022'!R23</f>
        <v>#REF!</v>
      </c>
      <c r="S23" s="334" t="e">
        <f>#REF!-'CFS 3Q2022'!S23</f>
        <v>#REF!</v>
      </c>
      <c r="T23" s="334" t="e">
        <f>#REF!-'CFS 3Q2022'!T23</f>
        <v>#REF!</v>
      </c>
      <c r="U23" s="334" t="e">
        <f>#REF!-'CFS 3Q2022'!U23</f>
        <v>#REF!</v>
      </c>
      <c r="V23" s="334" t="e">
        <f>#REF!-'CFS 3Q2022'!V23</f>
        <v>#REF!</v>
      </c>
      <c r="W23" s="337" t="e">
        <f>#REF!-'CFS 3Q2022'!W23</f>
        <v>#REF!</v>
      </c>
      <c r="X23" s="334" t="e">
        <f>#REF!-'CFS 3Q2022'!X23</f>
        <v>#REF!</v>
      </c>
      <c r="Y23" s="334" t="e">
        <f>#REF!-'CFS 3Q2022'!Y23</f>
        <v>#REF!</v>
      </c>
      <c r="Z23" s="334" t="e">
        <f>#REF!-'CFS 3Q2022'!Z23</f>
        <v>#REF!</v>
      </c>
      <c r="AA23" s="334" t="e">
        <f>#REF!-'CFS 3Q2022'!AA23</f>
        <v>#REF!</v>
      </c>
      <c r="AB23" s="337" t="e">
        <f>#REF!-'CFS 3Q2022'!AB23</f>
        <v>#REF!</v>
      </c>
      <c r="AC23" s="334" t="e">
        <f>#REF!-'CFS 3Q2022'!AC23</f>
        <v>#REF!</v>
      </c>
      <c r="AD23" s="334" t="e">
        <f>#REF!-'CFS 3Q2022'!AD23</f>
        <v>#REF!</v>
      </c>
      <c r="AE23" s="334" t="e">
        <f>#REF!-'CFS 3Q2022'!AE23</f>
        <v>#REF!</v>
      </c>
      <c r="AF23" s="334" t="e">
        <f>#REF!-'CFS 3Q2022'!AF23</f>
        <v>#REF!</v>
      </c>
      <c r="AG23" s="337" t="e">
        <f>#REF!-'CFS 3Q2022'!AG23</f>
        <v>#REF!</v>
      </c>
      <c r="AH23" s="334" t="e">
        <f>#REF!-'CFS 3Q2022'!AH23</f>
        <v>#REF!</v>
      </c>
      <c r="AI23" s="334" t="e">
        <f>#REF!-'CFS 3Q2022'!AI23</f>
        <v>#REF!</v>
      </c>
      <c r="AJ23" s="334" t="e">
        <f>#REF!-'CFS 3Q2022'!AJ23</f>
        <v>#REF!</v>
      </c>
      <c r="AK23" s="334" t="e">
        <f>#REF!-'CFS 3Q2022'!AK23</f>
        <v>#REF!</v>
      </c>
      <c r="AL23" s="337" t="e">
        <f>#REF!-'CFS 3Q2022'!AL23</f>
        <v>#REF!</v>
      </c>
      <c r="AM23" s="334" t="e">
        <f>#REF!-'CFS 3Q2022'!AM23</f>
        <v>#REF!</v>
      </c>
      <c r="AN23" s="334" t="e">
        <f>#REF!-'CFS 3Q2022'!AN23</f>
        <v>#REF!</v>
      </c>
      <c r="AO23" s="334" t="e">
        <f>#REF!-'CFS 3Q2022'!AO23</f>
        <v>#REF!</v>
      </c>
      <c r="AP23" s="334" t="e">
        <f>#REF!-'CFS 3Q2022'!AP23</f>
        <v>#REF!</v>
      </c>
      <c r="AQ23" s="337" t="e">
        <f>#REF!-'CFS 3Q2022'!AQ23</f>
        <v>#REF!</v>
      </c>
      <c r="AR23" s="334" t="e">
        <f>#REF!-'CFS 3Q2022'!AR23</f>
        <v>#REF!</v>
      </c>
      <c r="AS23" s="334" t="e">
        <f>#REF!-'CFS 3Q2022'!AS23</f>
        <v>#REF!</v>
      </c>
      <c r="AT23" s="334" t="e">
        <f>#REF!-'CFS 3Q2022'!AT23</f>
        <v>#REF!</v>
      </c>
      <c r="AU23" s="334" t="e">
        <f>#REF!-'CFS 3Q2022'!AU23</f>
        <v>#REF!</v>
      </c>
      <c r="AV23" s="337" t="e">
        <f>#REF!-'CFS 3Q2022'!AV23</f>
        <v>#REF!</v>
      </c>
    </row>
    <row r="24" spans="2:48" outlineLevel="1" x14ac:dyDescent="0.55000000000000004">
      <c r="B24" s="200" t="s">
        <v>282</v>
      </c>
      <c r="C24" s="201"/>
      <c r="D24" s="16" t="e">
        <f>#REF!-'CFS 3Q2022'!D24</f>
        <v>#REF!</v>
      </c>
      <c r="E24" s="16" t="e">
        <f>#REF!-'CFS 3Q2022'!E24</f>
        <v>#REF!</v>
      </c>
      <c r="F24" s="16" t="e">
        <f>#REF!-'CFS 3Q2022'!F24</f>
        <v>#REF!</v>
      </c>
      <c r="G24" s="16" t="e">
        <f>#REF!-'CFS 3Q2022'!G24</f>
        <v>#REF!</v>
      </c>
      <c r="H24" s="17" t="e">
        <f>#REF!-'CFS 3Q2022'!H24</f>
        <v>#REF!</v>
      </c>
      <c r="I24" s="16" t="e">
        <f>#REF!-'CFS 3Q2022'!I24</f>
        <v>#REF!</v>
      </c>
      <c r="J24" s="16" t="e">
        <f>#REF!-'CFS 3Q2022'!J24</f>
        <v>#REF!</v>
      </c>
      <c r="K24" s="16" t="e">
        <f>#REF!-'CFS 3Q2022'!K24</f>
        <v>#REF!</v>
      </c>
      <c r="L24" s="16" t="e">
        <f>#REF!-'CFS 3Q2022'!L24</f>
        <v>#REF!</v>
      </c>
      <c r="M24" s="17" t="e">
        <f>#REF!-'CFS 3Q2022'!M24</f>
        <v>#REF!</v>
      </c>
      <c r="N24" s="16" t="e">
        <f>#REF!-'CFS 3Q2022'!N24</f>
        <v>#REF!</v>
      </c>
      <c r="O24" s="16" t="e">
        <f>#REF!-'CFS 3Q2022'!O24</f>
        <v>#REF!</v>
      </c>
      <c r="P24" s="16" t="e">
        <f>#REF!-'CFS 3Q2022'!P24</f>
        <v>#REF!</v>
      </c>
      <c r="Q24" s="16" t="e">
        <f>#REF!-'CFS 3Q2022'!Q24</f>
        <v>#REF!</v>
      </c>
      <c r="R24" s="17" t="e">
        <f>#REF!-'CFS 3Q2022'!R24</f>
        <v>#REF!</v>
      </c>
      <c r="S24" s="16" t="e">
        <f>#REF!-'CFS 3Q2022'!S24</f>
        <v>#REF!</v>
      </c>
      <c r="T24" s="16" t="e">
        <f>#REF!-'CFS 3Q2022'!T24</f>
        <v>#REF!</v>
      </c>
      <c r="U24" s="16" t="e">
        <f>#REF!-'CFS 3Q2022'!U24</f>
        <v>#REF!</v>
      </c>
      <c r="V24" s="16" t="e">
        <f>#REF!-'CFS 3Q2022'!V24</f>
        <v>#REF!</v>
      </c>
      <c r="W24" s="17" t="e">
        <f>#REF!-'CFS 3Q2022'!W24</f>
        <v>#REF!</v>
      </c>
      <c r="X24" s="16" t="e">
        <f>#REF!-'CFS 3Q2022'!X24</f>
        <v>#REF!</v>
      </c>
      <c r="Y24" s="16" t="e">
        <f>#REF!-'CFS 3Q2022'!Y24</f>
        <v>#REF!</v>
      </c>
      <c r="Z24" s="16" t="e">
        <f>#REF!-'CFS 3Q2022'!Z24</f>
        <v>#REF!</v>
      </c>
      <c r="AA24" s="16" t="e">
        <f>#REF!-'CFS 3Q2022'!AA24</f>
        <v>#REF!</v>
      </c>
      <c r="AB24" s="17" t="e">
        <f>#REF!-'CFS 3Q2022'!AB24</f>
        <v>#REF!</v>
      </c>
      <c r="AC24" s="16" t="e">
        <f>#REF!-'CFS 3Q2022'!AC24</f>
        <v>#REF!</v>
      </c>
      <c r="AD24" s="16" t="e">
        <f>#REF!-'CFS 3Q2022'!AD24</f>
        <v>#REF!</v>
      </c>
      <c r="AE24" s="16" t="e">
        <f>#REF!-'CFS 3Q2022'!AE24</f>
        <v>#REF!</v>
      </c>
      <c r="AF24" s="16" t="e">
        <f>#REF!-'CFS 3Q2022'!AF24</f>
        <v>#REF!</v>
      </c>
      <c r="AG24" s="17" t="e">
        <f>#REF!-'CFS 3Q2022'!AG24</f>
        <v>#REF!</v>
      </c>
      <c r="AH24" s="16" t="e">
        <f>#REF!-'CFS 3Q2022'!AH24</f>
        <v>#REF!</v>
      </c>
      <c r="AI24" s="16" t="e">
        <f>#REF!-'CFS 3Q2022'!AI24</f>
        <v>#REF!</v>
      </c>
      <c r="AJ24" s="16" t="e">
        <f>#REF!-'CFS 3Q2022'!AJ24</f>
        <v>#REF!</v>
      </c>
      <c r="AK24" s="16" t="e">
        <f>#REF!-'CFS 3Q2022'!AK24</f>
        <v>#REF!</v>
      </c>
      <c r="AL24" s="17" t="e">
        <f>#REF!-'CFS 3Q2022'!AL24</f>
        <v>#REF!</v>
      </c>
      <c r="AM24" s="16" t="e">
        <f>#REF!-'CFS 3Q2022'!AM24</f>
        <v>#REF!</v>
      </c>
      <c r="AN24" s="16" t="e">
        <f>#REF!-'CFS 3Q2022'!AN24</f>
        <v>#REF!</v>
      </c>
      <c r="AO24" s="16" t="e">
        <f>#REF!-'CFS 3Q2022'!AO24</f>
        <v>#REF!</v>
      </c>
      <c r="AP24" s="16" t="e">
        <f>#REF!-'CFS 3Q2022'!AP24</f>
        <v>#REF!</v>
      </c>
      <c r="AQ24" s="17" t="e">
        <f>#REF!-'CFS 3Q2022'!AQ24</f>
        <v>#REF!</v>
      </c>
      <c r="AR24" s="16" t="e">
        <f>#REF!-'CFS 3Q2022'!AR24</f>
        <v>#REF!</v>
      </c>
      <c r="AS24" s="16" t="e">
        <f>#REF!-'CFS 3Q2022'!AS24</f>
        <v>#REF!</v>
      </c>
      <c r="AT24" s="16" t="e">
        <f>#REF!-'CFS 3Q2022'!AT24</f>
        <v>#REF!</v>
      </c>
      <c r="AU24" s="16" t="e">
        <f>#REF!-'CFS 3Q2022'!AU24</f>
        <v>#REF!</v>
      </c>
      <c r="AV24" s="17" t="e">
        <f>#REF!-'CFS 3Q2022'!AV24</f>
        <v>#REF!</v>
      </c>
    </row>
    <row r="25" spans="2:48" outlineLevel="1" x14ac:dyDescent="0.55000000000000004">
      <c r="B25" s="437" t="s">
        <v>283</v>
      </c>
      <c r="C25" s="438"/>
      <c r="D25" s="16" t="e">
        <f>#REF!-'CFS 3Q2022'!D25</f>
        <v>#REF!</v>
      </c>
      <c r="E25" s="16" t="e">
        <f>#REF!-'CFS 3Q2022'!E25</f>
        <v>#REF!</v>
      </c>
      <c r="F25" s="16" t="e">
        <f>#REF!-'CFS 3Q2022'!F25</f>
        <v>#REF!</v>
      </c>
      <c r="G25" s="16" t="e">
        <f>#REF!-'CFS 3Q2022'!G25</f>
        <v>#REF!</v>
      </c>
      <c r="H25" s="169" t="e">
        <f>#REF!-'CFS 3Q2022'!H25</f>
        <v>#REF!</v>
      </c>
      <c r="I25" s="16" t="e">
        <f>#REF!-'CFS 3Q2022'!I25</f>
        <v>#REF!</v>
      </c>
      <c r="J25" s="16" t="e">
        <f>#REF!-'CFS 3Q2022'!J25</f>
        <v>#REF!</v>
      </c>
      <c r="K25" s="16" t="e">
        <f>#REF!-'CFS 3Q2022'!K25</f>
        <v>#REF!</v>
      </c>
      <c r="L25" s="16" t="e">
        <f>#REF!-'CFS 3Q2022'!L25</f>
        <v>#REF!</v>
      </c>
      <c r="M25" s="169" t="e">
        <f>#REF!-'CFS 3Q2022'!M25</f>
        <v>#REF!</v>
      </c>
      <c r="N25" s="16" t="e">
        <f>#REF!-'CFS 3Q2022'!N25</f>
        <v>#REF!</v>
      </c>
      <c r="O25" s="16" t="e">
        <f>#REF!-'CFS 3Q2022'!O25</f>
        <v>#REF!</v>
      </c>
      <c r="P25" s="16" t="e">
        <f>#REF!-'CFS 3Q2022'!P25</f>
        <v>#REF!</v>
      </c>
      <c r="Q25" s="16" t="e">
        <f>#REF!-'CFS 3Q2022'!Q25</f>
        <v>#REF!</v>
      </c>
      <c r="R25" s="169" t="e">
        <f>#REF!-'CFS 3Q2022'!R25</f>
        <v>#REF!</v>
      </c>
      <c r="S25" s="16" t="e">
        <f>#REF!-'CFS 3Q2022'!S25</f>
        <v>#REF!</v>
      </c>
      <c r="T25" s="16" t="e">
        <f>#REF!-'CFS 3Q2022'!T25</f>
        <v>#REF!</v>
      </c>
      <c r="U25" s="16" t="e">
        <f>#REF!-'CFS 3Q2022'!U25</f>
        <v>#REF!</v>
      </c>
      <c r="V25" s="16" t="e">
        <f>#REF!-'CFS 3Q2022'!V25</f>
        <v>#REF!</v>
      </c>
      <c r="W25" s="169" t="e">
        <f>#REF!-'CFS 3Q2022'!W25</f>
        <v>#REF!</v>
      </c>
      <c r="X25" s="16" t="e">
        <f>#REF!-'CFS 3Q2022'!X25</f>
        <v>#REF!</v>
      </c>
      <c r="Y25" s="16" t="e">
        <f>#REF!-'CFS 3Q2022'!Y25</f>
        <v>#REF!</v>
      </c>
      <c r="Z25" s="16" t="e">
        <f>#REF!-'CFS 3Q2022'!Z25</f>
        <v>#REF!</v>
      </c>
      <c r="AA25" s="16" t="e">
        <f>#REF!-'CFS 3Q2022'!AA25</f>
        <v>#REF!</v>
      </c>
      <c r="AB25" s="418" t="e">
        <f>#REF!-'CFS 3Q2022'!AB25</f>
        <v>#REF!</v>
      </c>
      <c r="AC25" s="16" t="e">
        <f>#REF!-'CFS 3Q2022'!AC25</f>
        <v>#REF!</v>
      </c>
      <c r="AD25" s="16" t="e">
        <f>#REF!-'CFS 3Q2022'!AD25</f>
        <v>#REF!</v>
      </c>
      <c r="AE25" s="16" t="e">
        <f>#REF!-'CFS 3Q2022'!AE25</f>
        <v>#REF!</v>
      </c>
      <c r="AF25" s="16" t="e">
        <f>#REF!-'CFS 3Q2022'!AF25</f>
        <v>#REF!</v>
      </c>
      <c r="AG25" s="418" t="e">
        <f>#REF!-'CFS 3Q2022'!AG25</f>
        <v>#REF!</v>
      </c>
      <c r="AH25" s="16" t="e">
        <f>#REF!-'CFS 3Q2022'!AH25</f>
        <v>#REF!</v>
      </c>
      <c r="AI25" s="16" t="e">
        <f>#REF!-'CFS 3Q2022'!AI25</f>
        <v>#REF!</v>
      </c>
      <c r="AJ25" s="16" t="e">
        <f>#REF!-'CFS 3Q2022'!AJ25</f>
        <v>#REF!</v>
      </c>
      <c r="AK25" s="16" t="e">
        <f>#REF!-'CFS 3Q2022'!AK25</f>
        <v>#REF!</v>
      </c>
      <c r="AL25" s="418" t="e">
        <f>#REF!-'CFS 3Q2022'!AL25</f>
        <v>#REF!</v>
      </c>
      <c r="AM25" s="16" t="e">
        <f>#REF!-'CFS 3Q2022'!AM25</f>
        <v>#REF!</v>
      </c>
      <c r="AN25" s="16" t="e">
        <f>#REF!-'CFS 3Q2022'!AN25</f>
        <v>#REF!</v>
      </c>
      <c r="AO25" s="16" t="e">
        <f>#REF!-'CFS 3Q2022'!AO25</f>
        <v>#REF!</v>
      </c>
      <c r="AP25" s="16" t="e">
        <f>#REF!-'CFS 3Q2022'!AP25</f>
        <v>#REF!</v>
      </c>
      <c r="AQ25" s="17" t="e">
        <f>#REF!-'CFS 3Q2022'!AQ25</f>
        <v>#REF!</v>
      </c>
      <c r="AR25" s="16" t="e">
        <f>#REF!-'CFS 3Q2022'!AR25</f>
        <v>#REF!</v>
      </c>
      <c r="AS25" s="16" t="e">
        <f>#REF!-'CFS 3Q2022'!AS25</f>
        <v>#REF!</v>
      </c>
      <c r="AT25" s="16" t="e">
        <f>#REF!-'CFS 3Q2022'!AT25</f>
        <v>#REF!</v>
      </c>
      <c r="AU25" s="16" t="e">
        <f>#REF!-'CFS 3Q2022'!AU25</f>
        <v>#REF!</v>
      </c>
      <c r="AV25" s="17" t="e">
        <f>#REF!-'CFS 3Q2022'!AV25</f>
        <v>#REF!</v>
      </c>
    </row>
    <row r="26" spans="2:48" ht="16.2" outlineLevel="1" x14ac:dyDescent="0.85">
      <c r="B26" s="437" t="s">
        <v>284</v>
      </c>
      <c r="C26" s="438"/>
      <c r="D26" s="260" t="e">
        <f>#REF!-'CFS 3Q2022'!D26</f>
        <v>#REF!</v>
      </c>
      <c r="E26" s="260" t="e">
        <f>#REF!-'CFS 3Q2022'!E26</f>
        <v>#REF!</v>
      </c>
      <c r="F26" s="260" t="e">
        <f>#REF!-'CFS 3Q2022'!F26</f>
        <v>#REF!</v>
      </c>
      <c r="G26" s="260" t="e">
        <f>#REF!-'CFS 3Q2022'!G26</f>
        <v>#REF!</v>
      </c>
      <c r="H26" s="261" t="e">
        <f>#REF!-'CFS 3Q2022'!H26</f>
        <v>#REF!</v>
      </c>
      <c r="I26" s="260" t="e">
        <f>#REF!-'CFS 3Q2022'!I26</f>
        <v>#REF!</v>
      </c>
      <c r="J26" s="260" t="e">
        <f>#REF!-'CFS 3Q2022'!J26</f>
        <v>#REF!</v>
      </c>
      <c r="K26" s="260" t="e">
        <f>#REF!-'CFS 3Q2022'!K26</f>
        <v>#REF!</v>
      </c>
      <c r="L26" s="260" t="e">
        <f>#REF!-'CFS 3Q2022'!L26</f>
        <v>#REF!</v>
      </c>
      <c r="M26" s="261" t="e">
        <f>#REF!-'CFS 3Q2022'!M26</f>
        <v>#REF!</v>
      </c>
      <c r="N26" s="260" t="e">
        <f>#REF!-'CFS 3Q2022'!N26</f>
        <v>#REF!</v>
      </c>
      <c r="O26" s="260" t="e">
        <f>#REF!-'CFS 3Q2022'!O26</f>
        <v>#REF!</v>
      </c>
      <c r="P26" s="260" t="e">
        <f>#REF!-'CFS 3Q2022'!P26</f>
        <v>#REF!</v>
      </c>
      <c r="Q26" s="260" t="e">
        <f>#REF!-'CFS 3Q2022'!Q26</f>
        <v>#REF!</v>
      </c>
      <c r="R26" s="261" t="e">
        <f>#REF!-'CFS 3Q2022'!R26</f>
        <v>#REF!</v>
      </c>
      <c r="S26" s="260" t="e">
        <f>#REF!-'CFS 3Q2022'!S26</f>
        <v>#REF!</v>
      </c>
      <c r="T26" s="260" t="e">
        <f>#REF!-'CFS 3Q2022'!T26</f>
        <v>#REF!</v>
      </c>
      <c r="U26" s="260" t="e">
        <f>#REF!-'CFS 3Q2022'!U26</f>
        <v>#REF!</v>
      </c>
      <c r="V26" s="260" t="e">
        <f>#REF!-'CFS 3Q2022'!V26</f>
        <v>#REF!</v>
      </c>
      <c r="W26" s="261" t="e">
        <f>#REF!-'CFS 3Q2022'!W26</f>
        <v>#REF!</v>
      </c>
      <c r="X26" s="260" t="e">
        <f>#REF!-'CFS 3Q2022'!X26</f>
        <v>#REF!</v>
      </c>
      <c r="Y26" s="260" t="e">
        <f>#REF!-'CFS 3Q2022'!Y26</f>
        <v>#REF!</v>
      </c>
      <c r="Z26" s="260" t="e">
        <f>#REF!-'CFS 3Q2022'!Z26</f>
        <v>#REF!</v>
      </c>
      <c r="AA26" s="260" t="e">
        <f>#REF!-'CFS 3Q2022'!AA26</f>
        <v>#REF!</v>
      </c>
      <c r="AB26" s="261" t="e">
        <f>#REF!-'CFS 3Q2022'!AB26</f>
        <v>#REF!</v>
      </c>
      <c r="AC26" s="260" t="e">
        <f>#REF!-'CFS 3Q2022'!AC26</f>
        <v>#REF!</v>
      </c>
      <c r="AD26" s="260" t="e">
        <f>#REF!-'CFS 3Q2022'!AD26</f>
        <v>#REF!</v>
      </c>
      <c r="AE26" s="260" t="e">
        <f>#REF!-'CFS 3Q2022'!AE26</f>
        <v>#REF!</v>
      </c>
      <c r="AF26" s="260" t="e">
        <f>#REF!-'CFS 3Q2022'!AF26</f>
        <v>#REF!</v>
      </c>
      <c r="AG26" s="261" t="e">
        <f>#REF!-'CFS 3Q2022'!AG26</f>
        <v>#REF!</v>
      </c>
      <c r="AH26" s="260" t="e">
        <f>#REF!-'CFS 3Q2022'!AH26</f>
        <v>#REF!</v>
      </c>
      <c r="AI26" s="260" t="e">
        <f>#REF!-'CFS 3Q2022'!AI26</f>
        <v>#REF!</v>
      </c>
      <c r="AJ26" s="260" t="e">
        <f>#REF!-'CFS 3Q2022'!AJ26</f>
        <v>#REF!</v>
      </c>
      <c r="AK26" s="260" t="e">
        <f>#REF!-'CFS 3Q2022'!AK26</f>
        <v>#REF!</v>
      </c>
      <c r="AL26" s="261" t="e">
        <f>#REF!-'CFS 3Q2022'!AL26</f>
        <v>#REF!</v>
      </c>
      <c r="AM26" s="260" t="e">
        <f>#REF!-'CFS 3Q2022'!AM26</f>
        <v>#REF!</v>
      </c>
      <c r="AN26" s="260" t="e">
        <f>#REF!-'CFS 3Q2022'!AN26</f>
        <v>#REF!</v>
      </c>
      <c r="AO26" s="260" t="e">
        <f>#REF!-'CFS 3Q2022'!AO26</f>
        <v>#REF!</v>
      </c>
      <c r="AP26" s="260" t="e">
        <f>#REF!-'CFS 3Q2022'!AP26</f>
        <v>#REF!</v>
      </c>
      <c r="AQ26" s="261" t="e">
        <f>#REF!-'CFS 3Q2022'!AQ26</f>
        <v>#REF!</v>
      </c>
      <c r="AR26" s="260" t="e">
        <f>#REF!-'CFS 3Q2022'!AR26</f>
        <v>#REF!</v>
      </c>
      <c r="AS26" s="260" t="e">
        <f>#REF!-'CFS 3Q2022'!AS26</f>
        <v>#REF!</v>
      </c>
      <c r="AT26" s="260" t="e">
        <f>#REF!-'CFS 3Q2022'!AT26</f>
        <v>#REF!</v>
      </c>
      <c r="AU26" s="260" t="e">
        <f>#REF!-'CFS 3Q2022'!AU26</f>
        <v>#REF!</v>
      </c>
      <c r="AV26" s="261" t="e">
        <f>#REF!-'CFS 3Q2022'!AV26</f>
        <v>#REF!</v>
      </c>
    </row>
    <row r="27" spans="2:48" outlineLevel="1" x14ac:dyDescent="0.55000000000000004">
      <c r="B27" s="453" t="s">
        <v>285</v>
      </c>
      <c r="C27" s="454"/>
      <c r="D27" s="21" t="e">
        <f>#REF!-'CFS 3Q2022'!D27</f>
        <v>#REF!</v>
      </c>
      <c r="E27" s="21" t="e">
        <f>#REF!-'CFS 3Q2022'!E27</f>
        <v>#REF!</v>
      </c>
      <c r="F27" s="21" t="e">
        <f>#REF!-'CFS 3Q2022'!F27</f>
        <v>#REF!</v>
      </c>
      <c r="G27" s="21" t="e">
        <f>#REF!-'CFS 3Q2022'!G27</f>
        <v>#REF!</v>
      </c>
      <c r="H27" s="22" t="e">
        <f>#REF!-'CFS 3Q2022'!H27</f>
        <v>#REF!</v>
      </c>
      <c r="I27" s="21" t="e">
        <f>#REF!-'CFS 3Q2022'!I27</f>
        <v>#REF!</v>
      </c>
      <c r="J27" s="21" t="e">
        <f>#REF!-'CFS 3Q2022'!J27</f>
        <v>#REF!</v>
      </c>
      <c r="K27" s="21" t="e">
        <f>#REF!-'CFS 3Q2022'!K27</f>
        <v>#REF!</v>
      </c>
      <c r="L27" s="21" t="e">
        <f>#REF!-'CFS 3Q2022'!L27</f>
        <v>#REF!</v>
      </c>
      <c r="M27" s="22" t="e">
        <f>#REF!-'CFS 3Q2022'!M27</f>
        <v>#REF!</v>
      </c>
      <c r="N27" s="21" t="e">
        <f>#REF!-'CFS 3Q2022'!N27</f>
        <v>#REF!</v>
      </c>
      <c r="O27" s="21" t="e">
        <f>#REF!-'CFS 3Q2022'!O27</f>
        <v>#REF!</v>
      </c>
      <c r="P27" s="21" t="e">
        <f>#REF!-'CFS 3Q2022'!P27</f>
        <v>#REF!</v>
      </c>
      <c r="Q27" s="21" t="e">
        <f>#REF!-'CFS 3Q2022'!Q27</f>
        <v>#REF!</v>
      </c>
      <c r="R27" s="22" t="e">
        <f>#REF!-'CFS 3Q2022'!R27</f>
        <v>#REF!</v>
      </c>
      <c r="S27" s="21" t="e">
        <f>#REF!-'CFS 3Q2022'!S27</f>
        <v>#REF!</v>
      </c>
      <c r="T27" s="21" t="e">
        <f>#REF!-'CFS 3Q2022'!T27</f>
        <v>#REF!</v>
      </c>
      <c r="U27" s="21" t="e">
        <f>#REF!-'CFS 3Q2022'!U27</f>
        <v>#REF!</v>
      </c>
      <c r="V27" s="21" t="e">
        <f>#REF!-'CFS 3Q2022'!V27</f>
        <v>#REF!</v>
      </c>
      <c r="W27" s="22" t="e">
        <f>#REF!-'CFS 3Q2022'!W27</f>
        <v>#REF!</v>
      </c>
      <c r="X27" s="21" t="e">
        <f>#REF!-'CFS 3Q2022'!X27</f>
        <v>#REF!</v>
      </c>
      <c r="Y27" s="21" t="e">
        <f>#REF!-'CFS 3Q2022'!Y27</f>
        <v>#REF!</v>
      </c>
      <c r="Z27" s="21" t="e">
        <f>#REF!-'CFS 3Q2022'!Z27</f>
        <v>#REF!</v>
      </c>
      <c r="AA27" s="21" t="e">
        <f>#REF!-'CFS 3Q2022'!AA27</f>
        <v>#REF!</v>
      </c>
      <c r="AB27" s="22" t="e">
        <f>#REF!-'CFS 3Q2022'!AB27</f>
        <v>#REF!</v>
      </c>
      <c r="AC27" s="21" t="e">
        <f>#REF!-'CFS 3Q2022'!AC27</f>
        <v>#REF!</v>
      </c>
      <c r="AD27" s="21" t="e">
        <f>#REF!-'CFS 3Q2022'!AD27</f>
        <v>#REF!</v>
      </c>
      <c r="AE27" s="21" t="e">
        <f>#REF!-'CFS 3Q2022'!AE27</f>
        <v>#REF!</v>
      </c>
      <c r="AF27" s="21" t="e">
        <f>#REF!-'CFS 3Q2022'!AF27</f>
        <v>#REF!</v>
      </c>
      <c r="AG27" s="22" t="e">
        <f>#REF!-'CFS 3Q2022'!AG27</f>
        <v>#REF!</v>
      </c>
      <c r="AH27" s="21" t="e">
        <f>#REF!-'CFS 3Q2022'!AH27</f>
        <v>#REF!</v>
      </c>
      <c r="AI27" s="21" t="e">
        <f>#REF!-'CFS 3Q2022'!AI27</f>
        <v>#REF!</v>
      </c>
      <c r="AJ27" s="21" t="e">
        <f>#REF!-'CFS 3Q2022'!AJ27</f>
        <v>#REF!</v>
      </c>
      <c r="AK27" s="21" t="e">
        <f>#REF!-'CFS 3Q2022'!AK27</f>
        <v>#REF!</v>
      </c>
      <c r="AL27" s="22" t="e">
        <f>#REF!-'CFS 3Q2022'!AL27</f>
        <v>#REF!</v>
      </c>
      <c r="AM27" s="21" t="e">
        <f>#REF!-'CFS 3Q2022'!AM27</f>
        <v>#REF!</v>
      </c>
      <c r="AN27" s="21" t="e">
        <f>#REF!-'CFS 3Q2022'!AN27</f>
        <v>#REF!</v>
      </c>
      <c r="AO27" s="21" t="e">
        <f>#REF!-'CFS 3Q2022'!AO27</f>
        <v>#REF!</v>
      </c>
      <c r="AP27" s="21" t="e">
        <f>#REF!-'CFS 3Q2022'!AP27</f>
        <v>#REF!</v>
      </c>
      <c r="AQ27" s="22" t="e">
        <f>#REF!-'CFS 3Q2022'!AQ27</f>
        <v>#REF!</v>
      </c>
      <c r="AR27" s="21" t="e">
        <f>#REF!-'CFS 3Q2022'!AR27</f>
        <v>#REF!</v>
      </c>
      <c r="AS27" s="21" t="e">
        <f>#REF!-'CFS 3Q2022'!AS27</f>
        <v>#REF!</v>
      </c>
      <c r="AT27" s="21" t="e">
        <f>#REF!-'CFS 3Q2022'!AT27</f>
        <v>#REF!</v>
      </c>
      <c r="AU27" s="21" t="e">
        <f>#REF!-'CFS 3Q2022'!AU27</f>
        <v>#REF!</v>
      </c>
      <c r="AV27" s="22" t="e">
        <f>#REF!-'CFS 3Q2022'!AV27</f>
        <v>#REF!</v>
      </c>
    </row>
    <row r="28" spans="2:48" outlineLevel="1" x14ac:dyDescent="0.55000000000000004">
      <c r="B28" s="489" t="s">
        <v>286</v>
      </c>
      <c r="C28" s="490"/>
      <c r="D28" s="321" t="e">
        <f>#REF!-'CFS 3Q2022'!D28</f>
        <v>#REF!</v>
      </c>
      <c r="E28" s="323" t="e">
        <f>#REF!-'CFS 3Q2022'!E28</f>
        <v>#REF!</v>
      </c>
      <c r="F28" s="323" t="e">
        <f>#REF!-'CFS 3Q2022'!F28</f>
        <v>#REF!</v>
      </c>
      <c r="G28" s="323" t="e">
        <f>#REF!-'CFS 3Q2022'!G28</f>
        <v>#REF!</v>
      </c>
      <c r="H28" s="324" t="e">
        <f>#REF!-'CFS 3Q2022'!H28</f>
        <v>#REF!</v>
      </c>
      <c r="I28" s="323" t="e">
        <f>#REF!-'CFS 3Q2022'!I28</f>
        <v>#REF!</v>
      </c>
      <c r="J28" s="323" t="e">
        <f>#REF!-'CFS 3Q2022'!J28</f>
        <v>#REF!</v>
      </c>
      <c r="K28" s="323" t="e">
        <f>#REF!-'CFS 3Q2022'!K28</f>
        <v>#REF!</v>
      </c>
      <c r="L28" s="323" t="e">
        <f>#REF!-'CFS 3Q2022'!L28</f>
        <v>#REF!</v>
      </c>
      <c r="M28" s="324" t="e">
        <f>#REF!-'CFS 3Q2022'!M28</f>
        <v>#REF!</v>
      </c>
      <c r="N28" s="323" t="e">
        <f>#REF!-'CFS 3Q2022'!N28</f>
        <v>#REF!</v>
      </c>
      <c r="O28" s="323" t="e">
        <f>#REF!-'CFS 3Q2022'!O28</f>
        <v>#REF!</v>
      </c>
      <c r="P28" s="323" t="e">
        <f>#REF!-'CFS 3Q2022'!P28</f>
        <v>#REF!</v>
      </c>
      <c r="Q28" s="323" t="e">
        <f>#REF!-'CFS 3Q2022'!Q28</f>
        <v>#REF!</v>
      </c>
      <c r="R28" s="324" t="e">
        <f>#REF!-'CFS 3Q2022'!R28</f>
        <v>#REF!</v>
      </c>
      <c r="S28" s="323" t="e">
        <f>#REF!-'CFS 3Q2022'!S28</f>
        <v>#REF!</v>
      </c>
      <c r="T28" s="323" t="e">
        <f>#REF!-'CFS 3Q2022'!T28</f>
        <v>#REF!</v>
      </c>
      <c r="U28" s="323" t="e">
        <f>#REF!-'CFS 3Q2022'!U28</f>
        <v>#REF!</v>
      </c>
      <c r="V28" s="323" t="e">
        <f>#REF!-'CFS 3Q2022'!V28</f>
        <v>#REF!</v>
      </c>
      <c r="W28" s="324" t="e">
        <f>#REF!-'CFS 3Q2022'!W28</f>
        <v>#REF!</v>
      </c>
      <c r="X28" s="323" t="e">
        <f>#REF!-'CFS 3Q2022'!X28</f>
        <v>#REF!</v>
      </c>
      <c r="Y28" s="323" t="e">
        <f>#REF!-'CFS 3Q2022'!Y28</f>
        <v>#REF!</v>
      </c>
      <c r="Z28" s="323" t="e">
        <f>#REF!-'CFS 3Q2022'!Z28</f>
        <v>#REF!</v>
      </c>
      <c r="AA28" s="323" t="e">
        <f>#REF!-'CFS 3Q2022'!AA28</f>
        <v>#REF!</v>
      </c>
      <c r="AB28" s="324" t="e">
        <f>#REF!-'CFS 3Q2022'!AB28</f>
        <v>#REF!</v>
      </c>
      <c r="AC28" s="323" t="e">
        <f>#REF!-'CFS 3Q2022'!AC28</f>
        <v>#REF!</v>
      </c>
      <c r="AD28" s="323" t="e">
        <f>#REF!-'CFS 3Q2022'!AD28</f>
        <v>#REF!</v>
      </c>
      <c r="AE28" s="323" t="e">
        <f>#REF!-'CFS 3Q2022'!AE28</f>
        <v>#REF!</v>
      </c>
      <c r="AF28" s="323" t="e">
        <f>#REF!-'CFS 3Q2022'!AF28</f>
        <v>#REF!</v>
      </c>
      <c r="AG28" s="324" t="e">
        <f>#REF!-'CFS 3Q2022'!AG28</f>
        <v>#REF!</v>
      </c>
      <c r="AH28" s="323" t="e">
        <f>#REF!-'CFS 3Q2022'!AH28</f>
        <v>#REF!</v>
      </c>
      <c r="AI28" s="323" t="e">
        <f>#REF!-'CFS 3Q2022'!AI28</f>
        <v>#REF!</v>
      </c>
      <c r="AJ28" s="323" t="e">
        <f>#REF!-'CFS 3Q2022'!AJ28</f>
        <v>#REF!</v>
      </c>
      <c r="AK28" s="323" t="e">
        <f>#REF!-'CFS 3Q2022'!AK28</f>
        <v>#REF!</v>
      </c>
      <c r="AL28" s="324" t="e">
        <f>#REF!-'CFS 3Q2022'!AL28</f>
        <v>#REF!</v>
      </c>
      <c r="AM28" s="323" t="e">
        <f>#REF!-'CFS 3Q2022'!AM28</f>
        <v>#REF!</v>
      </c>
      <c r="AN28" s="323" t="e">
        <f>#REF!-'CFS 3Q2022'!AN28</f>
        <v>#REF!</v>
      </c>
      <c r="AO28" s="323" t="e">
        <f>#REF!-'CFS 3Q2022'!AO28</f>
        <v>#REF!</v>
      </c>
      <c r="AP28" s="323" t="e">
        <f>#REF!-'CFS 3Q2022'!AP28</f>
        <v>#REF!</v>
      </c>
      <c r="AQ28" s="324" t="e">
        <f>#REF!-'CFS 3Q2022'!AQ28</f>
        <v>#REF!</v>
      </c>
      <c r="AR28" s="323" t="e">
        <f>#REF!-'CFS 3Q2022'!AR28</f>
        <v>#REF!</v>
      </c>
      <c r="AS28" s="323" t="e">
        <f>#REF!-'CFS 3Q2022'!AS28</f>
        <v>#REF!</v>
      </c>
      <c r="AT28" s="323" t="e">
        <f>#REF!-'CFS 3Q2022'!AT28</f>
        <v>#REF!</v>
      </c>
      <c r="AU28" s="323" t="e">
        <f>#REF!-'CFS 3Q2022'!AU28</f>
        <v>#REF!</v>
      </c>
      <c r="AV28" s="324" t="e">
        <f>#REF!-'CFS 3Q2022'!AV28</f>
        <v>#REF!</v>
      </c>
    </row>
    <row r="29" spans="2:48" outlineLevel="1" x14ac:dyDescent="0.55000000000000004">
      <c r="B29" s="491" t="s">
        <v>263</v>
      </c>
      <c r="C29" s="492"/>
      <c r="D29" s="327" t="e">
        <f>#REF!-'CFS 3Q2022'!D29</f>
        <v>#REF!</v>
      </c>
      <c r="E29" s="327" t="e">
        <f>#REF!-'CFS 3Q2022'!E29</f>
        <v>#REF!</v>
      </c>
      <c r="F29" s="327" t="e">
        <f>#REF!-'CFS 3Q2022'!F29</f>
        <v>#REF!</v>
      </c>
      <c r="G29" s="327" t="e">
        <f>#REF!-'CFS 3Q2022'!G29</f>
        <v>#REF!</v>
      </c>
      <c r="H29" s="328" t="e">
        <f>#REF!-'CFS 3Q2022'!H29</f>
        <v>#REF!</v>
      </c>
      <c r="I29" s="327" t="e">
        <f>#REF!-'CFS 3Q2022'!I29</f>
        <v>#REF!</v>
      </c>
      <c r="J29" s="327" t="e">
        <f>#REF!-'CFS 3Q2022'!J29</f>
        <v>#REF!</v>
      </c>
      <c r="K29" s="327" t="e">
        <f>#REF!-'CFS 3Q2022'!K29</f>
        <v>#REF!</v>
      </c>
      <c r="L29" s="327" t="e">
        <f>#REF!-'CFS 3Q2022'!L29</f>
        <v>#REF!</v>
      </c>
      <c r="M29" s="328" t="e">
        <f>#REF!-'CFS 3Q2022'!M29</f>
        <v>#REF!</v>
      </c>
      <c r="N29" s="327" t="e">
        <f>#REF!-'CFS 3Q2022'!N29</f>
        <v>#REF!</v>
      </c>
      <c r="O29" s="327" t="e">
        <f>#REF!-'CFS 3Q2022'!O29</f>
        <v>#REF!</v>
      </c>
      <c r="P29" s="327" t="e">
        <f>#REF!-'CFS 3Q2022'!P29</f>
        <v>#REF!</v>
      </c>
      <c r="Q29" s="327" t="e">
        <f>#REF!-'CFS 3Q2022'!Q29</f>
        <v>#REF!</v>
      </c>
      <c r="R29" s="328" t="e">
        <f>#REF!-'CFS 3Q2022'!R29</f>
        <v>#REF!</v>
      </c>
      <c r="S29" s="327" t="e">
        <f>#REF!-'CFS 3Q2022'!S29</f>
        <v>#REF!</v>
      </c>
      <c r="T29" s="327" t="e">
        <f>#REF!-'CFS 3Q2022'!T29</f>
        <v>#REF!</v>
      </c>
      <c r="U29" s="327" t="e">
        <f>#REF!-'CFS 3Q2022'!U29</f>
        <v>#REF!</v>
      </c>
      <c r="V29" s="327" t="e">
        <f>#REF!-'CFS 3Q2022'!V29</f>
        <v>#REF!</v>
      </c>
      <c r="W29" s="328" t="e">
        <f>#REF!-'CFS 3Q2022'!W29</f>
        <v>#REF!</v>
      </c>
      <c r="X29" s="327" t="e">
        <f>#REF!-'CFS 3Q2022'!X29</f>
        <v>#REF!</v>
      </c>
      <c r="Y29" s="327" t="e">
        <f>#REF!-'CFS 3Q2022'!Y29</f>
        <v>#REF!</v>
      </c>
      <c r="Z29" s="327" t="e">
        <f>#REF!-'CFS 3Q2022'!Z29</f>
        <v>#REF!</v>
      </c>
      <c r="AA29" s="327" t="e">
        <f>#REF!-'CFS 3Q2022'!AA29</f>
        <v>#REF!</v>
      </c>
      <c r="AB29" s="328" t="e">
        <f>#REF!-'CFS 3Q2022'!AB29</f>
        <v>#REF!</v>
      </c>
      <c r="AC29" s="327" t="e">
        <f>#REF!-'CFS 3Q2022'!AC29</f>
        <v>#REF!</v>
      </c>
      <c r="AD29" s="327" t="e">
        <f>#REF!-'CFS 3Q2022'!AD29</f>
        <v>#REF!</v>
      </c>
      <c r="AE29" s="327" t="e">
        <f>#REF!-'CFS 3Q2022'!AE29</f>
        <v>#REF!</v>
      </c>
      <c r="AF29" s="327" t="e">
        <f>#REF!-'CFS 3Q2022'!AF29</f>
        <v>#REF!</v>
      </c>
      <c r="AG29" s="328" t="e">
        <f>#REF!-'CFS 3Q2022'!AG29</f>
        <v>#REF!</v>
      </c>
      <c r="AH29" s="327" t="e">
        <f>#REF!-'CFS 3Q2022'!AH29</f>
        <v>#REF!</v>
      </c>
      <c r="AI29" s="327" t="e">
        <f>#REF!-'CFS 3Q2022'!AI29</f>
        <v>#REF!</v>
      </c>
      <c r="AJ29" s="327" t="e">
        <f>#REF!-'CFS 3Q2022'!AJ29</f>
        <v>#REF!</v>
      </c>
      <c r="AK29" s="327" t="e">
        <f>#REF!-'CFS 3Q2022'!AK29</f>
        <v>#REF!</v>
      </c>
      <c r="AL29" s="328" t="e">
        <f>#REF!-'CFS 3Q2022'!AL29</f>
        <v>#REF!</v>
      </c>
      <c r="AM29" s="327" t="e">
        <f>#REF!-'CFS 3Q2022'!AM29</f>
        <v>#REF!</v>
      </c>
      <c r="AN29" s="327" t="e">
        <f>#REF!-'CFS 3Q2022'!AN29</f>
        <v>#REF!</v>
      </c>
      <c r="AO29" s="327" t="e">
        <f>#REF!-'CFS 3Q2022'!AO29</f>
        <v>#REF!</v>
      </c>
      <c r="AP29" s="327" t="e">
        <f>#REF!-'CFS 3Q2022'!AP29</f>
        <v>#REF!</v>
      </c>
      <c r="AQ29" s="328" t="e">
        <f>#REF!-'CFS 3Q2022'!AQ29</f>
        <v>#REF!</v>
      </c>
      <c r="AR29" s="327" t="e">
        <f>#REF!-'CFS 3Q2022'!AR29</f>
        <v>#REF!</v>
      </c>
      <c r="AS29" s="327" t="e">
        <f>#REF!-'CFS 3Q2022'!AS29</f>
        <v>#REF!</v>
      </c>
      <c r="AT29" s="327" t="e">
        <f>#REF!-'CFS 3Q2022'!AT29</f>
        <v>#REF!</v>
      </c>
      <c r="AU29" s="327" t="e">
        <f>#REF!-'CFS 3Q2022'!AU29</f>
        <v>#REF!</v>
      </c>
      <c r="AV29" s="328" t="e">
        <f>#REF!-'CFS 3Q2022'!AV29</f>
        <v>#REF!</v>
      </c>
    </row>
    <row r="30" spans="2:48" outlineLevel="1" x14ac:dyDescent="0.55000000000000004">
      <c r="B30" s="325" t="s">
        <v>287</v>
      </c>
      <c r="C30" s="326"/>
      <c r="D30" s="327" t="e">
        <f>#REF!-'CFS 3Q2022'!D30</f>
        <v>#REF!</v>
      </c>
      <c r="E30" s="327" t="e">
        <f>#REF!-'CFS 3Q2022'!E30</f>
        <v>#REF!</v>
      </c>
      <c r="F30" s="327" t="e">
        <f>#REF!-'CFS 3Q2022'!F30</f>
        <v>#REF!</v>
      </c>
      <c r="G30" s="327" t="e">
        <f>#REF!-'CFS 3Q2022'!G30</f>
        <v>#REF!</v>
      </c>
      <c r="H30" s="328" t="e">
        <f>#REF!-'CFS 3Q2022'!H30</f>
        <v>#REF!</v>
      </c>
      <c r="I30" s="327" t="e">
        <f>#REF!-'CFS 3Q2022'!I30</f>
        <v>#REF!</v>
      </c>
      <c r="J30" s="327" t="e">
        <f>#REF!-'CFS 3Q2022'!J30</f>
        <v>#REF!</v>
      </c>
      <c r="K30" s="327" t="e">
        <f>#REF!-'CFS 3Q2022'!K30</f>
        <v>#REF!</v>
      </c>
      <c r="L30" s="327" t="e">
        <f>#REF!-'CFS 3Q2022'!L30</f>
        <v>#REF!</v>
      </c>
      <c r="M30" s="328" t="e">
        <f>#REF!-'CFS 3Q2022'!M30</f>
        <v>#REF!</v>
      </c>
      <c r="N30" s="327" t="e">
        <f>#REF!-'CFS 3Q2022'!N30</f>
        <v>#REF!</v>
      </c>
      <c r="O30" s="327" t="e">
        <f>#REF!-'CFS 3Q2022'!O30</f>
        <v>#REF!</v>
      </c>
      <c r="P30" s="327" t="e">
        <f>#REF!-'CFS 3Q2022'!P30</f>
        <v>#REF!</v>
      </c>
      <c r="Q30" s="327" t="e">
        <f>#REF!-'CFS 3Q2022'!Q30</f>
        <v>#REF!</v>
      </c>
      <c r="R30" s="328" t="e">
        <f>#REF!-'CFS 3Q2022'!R30</f>
        <v>#REF!</v>
      </c>
      <c r="S30" s="327" t="e">
        <f>#REF!-'CFS 3Q2022'!S30</f>
        <v>#REF!</v>
      </c>
      <c r="T30" s="327" t="e">
        <f>#REF!-'CFS 3Q2022'!T30</f>
        <v>#REF!</v>
      </c>
      <c r="U30" s="327" t="e">
        <f>#REF!-'CFS 3Q2022'!U30</f>
        <v>#REF!</v>
      </c>
      <c r="V30" s="327" t="e">
        <f>#REF!-'CFS 3Q2022'!V30</f>
        <v>#REF!</v>
      </c>
      <c r="W30" s="328" t="e">
        <f>#REF!-'CFS 3Q2022'!W30</f>
        <v>#REF!</v>
      </c>
      <c r="X30" s="327" t="e">
        <f>#REF!-'CFS 3Q2022'!X30</f>
        <v>#REF!</v>
      </c>
      <c r="Y30" s="327" t="e">
        <f>#REF!-'CFS 3Q2022'!Y30</f>
        <v>#REF!</v>
      </c>
      <c r="Z30" s="327" t="e">
        <f>#REF!-'CFS 3Q2022'!Z30</f>
        <v>#REF!</v>
      </c>
      <c r="AA30" s="327" t="e">
        <f>#REF!-'CFS 3Q2022'!AA30</f>
        <v>#REF!</v>
      </c>
      <c r="AB30" s="328" t="e">
        <f>#REF!-'CFS 3Q2022'!AB30</f>
        <v>#REF!</v>
      </c>
      <c r="AC30" s="327" t="e">
        <f>#REF!-'CFS 3Q2022'!AC30</f>
        <v>#REF!</v>
      </c>
      <c r="AD30" s="327" t="e">
        <f>#REF!-'CFS 3Q2022'!AD30</f>
        <v>#REF!</v>
      </c>
      <c r="AE30" s="327" t="e">
        <f>#REF!-'CFS 3Q2022'!AE30</f>
        <v>#REF!</v>
      </c>
      <c r="AF30" s="327" t="e">
        <f>#REF!-'CFS 3Q2022'!AF30</f>
        <v>#REF!</v>
      </c>
      <c r="AG30" s="328" t="e">
        <f>#REF!-'CFS 3Q2022'!AG30</f>
        <v>#REF!</v>
      </c>
      <c r="AH30" s="327" t="e">
        <f>#REF!-'CFS 3Q2022'!AH30</f>
        <v>#REF!</v>
      </c>
      <c r="AI30" s="327" t="e">
        <f>#REF!-'CFS 3Q2022'!AI30</f>
        <v>#REF!</v>
      </c>
      <c r="AJ30" s="327" t="e">
        <f>#REF!-'CFS 3Q2022'!AJ30</f>
        <v>#REF!</v>
      </c>
      <c r="AK30" s="327" t="e">
        <f>#REF!-'CFS 3Q2022'!AK30</f>
        <v>#REF!</v>
      </c>
      <c r="AL30" s="328" t="e">
        <f>#REF!-'CFS 3Q2022'!AL30</f>
        <v>#REF!</v>
      </c>
      <c r="AM30" s="327" t="e">
        <f>#REF!-'CFS 3Q2022'!AM30</f>
        <v>#REF!</v>
      </c>
      <c r="AN30" s="327" t="e">
        <f>#REF!-'CFS 3Q2022'!AN30</f>
        <v>#REF!</v>
      </c>
      <c r="AO30" s="327" t="e">
        <f>#REF!-'CFS 3Q2022'!AO30</f>
        <v>#REF!</v>
      </c>
      <c r="AP30" s="327" t="e">
        <f>#REF!-'CFS 3Q2022'!AP30</f>
        <v>#REF!</v>
      </c>
      <c r="AQ30" s="328" t="e">
        <f>#REF!-'CFS 3Q2022'!AQ30</f>
        <v>#REF!</v>
      </c>
      <c r="AR30" s="327" t="e">
        <f>#REF!-'CFS 3Q2022'!AR30</f>
        <v>#REF!</v>
      </c>
      <c r="AS30" s="327" t="e">
        <f>#REF!-'CFS 3Q2022'!AS30</f>
        <v>#REF!</v>
      </c>
      <c r="AT30" s="327" t="e">
        <f>#REF!-'CFS 3Q2022'!AT30</f>
        <v>#REF!</v>
      </c>
      <c r="AU30" s="327" t="e">
        <f>#REF!-'CFS 3Q2022'!AU30</f>
        <v>#REF!</v>
      </c>
      <c r="AV30" s="328" t="e">
        <f>#REF!-'CFS 3Q2022'!AV30</f>
        <v>#REF!</v>
      </c>
    </row>
    <row r="31" spans="2:48" outlineLevel="1" x14ac:dyDescent="0.55000000000000004">
      <c r="B31" s="325" t="s">
        <v>288</v>
      </c>
      <c r="C31" s="326"/>
      <c r="D31" s="327" t="e">
        <f>#REF!-'CFS 3Q2022'!D31</f>
        <v>#REF!</v>
      </c>
      <c r="E31" s="327" t="e">
        <f>#REF!-'CFS 3Q2022'!E31</f>
        <v>#REF!</v>
      </c>
      <c r="F31" s="327" t="e">
        <f>#REF!-'CFS 3Q2022'!F31</f>
        <v>#REF!</v>
      </c>
      <c r="G31" s="327" t="e">
        <f>#REF!-'CFS 3Q2022'!G31</f>
        <v>#REF!</v>
      </c>
      <c r="H31" s="328" t="e">
        <f>#REF!-'CFS 3Q2022'!H31</f>
        <v>#REF!</v>
      </c>
      <c r="I31" s="327" t="e">
        <f>#REF!-'CFS 3Q2022'!I31</f>
        <v>#REF!</v>
      </c>
      <c r="J31" s="327" t="e">
        <f>#REF!-'CFS 3Q2022'!J31</f>
        <v>#REF!</v>
      </c>
      <c r="K31" s="327" t="e">
        <f>#REF!-'CFS 3Q2022'!K31</f>
        <v>#REF!</v>
      </c>
      <c r="L31" s="327" t="e">
        <f>#REF!-'CFS 3Q2022'!L31</f>
        <v>#REF!</v>
      </c>
      <c r="M31" s="328" t="e">
        <f>#REF!-'CFS 3Q2022'!M31</f>
        <v>#REF!</v>
      </c>
      <c r="N31" s="327" t="e">
        <f>#REF!-'CFS 3Q2022'!N31</f>
        <v>#REF!</v>
      </c>
      <c r="O31" s="327" t="e">
        <f>#REF!-'CFS 3Q2022'!O31</f>
        <v>#REF!</v>
      </c>
      <c r="P31" s="327" t="e">
        <f>#REF!-'CFS 3Q2022'!P31</f>
        <v>#REF!</v>
      </c>
      <c r="Q31" s="327" t="e">
        <f>#REF!-'CFS 3Q2022'!Q31</f>
        <v>#REF!</v>
      </c>
      <c r="R31" s="328" t="e">
        <f>#REF!-'CFS 3Q2022'!R31</f>
        <v>#REF!</v>
      </c>
      <c r="S31" s="327" t="e">
        <f>#REF!-'CFS 3Q2022'!S31</f>
        <v>#REF!</v>
      </c>
      <c r="T31" s="327" t="e">
        <f>#REF!-'CFS 3Q2022'!T31</f>
        <v>#REF!</v>
      </c>
      <c r="U31" s="327" t="e">
        <f>#REF!-'CFS 3Q2022'!U31</f>
        <v>#REF!</v>
      </c>
      <c r="V31" s="327" t="e">
        <f>#REF!-'CFS 3Q2022'!V31</f>
        <v>#REF!</v>
      </c>
      <c r="W31" s="328" t="e">
        <f>#REF!-'CFS 3Q2022'!W31</f>
        <v>#REF!</v>
      </c>
      <c r="X31" s="327" t="e">
        <f>#REF!-'CFS 3Q2022'!X31</f>
        <v>#REF!</v>
      </c>
      <c r="Y31" s="327" t="e">
        <f>#REF!-'CFS 3Q2022'!Y31</f>
        <v>#REF!</v>
      </c>
      <c r="Z31" s="327" t="e">
        <f>#REF!-'CFS 3Q2022'!Z31</f>
        <v>#REF!</v>
      </c>
      <c r="AA31" s="327" t="e">
        <f>#REF!-'CFS 3Q2022'!AA31</f>
        <v>#REF!</v>
      </c>
      <c r="AB31" s="328" t="e">
        <f>#REF!-'CFS 3Q2022'!AB31</f>
        <v>#REF!</v>
      </c>
      <c r="AC31" s="327" t="e">
        <f>#REF!-'CFS 3Q2022'!AC31</f>
        <v>#REF!</v>
      </c>
      <c r="AD31" s="327" t="e">
        <f>#REF!-'CFS 3Q2022'!AD31</f>
        <v>#REF!</v>
      </c>
      <c r="AE31" s="327" t="e">
        <f>#REF!-'CFS 3Q2022'!AE31</f>
        <v>#REF!</v>
      </c>
      <c r="AF31" s="327" t="e">
        <f>#REF!-'CFS 3Q2022'!AF31</f>
        <v>#REF!</v>
      </c>
      <c r="AG31" s="328" t="e">
        <f>#REF!-'CFS 3Q2022'!AG31</f>
        <v>#REF!</v>
      </c>
      <c r="AH31" s="327" t="e">
        <f>#REF!-'CFS 3Q2022'!AH31</f>
        <v>#REF!</v>
      </c>
      <c r="AI31" s="327" t="e">
        <f>#REF!-'CFS 3Q2022'!AI31</f>
        <v>#REF!</v>
      </c>
      <c r="AJ31" s="327" t="e">
        <f>#REF!-'CFS 3Q2022'!AJ31</f>
        <v>#REF!</v>
      </c>
      <c r="AK31" s="327" t="e">
        <f>#REF!-'CFS 3Q2022'!AK31</f>
        <v>#REF!</v>
      </c>
      <c r="AL31" s="328" t="e">
        <f>#REF!-'CFS 3Q2022'!AL31</f>
        <v>#REF!</v>
      </c>
      <c r="AM31" s="327" t="e">
        <f>#REF!-'CFS 3Q2022'!AM31</f>
        <v>#REF!</v>
      </c>
      <c r="AN31" s="327" t="e">
        <f>#REF!-'CFS 3Q2022'!AN31</f>
        <v>#REF!</v>
      </c>
      <c r="AO31" s="327" t="e">
        <f>#REF!-'CFS 3Q2022'!AO31</f>
        <v>#REF!</v>
      </c>
      <c r="AP31" s="327" t="e">
        <f>#REF!-'CFS 3Q2022'!AP31</f>
        <v>#REF!</v>
      </c>
      <c r="AQ31" s="328" t="e">
        <f>#REF!-'CFS 3Q2022'!AQ31</f>
        <v>#REF!</v>
      </c>
      <c r="AR31" s="327" t="e">
        <f>#REF!-'CFS 3Q2022'!AR31</f>
        <v>#REF!</v>
      </c>
      <c r="AS31" s="327" t="e">
        <f>#REF!-'CFS 3Q2022'!AS31</f>
        <v>#REF!</v>
      </c>
      <c r="AT31" s="327" t="e">
        <f>#REF!-'CFS 3Q2022'!AT31</f>
        <v>#REF!</v>
      </c>
      <c r="AU31" s="327" t="e">
        <f>#REF!-'CFS 3Q2022'!AU31</f>
        <v>#REF!</v>
      </c>
      <c r="AV31" s="328" t="e">
        <f>#REF!-'CFS 3Q2022'!AV31</f>
        <v>#REF!</v>
      </c>
    </row>
    <row r="32" spans="2:48" outlineLevel="1" x14ac:dyDescent="0.55000000000000004">
      <c r="B32" s="325" t="s">
        <v>289</v>
      </c>
      <c r="C32" s="326"/>
      <c r="D32" s="327" t="e">
        <f>#REF!-'CFS 3Q2022'!D32</f>
        <v>#REF!</v>
      </c>
      <c r="E32" s="327" t="e">
        <f>#REF!-'CFS 3Q2022'!E32</f>
        <v>#REF!</v>
      </c>
      <c r="F32" s="327" t="e">
        <f>#REF!-'CFS 3Q2022'!F32</f>
        <v>#REF!</v>
      </c>
      <c r="G32" s="327" t="e">
        <f>#REF!-'CFS 3Q2022'!G32</f>
        <v>#REF!</v>
      </c>
      <c r="H32" s="328" t="e">
        <f>#REF!-'CFS 3Q2022'!H32</f>
        <v>#REF!</v>
      </c>
      <c r="I32" s="327" t="e">
        <f>#REF!-'CFS 3Q2022'!I32</f>
        <v>#REF!</v>
      </c>
      <c r="J32" s="327" t="e">
        <f>#REF!-'CFS 3Q2022'!J32</f>
        <v>#REF!</v>
      </c>
      <c r="K32" s="327" t="e">
        <f>#REF!-'CFS 3Q2022'!K32</f>
        <v>#REF!</v>
      </c>
      <c r="L32" s="327" t="e">
        <f>#REF!-'CFS 3Q2022'!L32</f>
        <v>#REF!</v>
      </c>
      <c r="M32" s="328" t="e">
        <f>#REF!-'CFS 3Q2022'!M32</f>
        <v>#REF!</v>
      </c>
      <c r="N32" s="327" t="e">
        <f>#REF!-'CFS 3Q2022'!N32</f>
        <v>#REF!</v>
      </c>
      <c r="O32" s="327" t="e">
        <f>#REF!-'CFS 3Q2022'!O32</f>
        <v>#REF!</v>
      </c>
      <c r="P32" s="327" t="e">
        <f>#REF!-'CFS 3Q2022'!P32</f>
        <v>#REF!</v>
      </c>
      <c r="Q32" s="327" t="e">
        <f>#REF!-'CFS 3Q2022'!Q32</f>
        <v>#REF!</v>
      </c>
      <c r="R32" s="328" t="e">
        <f>#REF!-'CFS 3Q2022'!R32</f>
        <v>#REF!</v>
      </c>
      <c r="S32" s="327" t="e">
        <f>#REF!-'CFS 3Q2022'!S32</f>
        <v>#REF!</v>
      </c>
      <c r="T32" s="327" t="e">
        <f>#REF!-'CFS 3Q2022'!T32</f>
        <v>#REF!</v>
      </c>
      <c r="U32" s="327" t="e">
        <f>#REF!-'CFS 3Q2022'!U32</f>
        <v>#REF!</v>
      </c>
      <c r="V32" s="327" t="e">
        <f>#REF!-'CFS 3Q2022'!V32</f>
        <v>#REF!</v>
      </c>
      <c r="W32" s="328" t="e">
        <f>#REF!-'CFS 3Q2022'!W32</f>
        <v>#REF!</v>
      </c>
      <c r="X32" s="327" t="e">
        <f>#REF!-'CFS 3Q2022'!X32</f>
        <v>#REF!</v>
      </c>
      <c r="Y32" s="327" t="e">
        <f>#REF!-'CFS 3Q2022'!Y32</f>
        <v>#REF!</v>
      </c>
      <c r="Z32" s="327" t="e">
        <f>#REF!-'CFS 3Q2022'!Z32</f>
        <v>#REF!</v>
      </c>
      <c r="AA32" s="327" t="e">
        <f>#REF!-'CFS 3Q2022'!AA32</f>
        <v>#REF!</v>
      </c>
      <c r="AB32" s="328" t="e">
        <f>#REF!-'CFS 3Q2022'!AB32</f>
        <v>#REF!</v>
      </c>
      <c r="AC32" s="327" t="e">
        <f>#REF!-'CFS 3Q2022'!AC32</f>
        <v>#REF!</v>
      </c>
      <c r="AD32" s="327" t="e">
        <f>#REF!-'CFS 3Q2022'!AD32</f>
        <v>#REF!</v>
      </c>
      <c r="AE32" s="327" t="e">
        <f>#REF!-'CFS 3Q2022'!AE32</f>
        <v>#REF!</v>
      </c>
      <c r="AF32" s="327" t="e">
        <f>#REF!-'CFS 3Q2022'!AF32</f>
        <v>#REF!</v>
      </c>
      <c r="AG32" s="328" t="e">
        <f>#REF!-'CFS 3Q2022'!AG32</f>
        <v>#REF!</v>
      </c>
      <c r="AH32" s="327" t="e">
        <f>#REF!-'CFS 3Q2022'!AH32</f>
        <v>#REF!</v>
      </c>
      <c r="AI32" s="327" t="e">
        <f>#REF!-'CFS 3Q2022'!AI32</f>
        <v>#REF!</v>
      </c>
      <c r="AJ32" s="327" t="e">
        <f>#REF!-'CFS 3Q2022'!AJ32</f>
        <v>#REF!</v>
      </c>
      <c r="AK32" s="327" t="e">
        <f>#REF!-'CFS 3Q2022'!AK32</f>
        <v>#REF!</v>
      </c>
      <c r="AL32" s="328" t="e">
        <f>#REF!-'CFS 3Q2022'!AL32</f>
        <v>#REF!</v>
      </c>
      <c r="AM32" s="327" t="e">
        <f>#REF!-'CFS 3Q2022'!AM32</f>
        <v>#REF!</v>
      </c>
      <c r="AN32" s="327" t="e">
        <f>#REF!-'CFS 3Q2022'!AN32</f>
        <v>#REF!</v>
      </c>
      <c r="AO32" s="327" t="e">
        <f>#REF!-'CFS 3Q2022'!AO32</f>
        <v>#REF!</v>
      </c>
      <c r="AP32" s="327" t="e">
        <f>#REF!-'CFS 3Q2022'!AP32</f>
        <v>#REF!</v>
      </c>
      <c r="AQ32" s="328" t="e">
        <f>#REF!-'CFS 3Q2022'!AQ32</f>
        <v>#REF!</v>
      </c>
      <c r="AR32" s="327" t="e">
        <f>#REF!-'CFS 3Q2022'!AR32</f>
        <v>#REF!</v>
      </c>
      <c r="AS32" s="327" t="e">
        <f>#REF!-'CFS 3Q2022'!AS32</f>
        <v>#REF!</v>
      </c>
      <c r="AT32" s="327" t="e">
        <f>#REF!-'CFS 3Q2022'!AT32</f>
        <v>#REF!</v>
      </c>
      <c r="AU32" s="327" t="e">
        <f>#REF!-'CFS 3Q2022'!AU32</f>
        <v>#REF!</v>
      </c>
      <c r="AV32" s="328" t="e">
        <f>#REF!-'CFS 3Q2022'!AV32</f>
        <v>#REF!</v>
      </c>
    </row>
    <row r="33" spans="2:48" outlineLevel="1" x14ac:dyDescent="0.55000000000000004">
      <c r="B33" s="325" t="s">
        <v>290</v>
      </c>
      <c r="C33" s="326"/>
      <c r="D33" s="327" t="e">
        <f>#REF!-'CFS 3Q2022'!D33</f>
        <v>#REF!</v>
      </c>
      <c r="E33" s="327" t="e">
        <f>#REF!-'CFS 3Q2022'!E33</f>
        <v>#REF!</v>
      </c>
      <c r="F33" s="327" t="e">
        <f>#REF!-'CFS 3Q2022'!F33</f>
        <v>#REF!</v>
      </c>
      <c r="G33" s="327" t="e">
        <f>#REF!-'CFS 3Q2022'!G33</f>
        <v>#REF!</v>
      </c>
      <c r="H33" s="328" t="e">
        <f>#REF!-'CFS 3Q2022'!H33</f>
        <v>#REF!</v>
      </c>
      <c r="I33" s="327" t="e">
        <f>#REF!-'CFS 3Q2022'!I33</f>
        <v>#REF!</v>
      </c>
      <c r="J33" s="327" t="e">
        <f>#REF!-'CFS 3Q2022'!J33</f>
        <v>#REF!</v>
      </c>
      <c r="K33" s="327" t="e">
        <f>#REF!-'CFS 3Q2022'!K33</f>
        <v>#REF!</v>
      </c>
      <c r="L33" s="327" t="e">
        <f>#REF!-'CFS 3Q2022'!L33</f>
        <v>#REF!</v>
      </c>
      <c r="M33" s="328" t="e">
        <f>#REF!-'CFS 3Q2022'!M33</f>
        <v>#REF!</v>
      </c>
      <c r="N33" s="327" t="e">
        <f>#REF!-'CFS 3Q2022'!N33</f>
        <v>#REF!</v>
      </c>
      <c r="O33" s="327" t="e">
        <f>#REF!-'CFS 3Q2022'!O33</f>
        <v>#REF!</v>
      </c>
      <c r="P33" s="327" t="e">
        <f>#REF!-'CFS 3Q2022'!P33</f>
        <v>#REF!</v>
      </c>
      <c r="Q33" s="327" t="e">
        <f>#REF!-'CFS 3Q2022'!Q33</f>
        <v>#REF!</v>
      </c>
      <c r="R33" s="328" t="e">
        <f>#REF!-'CFS 3Q2022'!R33</f>
        <v>#REF!</v>
      </c>
      <c r="S33" s="327" t="e">
        <f>#REF!-'CFS 3Q2022'!S33</f>
        <v>#REF!</v>
      </c>
      <c r="T33" s="327" t="e">
        <f>#REF!-'CFS 3Q2022'!T33</f>
        <v>#REF!</v>
      </c>
      <c r="U33" s="327" t="e">
        <f>#REF!-'CFS 3Q2022'!U33</f>
        <v>#REF!</v>
      </c>
      <c r="V33" s="327" t="e">
        <f>#REF!-'CFS 3Q2022'!V33</f>
        <v>#REF!</v>
      </c>
      <c r="W33" s="328" t="e">
        <f>#REF!-'CFS 3Q2022'!W33</f>
        <v>#REF!</v>
      </c>
      <c r="X33" s="327" t="e">
        <f>#REF!-'CFS 3Q2022'!X33</f>
        <v>#REF!</v>
      </c>
      <c r="Y33" s="327" t="e">
        <f>#REF!-'CFS 3Q2022'!Y33</f>
        <v>#REF!</v>
      </c>
      <c r="Z33" s="327" t="e">
        <f>#REF!-'CFS 3Q2022'!Z33</f>
        <v>#REF!</v>
      </c>
      <c r="AA33" s="327" t="e">
        <f>#REF!-'CFS 3Q2022'!AA33</f>
        <v>#REF!</v>
      </c>
      <c r="AB33" s="328" t="e">
        <f>#REF!-'CFS 3Q2022'!AB33</f>
        <v>#REF!</v>
      </c>
      <c r="AC33" s="327" t="e">
        <f>#REF!-'CFS 3Q2022'!AC33</f>
        <v>#REF!</v>
      </c>
      <c r="AD33" s="327" t="e">
        <f>#REF!-'CFS 3Q2022'!AD33</f>
        <v>#REF!</v>
      </c>
      <c r="AE33" s="327" t="e">
        <f>#REF!-'CFS 3Q2022'!AE33</f>
        <v>#REF!</v>
      </c>
      <c r="AF33" s="327" t="e">
        <f>#REF!-'CFS 3Q2022'!AF33</f>
        <v>#REF!</v>
      </c>
      <c r="AG33" s="328" t="e">
        <f>#REF!-'CFS 3Q2022'!AG33</f>
        <v>#REF!</v>
      </c>
      <c r="AH33" s="327" t="e">
        <f>#REF!-'CFS 3Q2022'!AH33</f>
        <v>#REF!</v>
      </c>
      <c r="AI33" s="327" t="e">
        <f>#REF!-'CFS 3Q2022'!AI33</f>
        <v>#REF!</v>
      </c>
      <c r="AJ33" s="327" t="e">
        <f>#REF!-'CFS 3Q2022'!AJ33</f>
        <v>#REF!</v>
      </c>
      <c r="AK33" s="327" t="e">
        <f>#REF!-'CFS 3Q2022'!AK33</f>
        <v>#REF!</v>
      </c>
      <c r="AL33" s="328" t="e">
        <f>#REF!-'CFS 3Q2022'!AL33</f>
        <v>#REF!</v>
      </c>
      <c r="AM33" s="327" t="e">
        <f>#REF!-'CFS 3Q2022'!AM33</f>
        <v>#REF!</v>
      </c>
      <c r="AN33" s="327" t="e">
        <f>#REF!-'CFS 3Q2022'!AN33</f>
        <v>#REF!</v>
      </c>
      <c r="AO33" s="327" t="e">
        <f>#REF!-'CFS 3Q2022'!AO33</f>
        <v>#REF!</v>
      </c>
      <c r="AP33" s="327" t="e">
        <f>#REF!-'CFS 3Q2022'!AP33</f>
        <v>#REF!</v>
      </c>
      <c r="AQ33" s="328" t="e">
        <f>#REF!-'CFS 3Q2022'!AQ33</f>
        <v>#REF!</v>
      </c>
      <c r="AR33" s="327" t="e">
        <f>#REF!-'CFS 3Q2022'!AR33</f>
        <v>#REF!</v>
      </c>
      <c r="AS33" s="327" t="e">
        <f>#REF!-'CFS 3Q2022'!AS33</f>
        <v>#REF!</v>
      </c>
      <c r="AT33" s="327" t="e">
        <f>#REF!-'CFS 3Q2022'!AT33</f>
        <v>#REF!</v>
      </c>
      <c r="AU33" s="327" t="e">
        <f>#REF!-'CFS 3Q2022'!AU33</f>
        <v>#REF!</v>
      </c>
      <c r="AV33" s="328" t="e">
        <f>#REF!-'CFS 3Q2022'!AV33</f>
        <v>#REF!</v>
      </c>
    </row>
    <row r="34" spans="2:48" outlineLevel="1" x14ac:dyDescent="0.55000000000000004">
      <c r="B34" s="325" t="s">
        <v>291</v>
      </c>
      <c r="C34" s="338"/>
      <c r="D34" s="327" t="e">
        <f>#REF!-'CFS 3Q2022'!D34</f>
        <v>#REF!</v>
      </c>
      <c r="E34" s="327" t="e">
        <f>#REF!-'CFS 3Q2022'!E34</f>
        <v>#REF!</v>
      </c>
      <c r="F34" s="327" t="e">
        <f>#REF!-'CFS 3Q2022'!F34</f>
        <v>#REF!</v>
      </c>
      <c r="G34" s="327" t="e">
        <f>#REF!-'CFS 3Q2022'!G34</f>
        <v>#REF!</v>
      </c>
      <c r="H34" s="328" t="e">
        <f>#REF!-'CFS 3Q2022'!H34</f>
        <v>#REF!</v>
      </c>
      <c r="I34" s="327" t="e">
        <f>#REF!-'CFS 3Q2022'!I34</f>
        <v>#REF!</v>
      </c>
      <c r="J34" s="327" t="e">
        <f>#REF!-'CFS 3Q2022'!J34</f>
        <v>#REF!</v>
      </c>
      <c r="K34" s="327" t="e">
        <f>#REF!-'CFS 3Q2022'!K34</f>
        <v>#REF!</v>
      </c>
      <c r="L34" s="327" t="e">
        <f>#REF!-'CFS 3Q2022'!L34</f>
        <v>#REF!</v>
      </c>
      <c r="M34" s="328" t="e">
        <f>#REF!-'CFS 3Q2022'!M34</f>
        <v>#REF!</v>
      </c>
      <c r="N34" s="327" t="e">
        <f>#REF!-'CFS 3Q2022'!N34</f>
        <v>#REF!</v>
      </c>
      <c r="O34" s="327" t="e">
        <f>#REF!-'CFS 3Q2022'!O34</f>
        <v>#REF!</v>
      </c>
      <c r="P34" s="327" t="e">
        <f>#REF!-'CFS 3Q2022'!P34</f>
        <v>#REF!</v>
      </c>
      <c r="Q34" s="327" t="e">
        <f>#REF!-'CFS 3Q2022'!Q34</f>
        <v>#REF!</v>
      </c>
      <c r="R34" s="328" t="e">
        <f>#REF!-'CFS 3Q2022'!R34</f>
        <v>#REF!</v>
      </c>
      <c r="S34" s="327" t="e">
        <f>#REF!-'CFS 3Q2022'!S34</f>
        <v>#REF!</v>
      </c>
      <c r="T34" s="327" t="e">
        <f>#REF!-'CFS 3Q2022'!T34</f>
        <v>#REF!</v>
      </c>
      <c r="U34" s="327" t="e">
        <f>#REF!-'CFS 3Q2022'!U34</f>
        <v>#REF!</v>
      </c>
      <c r="V34" s="327" t="e">
        <f>#REF!-'CFS 3Q2022'!V34</f>
        <v>#REF!</v>
      </c>
      <c r="W34" s="328" t="e">
        <f>#REF!-'CFS 3Q2022'!W34</f>
        <v>#REF!</v>
      </c>
      <c r="X34" s="327" t="e">
        <f>#REF!-'CFS 3Q2022'!X34</f>
        <v>#REF!</v>
      </c>
      <c r="Y34" s="327" t="e">
        <f>#REF!-'CFS 3Q2022'!Y34</f>
        <v>#REF!</v>
      </c>
      <c r="Z34" s="327" t="e">
        <f>#REF!-'CFS 3Q2022'!Z34</f>
        <v>#REF!</v>
      </c>
      <c r="AA34" s="327" t="e">
        <f>#REF!-'CFS 3Q2022'!AA34</f>
        <v>#REF!</v>
      </c>
      <c r="AB34" s="328" t="e">
        <f>#REF!-'CFS 3Q2022'!AB34</f>
        <v>#REF!</v>
      </c>
      <c r="AC34" s="327" t="e">
        <f>#REF!-'CFS 3Q2022'!AC34</f>
        <v>#REF!</v>
      </c>
      <c r="AD34" s="327" t="e">
        <f>#REF!-'CFS 3Q2022'!AD34</f>
        <v>#REF!</v>
      </c>
      <c r="AE34" s="327" t="e">
        <f>#REF!-'CFS 3Q2022'!AE34</f>
        <v>#REF!</v>
      </c>
      <c r="AF34" s="327" t="e">
        <f>#REF!-'CFS 3Q2022'!AF34</f>
        <v>#REF!</v>
      </c>
      <c r="AG34" s="328" t="e">
        <f>#REF!-'CFS 3Q2022'!AG34</f>
        <v>#REF!</v>
      </c>
      <c r="AH34" s="327" t="e">
        <f>#REF!-'CFS 3Q2022'!AH34</f>
        <v>#REF!</v>
      </c>
      <c r="AI34" s="327" t="e">
        <f>#REF!-'CFS 3Q2022'!AI34</f>
        <v>#REF!</v>
      </c>
      <c r="AJ34" s="327" t="e">
        <f>#REF!-'CFS 3Q2022'!AJ34</f>
        <v>#REF!</v>
      </c>
      <c r="AK34" s="327" t="e">
        <f>#REF!-'CFS 3Q2022'!AK34</f>
        <v>#REF!</v>
      </c>
      <c r="AL34" s="328" t="e">
        <f>#REF!-'CFS 3Q2022'!AL34</f>
        <v>#REF!</v>
      </c>
      <c r="AM34" s="327" t="e">
        <f>#REF!-'CFS 3Q2022'!AM34</f>
        <v>#REF!</v>
      </c>
      <c r="AN34" s="327" t="e">
        <f>#REF!-'CFS 3Q2022'!AN34</f>
        <v>#REF!</v>
      </c>
      <c r="AO34" s="327" t="e">
        <f>#REF!-'CFS 3Q2022'!AO34</f>
        <v>#REF!</v>
      </c>
      <c r="AP34" s="327" t="e">
        <f>#REF!-'CFS 3Q2022'!AP34</f>
        <v>#REF!</v>
      </c>
      <c r="AQ34" s="328" t="e">
        <f>#REF!-'CFS 3Q2022'!AQ34</f>
        <v>#REF!</v>
      </c>
      <c r="AR34" s="327" t="e">
        <f>#REF!-'CFS 3Q2022'!AR34</f>
        <v>#REF!</v>
      </c>
      <c r="AS34" s="327" t="e">
        <f>#REF!-'CFS 3Q2022'!AS34</f>
        <v>#REF!</v>
      </c>
      <c r="AT34" s="327" t="e">
        <f>#REF!-'CFS 3Q2022'!AT34</f>
        <v>#REF!</v>
      </c>
      <c r="AU34" s="327" t="e">
        <f>#REF!-'CFS 3Q2022'!AU34</f>
        <v>#REF!</v>
      </c>
      <c r="AV34" s="328" t="e">
        <f>#REF!-'CFS 3Q2022'!AV34</f>
        <v>#REF!</v>
      </c>
    </row>
    <row r="35" spans="2:48" outlineLevel="1" x14ac:dyDescent="0.55000000000000004">
      <c r="B35" s="325" t="s">
        <v>292</v>
      </c>
      <c r="C35" s="339"/>
      <c r="D35" s="327" t="e">
        <f>#REF!-'CFS 3Q2022'!D35</f>
        <v>#REF!</v>
      </c>
      <c r="E35" s="327" t="e">
        <f>#REF!-'CFS 3Q2022'!E35</f>
        <v>#REF!</v>
      </c>
      <c r="F35" s="327" t="e">
        <f>#REF!-'CFS 3Q2022'!F35</f>
        <v>#REF!</v>
      </c>
      <c r="G35" s="327" t="e">
        <f>#REF!-'CFS 3Q2022'!G35</f>
        <v>#REF!</v>
      </c>
      <c r="H35" s="328" t="e">
        <f>#REF!-'CFS 3Q2022'!H35</f>
        <v>#REF!</v>
      </c>
      <c r="I35" s="327" t="e">
        <f>#REF!-'CFS 3Q2022'!I35</f>
        <v>#REF!</v>
      </c>
      <c r="J35" s="327" t="e">
        <f>#REF!-'CFS 3Q2022'!J35</f>
        <v>#REF!</v>
      </c>
      <c r="K35" s="327" t="e">
        <f>#REF!-'CFS 3Q2022'!K35</f>
        <v>#REF!</v>
      </c>
      <c r="L35" s="327" t="e">
        <f>#REF!-'CFS 3Q2022'!L35</f>
        <v>#REF!</v>
      </c>
      <c r="M35" s="328" t="e">
        <f>#REF!-'CFS 3Q2022'!M35</f>
        <v>#REF!</v>
      </c>
      <c r="N35" s="327" t="e">
        <f>#REF!-'CFS 3Q2022'!N35</f>
        <v>#REF!</v>
      </c>
      <c r="O35" s="327" t="e">
        <f>#REF!-'CFS 3Q2022'!O35</f>
        <v>#REF!</v>
      </c>
      <c r="P35" s="327" t="e">
        <f>#REF!-'CFS 3Q2022'!P35</f>
        <v>#REF!</v>
      </c>
      <c r="Q35" s="327" t="e">
        <f>#REF!-'CFS 3Q2022'!Q35</f>
        <v>#REF!</v>
      </c>
      <c r="R35" s="328" t="e">
        <f>#REF!-'CFS 3Q2022'!R35</f>
        <v>#REF!</v>
      </c>
      <c r="S35" s="327" t="e">
        <f>#REF!-'CFS 3Q2022'!S35</f>
        <v>#REF!</v>
      </c>
      <c r="T35" s="327" t="e">
        <f>#REF!-'CFS 3Q2022'!T35</f>
        <v>#REF!</v>
      </c>
      <c r="U35" s="327" t="e">
        <f>#REF!-'CFS 3Q2022'!U35</f>
        <v>#REF!</v>
      </c>
      <c r="V35" s="327" t="e">
        <f>#REF!-'CFS 3Q2022'!V35</f>
        <v>#REF!</v>
      </c>
      <c r="W35" s="328" t="e">
        <f>#REF!-'CFS 3Q2022'!W35</f>
        <v>#REF!</v>
      </c>
      <c r="X35" s="327" t="e">
        <f>#REF!-'CFS 3Q2022'!X35</f>
        <v>#REF!</v>
      </c>
      <c r="Y35" s="327" t="e">
        <f>#REF!-'CFS 3Q2022'!Y35</f>
        <v>#REF!</v>
      </c>
      <c r="Z35" s="327" t="e">
        <f>#REF!-'CFS 3Q2022'!Z35</f>
        <v>#REF!</v>
      </c>
      <c r="AA35" s="327" t="e">
        <f>#REF!-'CFS 3Q2022'!AA35</f>
        <v>#REF!</v>
      </c>
      <c r="AB35" s="328" t="e">
        <f>#REF!-'CFS 3Q2022'!AB35</f>
        <v>#REF!</v>
      </c>
      <c r="AC35" s="327" t="e">
        <f>#REF!-'CFS 3Q2022'!AC35</f>
        <v>#REF!</v>
      </c>
      <c r="AD35" s="327" t="e">
        <f>#REF!-'CFS 3Q2022'!AD35</f>
        <v>#REF!</v>
      </c>
      <c r="AE35" s="327" t="e">
        <f>#REF!-'CFS 3Q2022'!AE35</f>
        <v>#REF!</v>
      </c>
      <c r="AF35" s="327" t="e">
        <f>#REF!-'CFS 3Q2022'!AF35</f>
        <v>#REF!</v>
      </c>
      <c r="AG35" s="328" t="e">
        <f>#REF!-'CFS 3Q2022'!AG35</f>
        <v>#REF!</v>
      </c>
      <c r="AH35" s="327" t="e">
        <f>#REF!-'CFS 3Q2022'!AH35</f>
        <v>#REF!</v>
      </c>
      <c r="AI35" s="327" t="e">
        <f>#REF!-'CFS 3Q2022'!AI35</f>
        <v>#REF!</v>
      </c>
      <c r="AJ35" s="327" t="e">
        <f>#REF!-'CFS 3Q2022'!AJ35</f>
        <v>#REF!</v>
      </c>
      <c r="AK35" s="327" t="e">
        <f>#REF!-'CFS 3Q2022'!AK35</f>
        <v>#REF!</v>
      </c>
      <c r="AL35" s="328" t="e">
        <f>#REF!-'CFS 3Q2022'!AL35</f>
        <v>#REF!</v>
      </c>
      <c r="AM35" s="327" t="e">
        <f>#REF!-'CFS 3Q2022'!AM35</f>
        <v>#REF!</v>
      </c>
      <c r="AN35" s="327" t="e">
        <f>#REF!-'CFS 3Q2022'!AN35</f>
        <v>#REF!</v>
      </c>
      <c r="AO35" s="327" t="e">
        <f>#REF!-'CFS 3Q2022'!AO35</f>
        <v>#REF!</v>
      </c>
      <c r="AP35" s="327" t="e">
        <f>#REF!-'CFS 3Q2022'!AP35</f>
        <v>#REF!</v>
      </c>
      <c r="AQ35" s="328" t="e">
        <f>#REF!-'CFS 3Q2022'!AQ35</f>
        <v>#REF!</v>
      </c>
      <c r="AR35" s="327" t="e">
        <f>#REF!-'CFS 3Q2022'!AR35</f>
        <v>#REF!</v>
      </c>
      <c r="AS35" s="327" t="e">
        <f>#REF!-'CFS 3Q2022'!AS35</f>
        <v>#REF!</v>
      </c>
      <c r="AT35" s="327" t="e">
        <f>#REF!-'CFS 3Q2022'!AT35</f>
        <v>#REF!</v>
      </c>
      <c r="AU35" s="327" t="e">
        <f>#REF!-'CFS 3Q2022'!AU35</f>
        <v>#REF!</v>
      </c>
      <c r="AV35" s="328" t="e">
        <f>#REF!-'CFS 3Q2022'!AV35</f>
        <v>#REF!</v>
      </c>
    </row>
    <row r="36" spans="2:48" ht="16.2" outlineLevel="1" x14ac:dyDescent="0.85">
      <c r="B36" s="491" t="s">
        <v>293</v>
      </c>
      <c r="C36" s="492"/>
      <c r="D36" s="329" t="e">
        <f>#REF!-'CFS 3Q2022'!D36</f>
        <v>#REF!</v>
      </c>
      <c r="E36" s="329" t="e">
        <f>#REF!-'CFS 3Q2022'!E36</f>
        <v>#REF!</v>
      </c>
      <c r="F36" s="329" t="e">
        <f>#REF!-'CFS 3Q2022'!F36</f>
        <v>#REF!</v>
      </c>
      <c r="G36" s="329" t="e">
        <f>#REF!-'CFS 3Q2022'!G36</f>
        <v>#REF!</v>
      </c>
      <c r="H36" s="330" t="e">
        <f>#REF!-'CFS 3Q2022'!H36</f>
        <v>#REF!</v>
      </c>
      <c r="I36" s="329" t="e">
        <f>#REF!-'CFS 3Q2022'!I36</f>
        <v>#REF!</v>
      </c>
      <c r="J36" s="329" t="e">
        <f>#REF!-'CFS 3Q2022'!J36</f>
        <v>#REF!</v>
      </c>
      <c r="K36" s="329" t="e">
        <f>#REF!-'CFS 3Q2022'!K36</f>
        <v>#REF!</v>
      </c>
      <c r="L36" s="329" t="e">
        <f>#REF!-'CFS 3Q2022'!L36</f>
        <v>#REF!</v>
      </c>
      <c r="M36" s="330" t="e">
        <f>#REF!-'CFS 3Q2022'!M36</f>
        <v>#REF!</v>
      </c>
      <c r="N36" s="329" t="e">
        <f>#REF!-'CFS 3Q2022'!N36</f>
        <v>#REF!</v>
      </c>
      <c r="O36" s="329" t="e">
        <f>#REF!-'CFS 3Q2022'!O36</f>
        <v>#REF!</v>
      </c>
      <c r="P36" s="329" t="e">
        <f>#REF!-'CFS 3Q2022'!P36</f>
        <v>#REF!</v>
      </c>
      <c r="Q36" s="329" t="e">
        <f>#REF!-'CFS 3Q2022'!Q36</f>
        <v>#REF!</v>
      </c>
      <c r="R36" s="330" t="e">
        <f>#REF!-'CFS 3Q2022'!R36</f>
        <v>#REF!</v>
      </c>
      <c r="S36" s="329" t="e">
        <f>#REF!-'CFS 3Q2022'!S36</f>
        <v>#REF!</v>
      </c>
      <c r="T36" s="329" t="e">
        <f>#REF!-'CFS 3Q2022'!T36</f>
        <v>#REF!</v>
      </c>
      <c r="U36" s="329" t="e">
        <f>#REF!-'CFS 3Q2022'!U36</f>
        <v>#REF!</v>
      </c>
      <c r="V36" s="329" t="e">
        <f>#REF!-'CFS 3Q2022'!V36</f>
        <v>#REF!</v>
      </c>
      <c r="W36" s="330" t="e">
        <f>#REF!-'CFS 3Q2022'!W36</f>
        <v>#REF!</v>
      </c>
      <c r="X36" s="329" t="e">
        <f>#REF!-'CFS 3Q2022'!X36</f>
        <v>#REF!</v>
      </c>
      <c r="Y36" s="329" t="e">
        <f>#REF!-'CFS 3Q2022'!Y36</f>
        <v>#REF!</v>
      </c>
      <c r="Z36" s="329" t="e">
        <f>#REF!-'CFS 3Q2022'!Z36</f>
        <v>#REF!</v>
      </c>
      <c r="AA36" s="329" t="e">
        <f>#REF!-'CFS 3Q2022'!AA36</f>
        <v>#REF!</v>
      </c>
      <c r="AB36" s="330" t="e">
        <f>#REF!-'CFS 3Q2022'!AB36</f>
        <v>#REF!</v>
      </c>
      <c r="AC36" s="329" t="e">
        <f>#REF!-'CFS 3Q2022'!AC36</f>
        <v>#REF!</v>
      </c>
      <c r="AD36" s="329" t="e">
        <f>#REF!-'CFS 3Q2022'!AD36</f>
        <v>#REF!</v>
      </c>
      <c r="AE36" s="329" t="e">
        <f>#REF!-'CFS 3Q2022'!AE36</f>
        <v>#REF!</v>
      </c>
      <c r="AF36" s="329" t="e">
        <f>#REF!-'CFS 3Q2022'!AF36</f>
        <v>#REF!</v>
      </c>
      <c r="AG36" s="330" t="e">
        <f>#REF!-'CFS 3Q2022'!AG36</f>
        <v>#REF!</v>
      </c>
      <c r="AH36" s="329" t="e">
        <f>#REF!-'CFS 3Q2022'!AH36</f>
        <v>#REF!</v>
      </c>
      <c r="AI36" s="329" t="e">
        <f>#REF!-'CFS 3Q2022'!AI36</f>
        <v>#REF!</v>
      </c>
      <c r="AJ36" s="329" t="e">
        <f>#REF!-'CFS 3Q2022'!AJ36</f>
        <v>#REF!</v>
      </c>
      <c r="AK36" s="329" t="e">
        <f>#REF!-'CFS 3Q2022'!AK36</f>
        <v>#REF!</v>
      </c>
      <c r="AL36" s="330" t="e">
        <f>#REF!-'CFS 3Q2022'!AL36</f>
        <v>#REF!</v>
      </c>
      <c r="AM36" s="329" t="e">
        <f>#REF!-'CFS 3Q2022'!AM36</f>
        <v>#REF!</v>
      </c>
      <c r="AN36" s="329" t="e">
        <f>#REF!-'CFS 3Q2022'!AN36</f>
        <v>#REF!</v>
      </c>
      <c r="AO36" s="329" t="e">
        <f>#REF!-'CFS 3Q2022'!AO36</f>
        <v>#REF!</v>
      </c>
      <c r="AP36" s="329" t="e">
        <f>#REF!-'CFS 3Q2022'!AP36</f>
        <v>#REF!</v>
      </c>
      <c r="AQ36" s="330" t="e">
        <f>#REF!-'CFS 3Q2022'!AQ36</f>
        <v>#REF!</v>
      </c>
      <c r="AR36" s="329" t="e">
        <f>#REF!-'CFS 3Q2022'!AR36</f>
        <v>#REF!</v>
      </c>
      <c r="AS36" s="329" t="e">
        <f>#REF!-'CFS 3Q2022'!AS36</f>
        <v>#REF!</v>
      </c>
      <c r="AT36" s="329" t="e">
        <f>#REF!-'CFS 3Q2022'!AT36</f>
        <v>#REF!</v>
      </c>
      <c r="AU36" s="329" t="e">
        <f>#REF!-'CFS 3Q2022'!AU36</f>
        <v>#REF!</v>
      </c>
      <c r="AV36" s="330" t="e">
        <f>#REF!-'CFS 3Q2022'!AV36</f>
        <v>#REF!</v>
      </c>
    </row>
    <row r="37" spans="2:48" outlineLevel="1" x14ac:dyDescent="0.55000000000000004">
      <c r="B37" s="493" t="s">
        <v>294</v>
      </c>
      <c r="C37" s="494"/>
      <c r="D37" s="331" t="e">
        <f>#REF!-'CFS 3Q2022'!D37</f>
        <v>#REF!</v>
      </c>
      <c r="E37" s="331" t="e">
        <f>#REF!-'CFS 3Q2022'!E37</f>
        <v>#REF!</v>
      </c>
      <c r="F37" s="331" t="e">
        <f>#REF!-'CFS 3Q2022'!F37</f>
        <v>#REF!</v>
      </c>
      <c r="G37" s="331" t="e">
        <f>#REF!-'CFS 3Q2022'!G37</f>
        <v>#REF!</v>
      </c>
      <c r="H37" s="332" t="e">
        <f>#REF!-'CFS 3Q2022'!H37</f>
        <v>#REF!</v>
      </c>
      <c r="I37" s="331" t="e">
        <f>#REF!-'CFS 3Q2022'!I37</f>
        <v>#REF!</v>
      </c>
      <c r="J37" s="331" t="e">
        <f>#REF!-'CFS 3Q2022'!J37</f>
        <v>#REF!</v>
      </c>
      <c r="K37" s="331" t="e">
        <f>#REF!-'CFS 3Q2022'!K37</f>
        <v>#REF!</v>
      </c>
      <c r="L37" s="331" t="e">
        <f>#REF!-'CFS 3Q2022'!L37</f>
        <v>#REF!</v>
      </c>
      <c r="M37" s="332" t="e">
        <f>#REF!-'CFS 3Q2022'!M37</f>
        <v>#REF!</v>
      </c>
      <c r="N37" s="331" t="e">
        <f>#REF!-'CFS 3Q2022'!N37</f>
        <v>#REF!</v>
      </c>
      <c r="O37" s="331" t="e">
        <f>#REF!-'CFS 3Q2022'!O37</f>
        <v>#REF!</v>
      </c>
      <c r="P37" s="331" t="e">
        <f>#REF!-'CFS 3Q2022'!P37</f>
        <v>#REF!</v>
      </c>
      <c r="Q37" s="331" t="e">
        <f>#REF!-'CFS 3Q2022'!Q37</f>
        <v>#REF!</v>
      </c>
      <c r="R37" s="332" t="e">
        <f>#REF!-'CFS 3Q2022'!R37</f>
        <v>#REF!</v>
      </c>
      <c r="S37" s="331" t="e">
        <f>#REF!-'CFS 3Q2022'!S37</f>
        <v>#REF!</v>
      </c>
      <c r="T37" s="331" t="e">
        <f>#REF!-'CFS 3Q2022'!T37</f>
        <v>#REF!</v>
      </c>
      <c r="U37" s="331" t="e">
        <f>#REF!-'CFS 3Q2022'!U37</f>
        <v>#REF!</v>
      </c>
      <c r="V37" s="331" t="e">
        <f>#REF!-'CFS 3Q2022'!V37</f>
        <v>#REF!</v>
      </c>
      <c r="W37" s="332" t="e">
        <f>#REF!-'CFS 3Q2022'!W37</f>
        <v>#REF!</v>
      </c>
      <c r="X37" s="331" t="e">
        <f>#REF!-'CFS 3Q2022'!X37</f>
        <v>#REF!</v>
      </c>
      <c r="Y37" s="331" t="e">
        <f>#REF!-'CFS 3Q2022'!Y37</f>
        <v>#REF!</v>
      </c>
      <c r="Z37" s="331" t="e">
        <f>#REF!-'CFS 3Q2022'!Z37</f>
        <v>#REF!</v>
      </c>
      <c r="AA37" s="331" t="e">
        <f>#REF!-'CFS 3Q2022'!AA37</f>
        <v>#REF!</v>
      </c>
      <c r="AB37" s="332" t="e">
        <f>#REF!-'CFS 3Q2022'!AB37</f>
        <v>#REF!</v>
      </c>
      <c r="AC37" s="331" t="e">
        <f>#REF!-'CFS 3Q2022'!AC37</f>
        <v>#REF!</v>
      </c>
      <c r="AD37" s="331" t="e">
        <f>#REF!-'CFS 3Q2022'!AD37</f>
        <v>#REF!</v>
      </c>
      <c r="AE37" s="331" t="e">
        <f>#REF!-'CFS 3Q2022'!AE37</f>
        <v>#REF!</v>
      </c>
      <c r="AF37" s="331" t="e">
        <f>#REF!-'CFS 3Q2022'!AF37</f>
        <v>#REF!</v>
      </c>
      <c r="AG37" s="332" t="e">
        <f>#REF!-'CFS 3Q2022'!AG37</f>
        <v>#REF!</v>
      </c>
      <c r="AH37" s="331" t="e">
        <f>#REF!-'CFS 3Q2022'!AH37</f>
        <v>#REF!</v>
      </c>
      <c r="AI37" s="331" t="e">
        <f>#REF!-'CFS 3Q2022'!AI37</f>
        <v>#REF!</v>
      </c>
      <c r="AJ37" s="331" t="e">
        <f>#REF!-'CFS 3Q2022'!AJ37</f>
        <v>#REF!</v>
      </c>
      <c r="AK37" s="331" t="e">
        <f>#REF!-'CFS 3Q2022'!AK37</f>
        <v>#REF!</v>
      </c>
      <c r="AL37" s="332" t="e">
        <f>#REF!-'CFS 3Q2022'!AL37</f>
        <v>#REF!</v>
      </c>
      <c r="AM37" s="331" t="e">
        <f>#REF!-'CFS 3Q2022'!AM37</f>
        <v>#REF!</v>
      </c>
      <c r="AN37" s="331" t="e">
        <f>#REF!-'CFS 3Q2022'!AN37</f>
        <v>#REF!</v>
      </c>
      <c r="AO37" s="331" t="e">
        <f>#REF!-'CFS 3Q2022'!AO37</f>
        <v>#REF!</v>
      </c>
      <c r="AP37" s="331" t="e">
        <f>#REF!-'CFS 3Q2022'!AP37</f>
        <v>#REF!</v>
      </c>
      <c r="AQ37" s="332" t="e">
        <f>#REF!-'CFS 3Q2022'!AQ37</f>
        <v>#REF!</v>
      </c>
      <c r="AR37" s="331" t="e">
        <f>#REF!-'CFS 3Q2022'!AR37</f>
        <v>#REF!</v>
      </c>
      <c r="AS37" s="331" t="e">
        <f>#REF!-'CFS 3Q2022'!AS37</f>
        <v>#REF!</v>
      </c>
      <c r="AT37" s="331" t="e">
        <f>#REF!-'CFS 3Q2022'!AT37</f>
        <v>#REF!</v>
      </c>
      <c r="AU37" s="331" t="e">
        <f>#REF!-'CFS 3Q2022'!AU37</f>
        <v>#REF!</v>
      </c>
      <c r="AV37" s="332" t="e">
        <f>#REF!-'CFS 3Q2022'!AV37</f>
        <v>#REF!</v>
      </c>
    </row>
    <row r="38" spans="2:48" outlineLevel="1" x14ac:dyDescent="0.55000000000000004">
      <c r="B38" s="248" t="s">
        <v>295</v>
      </c>
      <c r="C38" s="249"/>
      <c r="D38" s="333" t="e">
        <f>#REF!-'CFS 3Q2022'!D38</f>
        <v>#REF!</v>
      </c>
      <c r="E38" s="340" t="e">
        <f>#REF!-'CFS 3Q2022'!E38</f>
        <v>#REF!</v>
      </c>
      <c r="F38" s="340" t="e">
        <f>#REF!-'CFS 3Q2022'!F38</f>
        <v>#REF!</v>
      </c>
      <c r="G38" s="340" t="e">
        <f>#REF!-'CFS 3Q2022'!G38</f>
        <v>#REF!</v>
      </c>
      <c r="H38" s="337" t="e">
        <f>#REF!-'CFS 3Q2022'!H38</f>
        <v>#REF!</v>
      </c>
      <c r="I38" s="340" t="e">
        <f>#REF!-'CFS 3Q2022'!I38</f>
        <v>#REF!</v>
      </c>
      <c r="J38" s="340" t="e">
        <f>#REF!-'CFS 3Q2022'!J38</f>
        <v>#REF!</v>
      </c>
      <c r="K38" s="340" t="e">
        <f>#REF!-'CFS 3Q2022'!K38</f>
        <v>#REF!</v>
      </c>
      <c r="L38" s="340" t="e">
        <f>#REF!-'CFS 3Q2022'!L38</f>
        <v>#REF!</v>
      </c>
      <c r="M38" s="337" t="e">
        <f>#REF!-'CFS 3Q2022'!M38</f>
        <v>#REF!</v>
      </c>
      <c r="N38" s="340" t="e">
        <f>#REF!-'CFS 3Q2022'!N38</f>
        <v>#REF!</v>
      </c>
      <c r="O38" s="340" t="e">
        <f>#REF!-'CFS 3Q2022'!O38</f>
        <v>#REF!</v>
      </c>
      <c r="P38" s="340" t="e">
        <f>#REF!-'CFS 3Q2022'!P38</f>
        <v>#REF!</v>
      </c>
      <c r="Q38" s="340" t="e">
        <f>#REF!-'CFS 3Q2022'!Q38</f>
        <v>#REF!</v>
      </c>
      <c r="R38" s="337" t="e">
        <f>#REF!-'CFS 3Q2022'!R38</f>
        <v>#REF!</v>
      </c>
      <c r="S38" s="340" t="e">
        <f>#REF!-'CFS 3Q2022'!S38</f>
        <v>#REF!</v>
      </c>
      <c r="T38" s="340" t="e">
        <f>#REF!-'CFS 3Q2022'!T38</f>
        <v>#REF!</v>
      </c>
      <c r="U38" s="340" t="e">
        <f>#REF!-'CFS 3Q2022'!U38</f>
        <v>#REF!</v>
      </c>
      <c r="V38" s="341" t="e">
        <f>#REF!-'CFS 3Q2022'!V38</f>
        <v>#REF!</v>
      </c>
      <c r="W38" s="337" t="e">
        <f>#REF!-'CFS 3Q2022'!W38</f>
        <v>#REF!</v>
      </c>
      <c r="X38" s="341" t="e">
        <f>#REF!-'CFS 3Q2022'!X38</f>
        <v>#REF!</v>
      </c>
      <c r="Y38" s="341" t="e">
        <f>#REF!-'CFS 3Q2022'!Y38</f>
        <v>#REF!</v>
      </c>
      <c r="Z38" s="341" t="e">
        <f>#REF!-'CFS 3Q2022'!Z38</f>
        <v>#REF!</v>
      </c>
      <c r="AA38" s="341" t="e">
        <f>#REF!-'CFS 3Q2022'!AA38</f>
        <v>#REF!</v>
      </c>
      <c r="AB38" s="337" t="e">
        <f>#REF!-'CFS 3Q2022'!AB38</f>
        <v>#REF!</v>
      </c>
      <c r="AC38" s="341" t="e">
        <f>#REF!-'CFS 3Q2022'!AC38</f>
        <v>#REF!</v>
      </c>
      <c r="AD38" s="341" t="e">
        <f>#REF!-'CFS 3Q2022'!AD38</f>
        <v>#REF!</v>
      </c>
      <c r="AE38" s="341" t="e">
        <f>#REF!-'CFS 3Q2022'!AE38</f>
        <v>#REF!</v>
      </c>
      <c r="AF38" s="341" t="e">
        <f>#REF!-'CFS 3Q2022'!AF38</f>
        <v>#REF!</v>
      </c>
      <c r="AG38" s="337" t="e">
        <f>#REF!-'CFS 3Q2022'!AG38</f>
        <v>#REF!</v>
      </c>
      <c r="AH38" s="341" t="e">
        <f>#REF!-'CFS 3Q2022'!AH38</f>
        <v>#REF!</v>
      </c>
      <c r="AI38" s="341" t="e">
        <f>#REF!-'CFS 3Q2022'!AI38</f>
        <v>#REF!</v>
      </c>
      <c r="AJ38" s="341" t="e">
        <f>#REF!-'CFS 3Q2022'!AJ38</f>
        <v>#REF!</v>
      </c>
      <c r="AK38" s="341" t="e">
        <f>#REF!-'CFS 3Q2022'!AK38</f>
        <v>#REF!</v>
      </c>
      <c r="AL38" s="337" t="e">
        <f>#REF!-'CFS 3Q2022'!AL38</f>
        <v>#REF!</v>
      </c>
      <c r="AM38" s="341" t="e">
        <f>#REF!-'CFS 3Q2022'!AM38</f>
        <v>#REF!</v>
      </c>
      <c r="AN38" s="341" t="e">
        <f>#REF!-'CFS 3Q2022'!AN38</f>
        <v>#REF!</v>
      </c>
      <c r="AO38" s="341" t="e">
        <f>#REF!-'CFS 3Q2022'!AO38</f>
        <v>#REF!</v>
      </c>
      <c r="AP38" s="341" t="e">
        <f>#REF!-'CFS 3Q2022'!AP38</f>
        <v>#REF!</v>
      </c>
      <c r="AQ38" s="337" t="e">
        <f>#REF!-'CFS 3Q2022'!AQ38</f>
        <v>#REF!</v>
      </c>
      <c r="AR38" s="341" t="e">
        <f>#REF!-'CFS 3Q2022'!AR38</f>
        <v>#REF!</v>
      </c>
      <c r="AS38" s="341" t="e">
        <f>#REF!-'CFS 3Q2022'!AS38</f>
        <v>#REF!</v>
      </c>
      <c r="AT38" s="341" t="e">
        <f>#REF!-'CFS 3Q2022'!AT38</f>
        <v>#REF!</v>
      </c>
      <c r="AU38" s="341" t="e">
        <f>#REF!-'CFS 3Q2022'!AU38</f>
        <v>#REF!</v>
      </c>
      <c r="AV38" s="337" t="e">
        <f>#REF!-'CFS 3Q2022'!AV38</f>
        <v>#REF!</v>
      </c>
    </row>
    <row r="39" spans="2:48" ht="16.2" outlineLevel="1" x14ac:dyDescent="0.85">
      <c r="B39" s="437" t="s">
        <v>296</v>
      </c>
      <c r="C39" s="438"/>
      <c r="D39" s="260" t="e">
        <f>#REF!-'CFS 3Q2022'!D39</f>
        <v>#REF!</v>
      </c>
      <c r="E39" s="260" t="e">
        <f>#REF!-'CFS 3Q2022'!E39</f>
        <v>#REF!</v>
      </c>
      <c r="F39" s="260" t="e">
        <f>#REF!-'CFS 3Q2022'!F39</f>
        <v>#REF!</v>
      </c>
      <c r="G39" s="260" t="e">
        <f>#REF!-'CFS 3Q2022'!G39</f>
        <v>#REF!</v>
      </c>
      <c r="H39" s="261" t="e">
        <f>#REF!-'CFS 3Q2022'!H39</f>
        <v>#REF!</v>
      </c>
      <c r="I39" s="260" t="e">
        <f>#REF!-'CFS 3Q2022'!I39</f>
        <v>#REF!</v>
      </c>
      <c r="J39" s="260" t="e">
        <f>#REF!-'CFS 3Q2022'!J39</f>
        <v>#REF!</v>
      </c>
      <c r="K39" s="260" t="e">
        <f>#REF!-'CFS 3Q2022'!K39</f>
        <v>#REF!</v>
      </c>
      <c r="L39" s="260" t="e">
        <f>#REF!-'CFS 3Q2022'!L39</f>
        <v>#REF!</v>
      </c>
      <c r="M39" s="261" t="e">
        <f>#REF!-'CFS 3Q2022'!M39</f>
        <v>#REF!</v>
      </c>
      <c r="N39" s="260" t="e">
        <f>#REF!-'CFS 3Q2022'!N39</f>
        <v>#REF!</v>
      </c>
      <c r="O39" s="260" t="e">
        <f>#REF!-'CFS 3Q2022'!O39</f>
        <v>#REF!</v>
      </c>
      <c r="P39" s="260" t="e">
        <f>#REF!-'CFS 3Q2022'!P39</f>
        <v>#REF!</v>
      </c>
      <c r="Q39" s="260" t="e">
        <f>#REF!-'CFS 3Q2022'!Q39</f>
        <v>#REF!</v>
      </c>
      <c r="R39" s="261" t="e">
        <f>#REF!-'CFS 3Q2022'!R39</f>
        <v>#REF!</v>
      </c>
      <c r="S39" s="260" t="e">
        <f>#REF!-'CFS 3Q2022'!S39</f>
        <v>#REF!</v>
      </c>
      <c r="T39" s="260" t="e">
        <f>#REF!-'CFS 3Q2022'!T39</f>
        <v>#REF!</v>
      </c>
      <c r="U39" s="260" t="e">
        <f>#REF!-'CFS 3Q2022'!U39</f>
        <v>#REF!</v>
      </c>
      <c r="V39" s="260" t="e">
        <f>#REF!-'CFS 3Q2022'!V39</f>
        <v>#REF!</v>
      </c>
      <c r="W39" s="261" t="e">
        <f>#REF!-'CFS 3Q2022'!W39</f>
        <v>#REF!</v>
      </c>
      <c r="X39" s="260" t="e">
        <f>#REF!-'CFS 3Q2022'!X39</f>
        <v>#REF!</v>
      </c>
      <c r="Y39" s="260" t="e">
        <f>#REF!-'CFS 3Q2022'!Y39</f>
        <v>#REF!</v>
      </c>
      <c r="Z39" s="260" t="e">
        <f>#REF!-'CFS 3Q2022'!Z39</f>
        <v>#REF!</v>
      </c>
      <c r="AA39" s="260" t="e">
        <f>#REF!-'CFS 3Q2022'!AA39</f>
        <v>#REF!</v>
      </c>
      <c r="AB39" s="261" t="e">
        <f>#REF!-'CFS 3Q2022'!AB39</f>
        <v>#REF!</v>
      </c>
      <c r="AC39" s="260" t="e">
        <f>#REF!-'CFS 3Q2022'!AC39</f>
        <v>#REF!</v>
      </c>
      <c r="AD39" s="260" t="e">
        <f>#REF!-'CFS 3Q2022'!AD39</f>
        <v>#REF!</v>
      </c>
      <c r="AE39" s="260" t="e">
        <f>#REF!-'CFS 3Q2022'!AE39</f>
        <v>#REF!</v>
      </c>
      <c r="AF39" s="260" t="e">
        <f>#REF!-'CFS 3Q2022'!AF39</f>
        <v>#REF!</v>
      </c>
      <c r="AG39" s="261" t="e">
        <f>#REF!-'CFS 3Q2022'!AG39</f>
        <v>#REF!</v>
      </c>
      <c r="AH39" s="260" t="e">
        <f>#REF!-'CFS 3Q2022'!AH39</f>
        <v>#REF!</v>
      </c>
      <c r="AI39" s="260" t="e">
        <f>#REF!-'CFS 3Q2022'!AI39</f>
        <v>#REF!</v>
      </c>
      <c r="AJ39" s="260" t="e">
        <f>#REF!-'CFS 3Q2022'!AJ39</f>
        <v>#REF!</v>
      </c>
      <c r="AK39" s="260" t="e">
        <f>#REF!-'CFS 3Q2022'!AK39</f>
        <v>#REF!</v>
      </c>
      <c r="AL39" s="261" t="e">
        <f>#REF!-'CFS 3Q2022'!AL39</f>
        <v>#REF!</v>
      </c>
      <c r="AM39" s="260" t="e">
        <f>#REF!-'CFS 3Q2022'!AM39</f>
        <v>#REF!</v>
      </c>
      <c r="AN39" s="260" t="e">
        <f>#REF!-'CFS 3Q2022'!AN39</f>
        <v>#REF!</v>
      </c>
      <c r="AO39" s="260" t="e">
        <f>#REF!-'CFS 3Q2022'!AO39</f>
        <v>#REF!</v>
      </c>
      <c r="AP39" s="260" t="e">
        <f>#REF!-'CFS 3Q2022'!AP39</f>
        <v>#REF!</v>
      </c>
      <c r="AQ39" s="261" t="e">
        <f>#REF!-'CFS 3Q2022'!AQ39</f>
        <v>#REF!</v>
      </c>
      <c r="AR39" s="260" t="e">
        <f>#REF!-'CFS 3Q2022'!AR39</f>
        <v>#REF!</v>
      </c>
      <c r="AS39" s="260" t="e">
        <f>#REF!-'CFS 3Q2022'!AS39</f>
        <v>#REF!</v>
      </c>
      <c r="AT39" s="260" t="e">
        <f>#REF!-'CFS 3Q2022'!AT39</f>
        <v>#REF!</v>
      </c>
      <c r="AU39" s="260" t="e">
        <f>#REF!-'CFS 3Q2022'!AU39</f>
        <v>#REF!</v>
      </c>
      <c r="AV39" s="261" t="e">
        <f>#REF!-'CFS 3Q2022'!AV39</f>
        <v>#REF!</v>
      </c>
    </row>
    <row r="40" spans="2:48" ht="16.2" outlineLevel="1" x14ac:dyDescent="0.85">
      <c r="B40" s="437" t="s">
        <v>297</v>
      </c>
      <c r="C40" s="438"/>
      <c r="D40" s="260" t="e">
        <f>#REF!-'CFS 3Q2022'!D40</f>
        <v>#REF!</v>
      </c>
      <c r="E40" s="260" t="e">
        <f>#REF!-'CFS 3Q2022'!E40</f>
        <v>#REF!</v>
      </c>
      <c r="F40" s="260" t="e">
        <f>#REF!-'CFS 3Q2022'!F40</f>
        <v>#REF!</v>
      </c>
      <c r="G40" s="260" t="e">
        <f>#REF!-'CFS 3Q2022'!G40</f>
        <v>#REF!</v>
      </c>
      <c r="H40" s="261" t="e">
        <f>#REF!-'CFS 3Q2022'!H40</f>
        <v>#REF!</v>
      </c>
      <c r="I40" s="112" t="e">
        <f>#REF!-'CFS 3Q2022'!I40</f>
        <v>#REF!</v>
      </c>
      <c r="J40" s="260" t="e">
        <f>#REF!-'CFS 3Q2022'!J40</f>
        <v>#REF!</v>
      </c>
      <c r="K40" s="260" t="e">
        <f>#REF!-'CFS 3Q2022'!K40</f>
        <v>#REF!</v>
      </c>
      <c r="L40" s="260" t="e">
        <f>#REF!-'CFS 3Q2022'!L40</f>
        <v>#REF!</v>
      </c>
      <c r="M40" s="261" t="e">
        <f>#REF!-'CFS 3Q2022'!M40</f>
        <v>#REF!</v>
      </c>
      <c r="N40" s="260" t="e">
        <f>#REF!-'CFS 3Q2022'!N40</f>
        <v>#REF!</v>
      </c>
      <c r="O40" s="260" t="e">
        <f>#REF!-'CFS 3Q2022'!O40</f>
        <v>#REF!</v>
      </c>
      <c r="P40" s="260" t="e">
        <f>#REF!-'CFS 3Q2022'!P40</f>
        <v>#REF!</v>
      </c>
      <c r="Q40" s="260" t="e">
        <f>#REF!-'CFS 3Q2022'!Q40</f>
        <v>#REF!</v>
      </c>
      <c r="R40" s="261" t="e">
        <f>#REF!-'CFS 3Q2022'!R40</f>
        <v>#REF!</v>
      </c>
      <c r="S40" s="260" t="e">
        <f>#REF!-'CFS 3Q2022'!S40</f>
        <v>#REF!</v>
      </c>
      <c r="T40" s="260" t="e">
        <f>#REF!-'CFS 3Q2022'!T40</f>
        <v>#REF!</v>
      </c>
      <c r="U40" s="260" t="e">
        <f>#REF!-'CFS 3Q2022'!U40</f>
        <v>#REF!</v>
      </c>
      <c r="V40" s="260" t="e">
        <f>#REF!-'CFS 3Q2022'!V40</f>
        <v>#REF!</v>
      </c>
      <c r="W40" s="261" t="e">
        <f>#REF!-'CFS 3Q2022'!W40</f>
        <v>#REF!</v>
      </c>
      <c r="X40" s="260" t="e">
        <f>#REF!-'CFS 3Q2022'!X40</f>
        <v>#REF!</v>
      </c>
      <c r="Y40" s="260" t="e">
        <f>#REF!-'CFS 3Q2022'!Y40</f>
        <v>#REF!</v>
      </c>
      <c r="Z40" s="260" t="e">
        <f>#REF!-'CFS 3Q2022'!Z40</f>
        <v>#REF!</v>
      </c>
      <c r="AA40" s="260" t="e">
        <f>#REF!-'CFS 3Q2022'!AA40</f>
        <v>#REF!</v>
      </c>
      <c r="AB40" s="261" t="e">
        <f>#REF!-'CFS 3Q2022'!AB40</f>
        <v>#REF!</v>
      </c>
      <c r="AC40" s="260" t="e">
        <f>#REF!-'CFS 3Q2022'!AC40</f>
        <v>#REF!</v>
      </c>
      <c r="AD40" s="260" t="e">
        <f>#REF!-'CFS 3Q2022'!AD40</f>
        <v>#REF!</v>
      </c>
      <c r="AE40" s="260" t="e">
        <f>#REF!-'CFS 3Q2022'!AE40</f>
        <v>#REF!</v>
      </c>
      <c r="AF40" s="260" t="e">
        <f>#REF!-'CFS 3Q2022'!AF40</f>
        <v>#REF!</v>
      </c>
      <c r="AG40" s="261" t="e">
        <f>#REF!-'CFS 3Q2022'!AG40</f>
        <v>#REF!</v>
      </c>
      <c r="AH40" s="260" t="e">
        <f>#REF!-'CFS 3Q2022'!AH40</f>
        <v>#REF!</v>
      </c>
      <c r="AI40" s="260" t="e">
        <f>#REF!-'CFS 3Q2022'!AI40</f>
        <v>#REF!</v>
      </c>
      <c r="AJ40" s="260" t="e">
        <f>#REF!-'CFS 3Q2022'!AJ40</f>
        <v>#REF!</v>
      </c>
      <c r="AK40" s="260" t="e">
        <f>#REF!-'CFS 3Q2022'!AK40</f>
        <v>#REF!</v>
      </c>
      <c r="AL40" s="261" t="e">
        <f>#REF!-'CFS 3Q2022'!AL40</f>
        <v>#REF!</v>
      </c>
      <c r="AM40" s="260" t="e">
        <f>#REF!-'CFS 3Q2022'!AM40</f>
        <v>#REF!</v>
      </c>
      <c r="AN40" s="260" t="e">
        <f>#REF!-'CFS 3Q2022'!AN40</f>
        <v>#REF!</v>
      </c>
      <c r="AO40" s="260" t="e">
        <f>#REF!-'CFS 3Q2022'!AO40</f>
        <v>#REF!</v>
      </c>
      <c r="AP40" s="260" t="e">
        <f>#REF!-'CFS 3Q2022'!AP40</f>
        <v>#REF!</v>
      </c>
      <c r="AQ40" s="261" t="e">
        <f>#REF!-'CFS 3Q2022'!AQ40</f>
        <v>#REF!</v>
      </c>
      <c r="AR40" s="260" t="e">
        <f>#REF!-'CFS 3Q2022'!AR40</f>
        <v>#REF!</v>
      </c>
      <c r="AS40" s="260" t="e">
        <f>#REF!-'CFS 3Q2022'!AS40</f>
        <v>#REF!</v>
      </c>
      <c r="AT40" s="260" t="e">
        <f>#REF!-'CFS 3Q2022'!AT40</f>
        <v>#REF!</v>
      </c>
      <c r="AU40" s="260" t="e">
        <f>#REF!-'CFS 3Q2022'!AU40</f>
        <v>#REF!</v>
      </c>
      <c r="AV40" s="261" t="e">
        <f>#REF!-'CFS 3Q2022'!AV40</f>
        <v>#REF!</v>
      </c>
    </row>
    <row r="41" spans="2:48" outlineLevel="1" x14ac:dyDescent="0.55000000000000004">
      <c r="B41" s="480" t="s">
        <v>298</v>
      </c>
      <c r="C41" s="481"/>
      <c r="D41" s="116" t="e">
        <f>#REF!-'CFS 3Q2022'!D41</f>
        <v>#REF!</v>
      </c>
      <c r="E41" s="116" t="e">
        <f>#REF!-'CFS 3Q2022'!E41</f>
        <v>#REF!</v>
      </c>
      <c r="F41" s="116" t="e">
        <f>#REF!-'CFS 3Q2022'!F41</f>
        <v>#REF!</v>
      </c>
      <c r="G41" s="116" t="e">
        <f>#REF!-'CFS 3Q2022'!G41</f>
        <v>#REF!</v>
      </c>
      <c r="H41" s="150" t="e">
        <f>#REF!-'CFS 3Q2022'!H41</f>
        <v>#REF!</v>
      </c>
      <c r="I41" s="116" t="e">
        <f>#REF!-'CFS 3Q2022'!I41</f>
        <v>#REF!</v>
      </c>
      <c r="J41" s="116" t="e">
        <f>#REF!-'CFS 3Q2022'!J41</f>
        <v>#REF!</v>
      </c>
      <c r="K41" s="116" t="e">
        <f>#REF!-'CFS 3Q2022'!K41</f>
        <v>#REF!</v>
      </c>
      <c r="L41" s="21" t="e">
        <f>#REF!-'CFS 3Q2022'!L41</f>
        <v>#REF!</v>
      </c>
      <c r="M41" s="22" t="e">
        <f>#REF!-'CFS 3Q2022'!M41</f>
        <v>#REF!</v>
      </c>
      <c r="N41" s="21" t="e">
        <f>#REF!-'CFS 3Q2022'!N41</f>
        <v>#REF!</v>
      </c>
      <c r="O41" s="21" t="e">
        <f>#REF!-'CFS 3Q2022'!O41</f>
        <v>#REF!</v>
      </c>
      <c r="P41" s="21" t="e">
        <f>#REF!-'CFS 3Q2022'!P41</f>
        <v>#REF!</v>
      </c>
      <c r="Q41" s="21" t="e">
        <f>#REF!-'CFS 3Q2022'!Q41</f>
        <v>#REF!</v>
      </c>
      <c r="R41" s="22" t="e">
        <f>#REF!-'CFS 3Q2022'!R41</f>
        <v>#REF!</v>
      </c>
      <c r="S41" s="21" t="e">
        <f>#REF!-'CFS 3Q2022'!S41</f>
        <v>#REF!</v>
      </c>
      <c r="T41" s="21" t="e">
        <f>#REF!-'CFS 3Q2022'!T41</f>
        <v>#REF!</v>
      </c>
      <c r="U41" s="21" t="e">
        <f>#REF!-'CFS 3Q2022'!U41</f>
        <v>#REF!</v>
      </c>
      <c r="V41" s="21" t="e">
        <f>#REF!-'CFS 3Q2022'!V41</f>
        <v>#REF!</v>
      </c>
      <c r="W41" s="22" t="e">
        <f>#REF!-'CFS 3Q2022'!W41</f>
        <v>#REF!</v>
      </c>
      <c r="X41" s="21" t="e">
        <f>#REF!-'CFS 3Q2022'!X41</f>
        <v>#REF!</v>
      </c>
      <c r="Y41" s="21" t="e">
        <f>#REF!-'CFS 3Q2022'!Y41</f>
        <v>#REF!</v>
      </c>
      <c r="Z41" s="21" t="e">
        <f>#REF!-'CFS 3Q2022'!Z41</f>
        <v>#REF!</v>
      </c>
      <c r="AA41" s="21" t="e">
        <f>#REF!-'CFS 3Q2022'!AA41</f>
        <v>#REF!</v>
      </c>
      <c r="AB41" s="22" t="e">
        <f>#REF!-'CFS 3Q2022'!AB41</f>
        <v>#REF!</v>
      </c>
      <c r="AC41" s="21" t="e">
        <f>#REF!-'CFS 3Q2022'!AC41</f>
        <v>#REF!</v>
      </c>
      <c r="AD41" s="21" t="e">
        <f>#REF!-'CFS 3Q2022'!AD41</f>
        <v>#REF!</v>
      </c>
      <c r="AE41" s="21" t="e">
        <f>#REF!-'CFS 3Q2022'!AE41</f>
        <v>#REF!</v>
      </c>
      <c r="AF41" s="21" t="e">
        <f>#REF!-'CFS 3Q2022'!AF41</f>
        <v>#REF!</v>
      </c>
      <c r="AG41" s="22" t="e">
        <f>#REF!-'CFS 3Q2022'!AG41</f>
        <v>#REF!</v>
      </c>
      <c r="AH41" s="21" t="e">
        <f>#REF!-'CFS 3Q2022'!AH41</f>
        <v>#REF!</v>
      </c>
      <c r="AI41" s="21" t="e">
        <f>#REF!-'CFS 3Q2022'!AI41</f>
        <v>#REF!</v>
      </c>
      <c r="AJ41" s="21" t="e">
        <f>#REF!-'CFS 3Q2022'!AJ41</f>
        <v>#REF!</v>
      </c>
      <c r="AK41" s="21" t="e">
        <f>#REF!-'CFS 3Q2022'!AK41</f>
        <v>#REF!</v>
      </c>
      <c r="AL41" s="22" t="e">
        <f>#REF!-'CFS 3Q2022'!AL41</f>
        <v>#REF!</v>
      </c>
      <c r="AM41" s="21" t="e">
        <f>#REF!-'CFS 3Q2022'!AM41</f>
        <v>#REF!</v>
      </c>
      <c r="AN41" s="21" t="e">
        <f>#REF!-'CFS 3Q2022'!AN41</f>
        <v>#REF!</v>
      </c>
      <c r="AO41" s="21" t="e">
        <f>#REF!-'CFS 3Q2022'!AO41</f>
        <v>#REF!</v>
      </c>
      <c r="AP41" s="21" t="e">
        <f>#REF!-'CFS 3Q2022'!AP41</f>
        <v>#REF!</v>
      </c>
      <c r="AQ41" s="22" t="e">
        <f>#REF!-'CFS 3Q2022'!AQ41</f>
        <v>#REF!</v>
      </c>
      <c r="AR41" s="21" t="e">
        <f>#REF!-'CFS 3Q2022'!AR41</f>
        <v>#REF!</v>
      </c>
      <c r="AS41" s="21" t="e">
        <f>#REF!-'CFS 3Q2022'!AS41</f>
        <v>#REF!</v>
      </c>
      <c r="AT41" s="21" t="e">
        <f>#REF!-'CFS 3Q2022'!AT41</f>
        <v>#REF!</v>
      </c>
      <c r="AU41" s="21" t="e">
        <f>#REF!-'CFS 3Q2022'!AU41</f>
        <v>#REF!</v>
      </c>
      <c r="AV41" s="22" t="e">
        <f>#REF!-'CFS 3Q2022'!AV41</f>
        <v>#REF!</v>
      </c>
    </row>
    <row r="42" spans="2:48" s="23" customFormat="1" outlineLevel="1" x14ac:dyDescent="0.55000000000000004">
      <c r="B42" s="482" t="s">
        <v>299</v>
      </c>
      <c r="C42" s="483"/>
      <c r="D42" s="321" t="e">
        <f>#REF!-'CFS 3Q2022'!D42</f>
        <v>#REF!</v>
      </c>
      <c r="E42" s="321" t="e">
        <f>#REF!-'CFS 3Q2022'!E42</f>
        <v>#REF!</v>
      </c>
      <c r="F42" s="321" t="e">
        <f>#REF!-'CFS 3Q2022'!F42</f>
        <v>#REF!</v>
      </c>
      <c r="G42" s="321" t="e">
        <f>#REF!-'CFS 3Q2022'!G42</f>
        <v>#REF!</v>
      </c>
      <c r="H42" s="342" t="e">
        <f>#REF!-'CFS 3Q2022'!H42</f>
        <v>#REF!</v>
      </c>
      <c r="I42" s="321" t="e">
        <f>#REF!-'CFS 3Q2022'!I42</f>
        <v>#REF!</v>
      </c>
      <c r="J42" s="321" t="e">
        <f>#REF!-'CFS 3Q2022'!J42</f>
        <v>#REF!</v>
      </c>
      <c r="K42" s="321" t="e">
        <f>#REF!-'CFS 3Q2022'!K42</f>
        <v>#REF!</v>
      </c>
      <c r="L42" s="321" t="e">
        <f>#REF!-'CFS 3Q2022'!L42</f>
        <v>#REF!</v>
      </c>
      <c r="M42" s="342" t="e">
        <f>#REF!-'CFS 3Q2022'!M42</f>
        <v>#REF!</v>
      </c>
      <c r="N42" s="321" t="e">
        <f>#REF!-'CFS 3Q2022'!N42</f>
        <v>#REF!</v>
      </c>
      <c r="O42" s="321" t="e">
        <f>#REF!-'CFS 3Q2022'!O42</f>
        <v>#REF!</v>
      </c>
      <c r="P42" s="321" t="e">
        <f>#REF!-'CFS 3Q2022'!P42</f>
        <v>#REF!</v>
      </c>
      <c r="Q42" s="321" t="e">
        <f>#REF!-'CFS 3Q2022'!Q42</f>
        <v>#REF!</v>
      </c>
      <c r="R42" s="342" t="e">
        <f>#REF!-'CFS 3Q2022'!R42</f>
        <v>#REF!</v>
      </c>
      <c r="S42" s="321" t="e">
        <f>#REF!-'CFS 3Q2022'!S42</f>
        <v>#REF!</v>
      </c>
      <c r="T42" s="321" t="e">
        <f>#REF!-'CFS 3Q2022'!T42</f>
        <v>#REF!</v>
      </c>
      <c r="U42" s="321" t="e">
        <f>#REF!-'CFS 3Q2022'!U42</f>
        <v>#REF!</v>
      </c>
      <c r="V42" s="321" t="e">
        <f>#REF!-'CFS 3Q2022'!V42</f>
        <v>#REF!</v>
      </c>
      <c r="W42" s="342" t="e">
        <f>#REF!-'CFS 3Q2022'!W42</f>
        <v>#REF!</v>
      </c>
      <c r="X42" s="321" t="e">
        <f>#REF!-'CFS 3Q2022'!X42</f>
        <v>#REF!</v>
      </c>
      <c r="Y42" s="321" t="e">
        <f>#REF!-'CFS 3Q2022'!Y42</f>
        <v>#REF!</v>
      </c>
      <c r="Z42" s="321" t="e">
        <f>#REF!-'CFS 3Q2022'!Z42</f>
        <v>#REF!</v>
      </c>
      <c r="AA42" s="321" t="e">
        <f>#REF!-'CFS 3Q2022'!AA42</f>
        <v>#REF!</v>
      </c>
      <c r="AB42" s="342" t="e">
        <f>#REF!-'CFS 3Q2022'!AB42</f>
        <v>#REF!</v>
      </c>
      <c r="AC42" s="321" t="e">
        <f>#REF!-'CFS 3Q2022'!AC42</f>
        <v>#REF!</v>
      </c>
      <c r="AD42" s="321" t="e">
        <f>#REF!-'CFS 3Q2022'!AD42</f>
        <v>#REF!</v>
      </c>
      <c r="AE42" s="321" t="e">
        <f>#REF!-'CFS 3Q2022'!AE42</f>
        <v>#REF!</v>
      </c>
      <c r="AF42" s="321" t="e">
        <f>#REF!-'CFS 3Q2022'!AF42</f>
        <v>#REF!</v>
      </c>
      <c r="AG42" s="342" t="e">
        <f>#REF!-'CFS 3Q2022'!AG42</f>
        <v>#REF!</v>
      </c>
      <c r="AH42" s="321" t="e">
        <f>#REF!-'CFS 3Q2022'!AH42</f>
        <v>#REF!</v>
      </c>
      <c r="AI42" s="321" t="e">
        <f>#REF!-'CFS 3Q2022'!AI42</f>
        <v>#REF!</v>
      </c>
      <c r="AJ42" s="321" t="e">
        <f>#REF!-'CFS 3Q2022'!AJ42</f>
        <v>#REF!</v>
      </c>
      <c r="AK42" s="321" t="e">
        <f>#REF!-'CFS 3Q2022'!AK42</f>
        <v>#REF!</v>
      </c>
      <c r="AL42" s="342" t="e">
        <f>#REF!-'CFS 3Q2022'!AL42</f>
        <v>#REF!</v>
      </c>
      <c r="AM42" s="321" t="e">
        <f>#REF!-'CFS 3Q2022'!AM42</f>
        <v>#REF!</v>
      </c>
      <c r="AN42" s="321" t="e">
        <f>#REF!-'CFS 3Q2022'!AN42</f>
        <v>#REF!</v>
      </c>
      <c r="AO42" s="321" t="e">
        <f>#REF!-'CFS 3Q2022'!AO42</f>
        <v>#REF!</v>
      </c>
      <c r="AP42" s="321" t="e">
        <f>#REF!-'CFS 3Q2022'!AP42</f>
        <v>#REF!</v>
      </c>
      <c r="AQ42" s="342" t="e">
        <f>#REF!-'CFS 3Q2022'!AQ42</f>
        <v>#REF!</v>
      </c>
      <c r="AR42" s="321" t="e">
        <f>#REF!-'CFS 3Q2022'!AR42</f>
        <v>#REF!</v>
      </c>
      <c r="AS42" s="321" t="e">
        <f>#REF!-'CFS 3Q2022'!AS42</f>
        <v>#REF!</v>
      </c>
      <c r="AT42" s="321" t="e">
        <f>#REF!-'CFS 3Q2022'!AT42</f>
        <v>#REF!</v>
      </c>
      <c r="AU42" s="321" t="e">
        <f>#REF!-'CFS 3Q2022'!AU42</f>
        <v>#REF!</v>
      </c>
      <c r="AV42" s="342" t="e">
        <f>#REF!-'CFS 3Q2022'!AV42</f>
        <v>#REF!</v>
      </c>
    </row>
    <row r="43" spans="2:48" s="23" customFormat="1" outlineLevel="1" x14ac:dyDescent="0.55000000000000004">
      <c r="B43" s="325" t="s">
        <v>300</v>
      </c>
      <c r="C43" s="326"/>
      <c r="D43" s="327" t="e">
        <f>#REF!-'CFS 3Q2022'!D43</f>
        <v>#REF!</v>
      </c>
      <c r="E43" s="327" t="e">
        <f>#REF!-'CFS 3Q2022'!E43</f>
        <v>#REF!</v>
      </c>
      <c r="F43" s="343" t="e">
        <f>#REF!-'CFS 3Q2022'!F43</f>
        <v>#REF!</v>
      </c>
      <c r="G43" s="327" t="e">
        <f>#REF!-'CFS 3Q2022'!G43</f>
        <v>#REF!</v>
      </c>
      <c r="H43" s="328" t="e">
        <f>#REF!-'CFS 3Q2022'!H43</f>
        <v>#REF!</v>
      </c>
      <c r="I43" s="327" t="e">
        <f>#REF!-'CFS 3Q2022'!I43</f>
        <v>#REF!</v>
      </c>
      <c r="J43" s="327" t="e">
        <f>#REF!-'CFS 3Q2022'!J43</f>
        <v>#REF!</v>
      </c>
      <c r="K43" s="327" t="e">
        <f>#REF!-'CFS 3Q2022'!K43</f>
        <v>#REF!</v>
      </c>
      <c r="L43" s="327" t="e">
        <f>#REF!-'CFS 3Q2022'!L43</f>
        <v>#REF!</v>
      </c>
      <c r="M43" s="328" t="e">
        <f>#REF!-'CFS 3Q2022'!M43</f>
        <v>#REF!</v>
      </c>
      <c r="N43" s="327" t="e">
        <f>#REF!-'CFS 3Q2022'!N43</f>
        <v>#REF!</v>
      </c>
      <c r="O43" s="327" t="e">
        <f>#REF!-'CFS 3Q2022'!O43</f>
        <v>#REF!</v>
      </c>
      <c r="P43" s="327" t="e">
        <f>#REF!-'CFS 3Q2022'!P43</f>
        <v>#REF!</v>
      </c>
      <c r="Q43" s="327" t="e">
        <f>#REF!-'CFS 3Q2022'!Q43</f>
        <v>#REF!</v>
      </c>
      <c r="R43" s="328" t="e">
        <f>#REF!-'CFS 3Q2022'!R43</f>
        <v>#REF!</v>
      </c>
      <c r="S43" s="327" t="e">
        <f>#REF!-'CFS 3Q2022'!S43</f>
        <v>#REF!</v>
      </c>
      <c r="T43" s="327" t="e">
        <f>#REF!-'CFS 3Q2022'!T43</f>
        <v>#REF!</v>
      </c>
      <c r="U43" s="327" t="e">
        <f>#REF!-'CFS 3Q2022'!U43</f>
        <v>#REF!</v>
      </c>
      <c r="V43" s="327" t="e">
        <f>#REF!-'CFS 3Q2022'!V43</f>
        <v>#REF!</v>
      </c>
      <c r="W43" s="328" t="e">
        <f>#REF!-'CFS 3Q2022'!W43</f>
        <v>#REF!</v>
      </c>
      <c r="X43" s="327" t="e">
        <f>#REF!-'CFS 3Q2022'!X43</f>
        <v>#REF!</v>
      </c>
      <c r="Y43" s="327" t="e">
        <f>#REF!-'CFS 3Q2022'!Y43</f>
        <v>#REF!</v>
      </c>
      <c r="Z43" s="327" t="e">
        <f>#REF!-'CFS 3Q2022'!Z43</f>
        <v>#REF!</v>
      </c>
      <c r="AA43" s="327" t="e">
        <f>#REF!-'CFS 3Q2022'!AA43</f>
        <v>#REF!</v>
      </c>
      <c r="AB43" s="328" t="e">
        <f>#REF!-'CFS 3Q2022'!AB43</f>
        <v>#REF!</v>
      </c>
      <c r="AC43" s="327" t="e">
        <f>#REF!-'CFS 3Q2022'!AC43</f>
        <v>#REF!</v>
      </c>
      <c r="AD43" s="327" t="e">
        <f>#REF!-'CFS 3Q2022'!AD43</f>
        <v>#REF!</v>
      </c>
      <c r="AE43" s="327" t="e">
        <f>#REF!-'CFS 3Q2022'!AE43</f>
        <v>#REF!</v>
      </c>
      <c r="AF43" s="327" t="e">
        <f>#REF!-'CFS 3Q2022'!AF43</f>
        <v>#REF!</v>
      </c>
      <c r="AG43" s="328" t="e">
        <f>#REF!-'CFS 3Q2022'!AG43</f>
        <v>#REF!</v>
      </c>
      <c r="AH43" s="327" t="e">
        <f>#REF!-'CFS 3Q2022'!AH43</f>
        <v>#REF!</v>
      </c>
      <c r="AI43" s="327" t="e">
        <f>#REF!-'CFS 3Q2022'!AI43</f>
        <v>#REF!</v>
      </c>
      <c r="AJ43" s="327" t="e">
        <f>#REF!-'CFS 3Q2022'!AJ43</f>
        <v>#REF!</v>
      </c>
      <c r="AK43" s="327" t="e">
        <f>#REF!-'CFS 3Q2022'!AK43</f>
        <v>#REF!</v>
      </c>
      <c r="AL43" s="328" t="e">
        <f>#REF!-'CFS 3Q2022'!AL43</f>
        <v>#REF!</v>
      </c>
      <c r="AM43" s="327" t="e">
        <f>#REF!-'CFS 3Q2022'!AM43</f>
        <v>#REF!</v>
      </c>
      <c r="AN43" s="327" t="e">
        <f>#REF!-'CFS 3Q2022'!AN43</f>
        <v>#REF!</v>
      </c>
      <c r="AO43" s="327" t="e">
        <f>#REF!-'CFS 3Q2022'!AO43</f>
        <v>#REF!</v>
      </c>
      <c r="AP43" s="327" t="e">
        <f>#REF!-'CFS 3Q2022'!AP43</f>
        <v>#REF!</v>
      </c>
      <c r="AQ43" s="328" t="e">
        <f>#REF!-'CFS 3Q2022'!AQ43</f>
        <v>#REF!</v>
      </c>
      <c r="AR43" s="327" t="e">
        <f>#REF!-'CFS 3Q2022'!AR43</f>
        <v>#REF!</v>
      </c>
      <c r="AS43" s="327" t="e">
        <f>#REF!-'CFS 3Q2022'!AS43</f>
        <v>#REF!</v>
      </c>
      <c r="AT43" s="327" t="e">
        <f>#REF!-'CFS 3Q2022'!AT43</f>
        <v>#REF!</v>
      </c>
      <c r="AU43" s="327" t="e">
        <f>#REF!-'CFS 3Q2022'!AU43</f>
        <v>#REF!</v>
      </c>
      <c r="AV43" s="328" t="e">
        <f>#REF!-'CFS 3Q2022'!AV43</f>
        <v>#REF!</v>
      </c>
    </row>
    <row r="44" spans="2:48" s="23" customFormat="1" outlineLevel="1" x14ac:dyDescent="0.55000000000000004">
      <c r="B44" s="484" t="s">
        <v>301</v>
      </c>
      <c r="C44" s="485"/>
      <c r="D44" s="344" t="e">
        <f>#REF!-'CFS 3Q2022'!D44</f>
        <v>#REF!</v>
      </c>
      <c r="E44" s="344" t="e">
        <f>#REF!-'CFS 3Q2022'!E44</f>
        <v>#REF!</v>
      </c>
      <c r="F44" s="344" t="e">
        <f>#REF!-'CFS 3Q2022'!F44</f>
        <v>#REF!</v>
      </c>
      <c r="G44" s="344" t="e">
        <f>#REF!-'CFS 3Q2022'!G44</f>
        <v>#REF!</v>
      </c>
      <c r="H44" s="345" t="e">
        <f>#REF!-'CFS 3Q2022'!H44</f>
        <v>#REF!</v>
      </c>
      <c r="I44" s="344" t="e">
        <f>#REF!-'CFS 3Q2022'!I44</f>
        <v>#REF!</v>
      </c>
      <c r="J44" s="344" t="e">
        <f>#REF!-'CFS 3Q2022'!J44</f>
        <v>#REF!</v>
      </c>
      <c r="K44" s="344" t="e">
        <f>#REF!-'CFS 3Q2022'!K44</f>
        <v>#REF!</v>
      </c>
      <c r="L44" s="344" t="e">
        <f>#REF!-'CFS 3Q2022'!L44</f>
        <v>#REF!</v>
      </c>
      <c r="M44" s="345" t="e">
        <f>#REF!-'CFS 3Q2022'!M44</f>
        <v>#REF!</v>
      </c>
      <c r="N44" s="344" t="e">
        <f>#REF!-'CFS 3Q2022'!N44</f>
        <v>#REF!</v>
      </c>
      <c r="O44" s="344" t="e">
        <f>#REF!-'CFS 3Q2022'!O44</f>
        <v>#REF!</v>
      </c>
      <c r="P44" s="344" t="e">
        <f>#REF!-'CFS 3Q2022'!P44</f>
        <v>#REF!</v>
      </c>
      <c r="Q44" s="344" t="e">
        <f>#REF!-'CFS 3Q2022'!Q44</f>
        <v>#REF!</v>
      </c>
      <c r="R44" s="345" t="e">
        <f>#REF!-'CFS 3Q2022'!R44</f>
        <v>#REF!</v>
      </c>
      <c r="S44" s="344" t="e">
        <f>#REF!-'CFS 3Q2022'!S44</f>
        <v>#REF!</v>
      </c>
      <c r="T44" s="344" t="e">
        <f>#REF!-'CFS 3Q2022'!T44</f>
        <v>#REF!</v>
      </c>
      <c r="U44" s="344" t="e">
        <f>#REF!-'CFS 3Q2022'!U44</f>
        <v>#REF!</v>
      </c>
      <c r="V44" s="344" t="e">
        <f>#REF!-'CFS 3Q2022'!V44</f>
        <v>#REF!</v>
      </c>
      <c r="W44" s="345" t="e">
        <f>#REF!-'CFS 3Q2022'!W44</f>
        <v>#REF!</v>
      </c>
      <c r="X44" s="344" t="e">
        <f>#REF!-'CFS 3Q2022'!X44</f>
        <v>#REF!</v>
      </c>
      <c r="Y44" s="344" t="e">
        <f>#REF!-'CFS 3Q2022'!Y44</f>
        <v>#REF!</v>
      </c>
      <c r="Z44" s="344" t="e">
        <f>#REF!-'CFS 3Q2022'!Z44</f>
        <v>#REF!</v>
      </c>
      <c r="AA44" s="344" t="e">
        <f>#REF!-'CFS 3Q2022'!AA44</f>
        <v>#REF!</v>
      </c>
      <c r="AB44" s="345" t="e">
        <f>#REF!-'CFS 3Q2022'!AB44</f>
        <v>#REF!</v>
      </c>
      <c r="AC44" s="344" t="e">
        <f>#REF!-'CFS 3Q2022'!AC44</f>
        <v>#REF!</v>
      </c>
      <c r="AD44" s="344" t="e">
        <f>#REF!-'CFS 3Q2022'!AD44</f>
        <v>#REF!</v>
      </c>
      <c r="AE44" s="344" t="e">
        <f>#REF!-'CFS 3Q2022'!AE44</f>
        <v>#REF!</v>
      </c>
      <c r="AF44" s="344" t="e">
        <f>#REF!-'CFS 3Q2022'!AF44</f>
        <v>#REF!</v>
      </c>
      <c r="AG44" s="345" t="e">
        <f>#REF!-'CFS 3Q2022'!AG44</f>
        <v>#REF!</v>
      </c>
      <c r="AH44" s="344" t="e">
        <f>#REF!-'CFS 3Q2022'!AH44</f>
        <v>#REF!</v>
      </c>
      <c r="AI44" s="344" t="e">
        <f>#REF!-'CFS 3Q2022'!AI44</f>
        <v>#REF!</v>
      </c>
      <c r="AJ44" s="344" t="e">
        <f>#REF!-'CFS 3Q2022'!AJ44</f>
        <v>#REF!</v>
      </c>
      <c r="AK44" s="344" t="e">
        <f>#REF!-'CFS 3Q2022'!AK44</f>
        <v>#REF!</v>
      </c>
      <c r="AL44" s="345" t="e">
        <f>#REF!-'CFS 3Q2022'!AL44</f>
        <v>#REF!</v>
      </c>
      <c r="AM44" s="344" t="e">
        <f>#REF!-'CFS 3Q2022'!AM44</f>
        <v>#REF!</v>
      </c>
      <c r="AN44" s="344" t="e">
        <f>#REF!-'CFS 3Q2022'!AN44</f>
        <v>#REF!</v>
      </c>
      <c r="AO44" s="344" t="e">
        <f>#REF!-'CFS 3Q2022'!AO44</f>
        <v>#REF!</v>
      </c>
      <c r="AP44" s="344" t="e">
        <f>#REF!-'CFS 3Q2022'!AP44</f>
        <v>#REF!</v>
      </c>
      <c r="AQ44" s="345" t="e">
        <f>#REF!-'CFS 3Q2022'!AQ44</f>
        <v>#REF!</v>
      </c>
      <c r="AR44" s="344" t="e">
        <f>#REF!-'CFS 3Q2022'!AR44</f>
        <v>#REF!</v>
      </c>
      <c r="AS44" s="344" t="e">
        <f>#REF!-'CFS 3Q2022'!AS44</f>
        <v>#REF!</v>
      </c>
      <c r="AT44" s="344" t="e">
        <f>#REF!-'CFS 3Q2022'!AT44</f>
        <v>#REF!</v>
      </c>
      <c r="AU44" s="344" t="e">
        <f>#REF!-'CFS 3Q2022'!AU44</f>
        <v>#REF!</v>
      </c>
      <c r="AV44" s="345" t="e">
        <f>#REF!-'CFS 3Q2022'!AV44</f>
        <v>#REF!</v>
      </c>
    </row>
    <row r="45" spans="2:48" outlineLevel="1" x14ac:dyDescent="0.55000000000000004">
      <c r="B45" s="250" t="s">
        <v>302</v>
      </c>
      <c r="C45" s="249"/>
      <c r="D45" s="334" t="e">
        <f>#REF!-'CFS 3Q2022'!D45</f>
        <v>#REF!</v>
      </c>
      <c r="E45" s="334" t="e">
        <f>#REF!-'CFS 3Q2022'!E45</f>
        <v>#REF!</v>
      </c>
      <c r="F45" s="334" t="e">
        <f>#REF!-'CFS 3Q2022'!F45</f>
        <v>#REF!</v>
      </c>
      <c r="G45" s="334" t="e">
        <f>#REF!-'CFS 3Q2022'!G45</f>
        <v>#REF!</v>
      </c>
      <c r="H45" s="335" t="e">
        <f>#REF!-'CFS 3Q2022'!H45</f>
        <v>#REF!</v>
      </c>
      <c r="I45" s="334" t="e">
        <f>#REF!-'CFS 3Q2022'!I45</f>
        <v>#REF!</v>
      </c>
      <c r="J45" s="334" t="e">
        <f>#REF!-'CFS 3Q2022'!J45</f>
        <v>#REF!</v>
      </c>
      <c r="K45" s="334" t="e">
        <f>#REF!-'CFS 3Q2022'!K45</f>
        <v>#REF!</v>
      </c>
      <c r="L45" s="334" t="e">
        <f>#REF!-'CFS 3Q2022'!L45</f>
        <v>#REF!</v>
      </c>
      <c r="M45" s="335" t="e">
        <f>#REF!-'CFS 3Q2022'!M45</f>
        <v>#REF!</v>
      </c>
      <c r="N45" s="334" t="e">
        <f>#REF!-'CFS 3Q2022'!N45</f>
        <v>#REF!</v>
      </c>
      <c r="O45" s="334" t="e">
        <f>#REF!-'CFS 3Q2022'!O45</f>
        <v>#REF!</v>
      </c>
      <c r="P45" s="334" t="e">
        <f>#REF!-'CFS 3Q2022'!P45</f>
        <v>#REF!</v>
      </c>
      <c r="Q45" s="334" t="e">
        <f>#REF!-'CFS 3Q2022'!Q45</f>
        <v>#REF!</v>
      </c>
      <c r="R45" s="335" t="e">
        <f>#REF!-'CFS 3Q2022'!R45</f>
        <v>#REF!</v>
      </c>
      <c r="S45" s="334" t="e">
        <f>#REF!-'CFS 3Q2022'!S45</f>
        <v>#REF!</v>
      </c>
      <c r="T45" s="334" t="e">
        <f>#REF!-'CFS 3Q2022'!T45</f>
        <v>#REF!</v>
      </c>
      <c r="U45" s="334" t="e">
        <f>#REF!-'CFS 3Q2022'!U45</f>
        <v>#REF!</v>
      </c>
      <c r="V45" s="334" t="e">
        <f>#REF!-'CFS 3Q2022'!V45</f>
        <v>#REF!</v>
      </c>
      <c r="W45" s="335" t="e">
        <f>#REF!-'CFS 3Q2022'!W45</f>
        <v>#REF!</v>
      </c>
      <c r="X45" s="334" t="e">
        <f>#REF!-'CFS 3Q2022'!X45</f>
        <v>#REF!</v>
      </c>
      <c r="Y45" s="334" t="e">
        <f>#REF!-'CFS 3Q2022'!Y45</f>
        <v>#REF!</v>
      </c>
      <c r="Z45" s="334" t="e">
        <f>#REF!-'CFS 3Q2022'!Z45</f>
        <v>#REF!</v>
      </c>
      <c r="AA45" s="334" t="e">
        <f>#REF!-'CFS 3Q2022'!AA45</f>
        <v>#REF!</v>
      </c>
      <c r="AB45" s="335" t="e">
        <f>#REF!-'CFS 3Q2022'!AB45</f>
        <v>#REF!</v>
      </c>
      <c r="AC45" s="334" t="e">
        <f>#REF!-'CFS 3Q2022'!AC45</f>
        <v>#REF!</v>
      </c>
      <c r="AD45" s="334" t="e">
        <f>#REF!-'CFS 3Q2022'!AD45</f>
        <v>#REF!</v>
      </c>
      <c r="AE45" s="334" t="e">
        <f>#REF!-'CFS 3Q2022'!AE45</f>
        <v>#REF!</v>
      </c>
      <c r="AF45" s="334" t="e">
        <f>#REF!-'CFS 3Q2022'!AF45</f>
        <v>#REF!</v>
      </c>
      <c r="AG45" s="335" t="e">
        <f>#REF!-'CFS 3Q2022'!AG45</f>
        <v>#REF!</v>
      </c>
      <c r="AH45" s="334" t="e">
        <f>#REF!-'CFS 3Q2022'!AH45</f>
        <v>#REF!</v>
      </c>
      <c r="AI45" s="334" t="e">
        <f>#REF!-'CFS 3Q2022'!AI45</f>
        <v>#REF!</v>
      </c>
      <c r="AJ45" s="334" t="e">
        <f>#REF!-'CFS 3Q2022'!AJ45</f>
        <v>#REF!</v>
      </c>
      <c r="AK45" s="334" t="e">
        <f>#REF!-'CFS 3Q2022'!AK45</f>
        <v>#REF!</v>
      </c>
      <c r="AL45" s="335" t="e">
        <f>#REF!-'CFS 3Q2022'!AL45</f>
        <v>#REF!</v>
      </c>
      <c r="AM45" s="334" t="e">
        <f>#REF!-'CFS 3Q2022'!AM45</f>
        <v>#REF!</v>
      </c>
      <c r="AN45" s="334" t="e">
        <f>#REF!-'CFS 3Q2022'!AN45</f>
        <v>#REF!</v>
      </c>
      <c r="AO45" s="334" t="e">
        <f>#REF!-'CFS 3Q2022'!AO45</f>
        <v>#REF!</v>
      </c>
      <c r="AP45" s="334" t="e">
        <f>#REF!-'CFS 3Q2022'!AP45</f>
        <v>#REF!</v>
      </c>
      <c r="AQ45" s="335" t="e">
        <f>#REF!-'CFS 3Q2022'!AQ45</f>
        <v>#REF!</v>
      </c>
      <c r="AR45" s="334" t="e">
        <f>#REF!-'CFS 3Q2022'!AR45</f>
        <v>#REF!</v>
      </c>
      <c r="AS45" s="334" t="e">
        <f>#REF!-'CFS 3Q2022'!AS45</f>
        <v>#REF!</v>
      </c>
      <c r="AT45" s="334" t="e">
        <f>#REF!-'CFS 3Q2022'!AT45</f>
        <v>#REF!</v>
      </c>
      <c r="AU45" s="334" t="e">
        <f>#REF!-'CFS 3Q2022'!AU45</f>
        <v>#REF!</v>
      </c>
      <c r="AV45" s="335" t="e">
        <f>#REF!-'CFS 3Q2022'!AV45</f>
        <v>#REF!</v>
      </c>
    </row>
    <row r="46" spans="2:48" outlineLevel="1" x14ac:dyDescent="0.55000000000000004">
      <c r="B46" s="200" t="s">
        <v>303</v>
      </c>
      <c r="C46" s="201"/>
      <c r="D46" s="16" t="e">
        <f>#REF!-'CFS 3Q2022'!D46</f>
        <v>#REF!</v>
      </c>
      <c r="E46" s="16" t="e">
        <f>#REF!-'CFS 3Q2022'!E46</f>
        <v>#REF!</v>
      </c>
      <c r="F46" s="16" t="e">
        <f>#REF!-'CFS 3Q2022'!F46</f>
        <v>#REF!</v>
      </c>
      <c r="G46" s="16" t="e">
        <f>#REF!-'CFS 3Q2022'!G46</f>
        <v>#REF!</v>
      </c>
      <c r="H46" s="17" t="e">
        <f>#REF!-'CFS 3Q2022'!H46</f>
        <v>#REF!</v>
      </c>
      <c r="I46" s="16" t="e">
        <f>#REF!-'CFS 3Q2022'!I46</f>
        <v>#REF!</v>
      </c>
      <c r="J46" s="16" t="e">
        <f>#REF!-'CFS 3Q2022'!J46</f>
        <v>#REF!</v>
      </c>
      <c r="K46" s="16" t="e">
        <f>#REF!-'CFS 3Q2022'!K46</f>
        <v>#REF!</v>
      </c>
      <c r="L46" s="16" t="e">
        <f>#REF!-'CFS 3Q2022'!L46</f>
        <v>#REF!</v>
      </c>
      <c r="M46" s="17" t="e">
        <f>#REF!-'CFS 3Q2022'!M46</f>
        <v>#REF!</v>
      </c>
      <c r="N46" s="16" t="e">
        <f>#REF!-'CFS 3Q2022'!N46</f>
        <v>#REF!</v>
      </c>
      <c r="O46" s="16" t="e">
        <f>#REF!-'CFS 3Q2022'!O46</f>
        <v>#REF!</v>
      </c>
      <c r="P46" s="16" t="e">
        <f>#REF!-'CFS 3Q2022'!P46</f>
        <v>#REF!</v>
      </c>
      <c r="Q46" s="16" t="e">
        <f>#REF!-'CFS 3Q2022'!Q46</f>
        <v>#REF!</v>
      </c>
      <c r="R46" s="17" t="e">
        <f>#REF!-'CFS 3Q2022'!R46</f>
        <v>#REF!</v>
      </c>
      <c r="S46" s="16" t="e">
        <f>#REF!-'CFS 3Q2022'!S46</f>
        <v>#REF!</v>
      </c>
      <c r="T46" s="16" t="e">
        <f>#REF!-'CFS 3Q2022'!T46</f>
        <v>#REF!</v>
      </c>
      <c r="U46" s="16" t="e">
        <f>#REF!-'CFS 3Q2022'!U46</f>
        <v>#REF!</v>
      </c>
      <c r="V46" s="16" t="e">
        <f>#REF!-'CFS 3Q2022'!V46</f>
        <v>#REF!</v>
      </c>
      <c r="W46" s="17" t="e">
        <f>#REF!-'CFS 3Q2022'!W46</f>
        <v>#REF!</v>
      </c>
      <c r="X46" s="16" t="e">
        <f>#REF!-'CFS 3Q2022'!X46</f>
        <v>#REF!</v>
      </c>
      <c r="Y46" s="16" t="e">
        <f>#REF!-'CFS 3Q2022'!Y46</f>
        <v>#REF!</v>
      </c>
      <c r="Z46" s="16" t="e">
        <f>#REF!-'CFS 3Q2022'!Z46</f>
        <v>#REF!</v>
      </c>
      <c r="AA46" s="16" t="e">
        <f>#REF!-'CFS 3Q2022'!AA46</f>
        <v>#REF!</v>
      </c>
      <c r="AB46" s="17" t="e">
        <f>#REF!-'CFS 3Q2022'!AB46</f>
        <v>#REF!</v>
      </c>
      <c r="AC46" s="16" t="e">
        <f>#REF!-'CFS 3Q2022'!AC46</f>
        <v>#REF!</v>
      </c>
      <c r="AD46" s="16" t="e">
        <f>#REF!-'CFS 3Q2022'!AD46</f>
        <v>#REF!</v>
      </c>
      <c r="AE46" s="16" t="e">
        <f>#REF!-'CFS 3Q2022'!AE46</f>
        <v>#REF!</v>
      </c>
      <c r="AF46" s="16" t="e">
        <f>#REF!-'CFS 3Q2022'!AF46</f>
        <v>#REF!</v>
      </c>
      <c r="AG46" s="17" t="e">
        <f>#REF!-'CFS 3Q2022'!AG46</f>
        <v>#REF!</v>
      </c>
      <c r="AH46" s="16" t="e">
        <f>#REF!-'CFS 3Q2022'!AH46</f>
        <v>#REF!</v>
      </c>
      <c r="AI46" s="16" t="e">
        <f>#REF!-'CFS 3Q2022'!AI46</f>
        <v>#REF!</v>
      </c>
      <c r="AJ46" s="16" t="e">
        <f>#REF!-'CFS 3Q2022'!AJ46</f>
        <v>#REF!</v>
      </c>
      <c r="AK46" s="16" t="e">
        <f>#REF!-'CFS 3Q2022'!AK46</f>
        <v>#REF!</v>
      </c>
      <c r="AL46" s="17" t="e">
        <f>#REF!-'CFS 3Q2022'!AL46</f>
        <v>#REF!</v>
      </c>
      <c r="AM46" s="16" t="e">
        <f>#REF!-'CFS 3Q2022'!AM46</f>
        <v>#REF!</v>
      </c>
      <c r="AN46" s="16" t="e">
        <f>#REF!-'CFS 3Q2022'!AN46</f>
        <v>#REF!</v>
      </c>
      <c r="AO46" s="16" t="e">
        <f>#REF!-'CFS 3Q2022'!AO46</f>
        <v>#REF!</v>
      </c>
      <c r="AP46" s="16" t="e">
        <f>#REF!-'CFS 3Q2022'!AP46</f>
        <v>#REF!</v>
      </c>
      <c r="AQ46" s="17" t="e">
        <f>#REF!-'CFS 3Q2022'!AQ46</f>
        <v>#REF!</v>
      </c>
      <c r="AR46" s="16" t="e">
        <f>#REF!-'CFS 3Q2022'!AR46</f>
        <v>#REF!</v>
      </c>
      <c r="AS46" s="16" t="e">
        <f>#REF!-'CFS 3Q2022'!AS46</f>
        <v>#REF!</v>
      </c>
      <c r="AT46" s="16" t="e">
        <f>#REF!-'CFS 3Q2022'!AT46</f>
        <v>#REF!</v>
      </c>
      <c r="AU46" s="16" t="e">
        <f>#REF!-'CFS 3Q2022'!AU46</f>
        <v>#REF!</v>
      </c>
      <c r="AV46" s="17" t="e">
        <f>#REF!-'CFS 3Q2022'!AV46</f>
        <v>#REF!</v>
      </c>
    </row>
    <row r="47" spans="2:48" outlineLevel="1" x14ac:dyDescent="0.55000000000000004">
      <c r="B47" s="200" t="s">
        <v>304</v>
      </c>
      <c r="C47" s="201"/>
      <c r="D47" s="16" t="e">
        <f>#REF!-'CFS 3Q2022'!D47</f>
        <v>#REF!</v>
      </c>
      <c r="E47" s="16" t="e">
        <f>#REF!-'CFS 3Q2022'!E47</f>
        <v>#REF!</v>
      </c>
      <c r="F47" s="16" t="e">
        <f>#REF!-'CFS 3Q2022'!F47</f>
        <v>#REF!</v>
      </c>
      <c r="G47" s="16" t="e">
        <f>#REF!-'CFS 3Q2022'!G47</f>
        <v>#REF!</v>
      </c>
      <c r="H47" s="17" t="e">
        <f>#REF!-'CFS 3Q2022'!H47</f>
        <v>#REF!</v>
      </c>
      <c r="I47" s="16" t="e">
        <f>#REF!-'CFS 3Q2022'!I47</f>
        <v>#REF!</v>
      </c>
      <c r="J47" s="16" t="e">
        <f>#REF!-'CFS 3Q2022'!J47</f>
        <v>#REF!</v>
      </c>
      <c r="K47" s="16" t="e">
        <f>#REF!-'CFS 3Q2022'!K47</f>
        <v>#REF!</v>
      </c>
      <c r="L47" s="16" t="e">
        <f>#REF!-'CFS 3Q2022'!L47</f>
        <v>#REF!</v>
      </c>
      <c r="M47" s="17" t="e">
        <f>#REF!-'CFS 3Q2022'!M47</f>
        <v>#REF!</v>
      </c>
      <c r="N47" s="16" t="e">
        <f>#REF!-'CFS 3Q2022'!N47</f>
        <v>#REF!</v>
      </c>
      <c r="O47" s="16" t="e">
        <f>#REF!-'CFS 3Q2022'!O47</f>
        <v>#REF!</v>
      </c>
      <c r="P47" s="16" t="e">
        <f>#REF!-'CFS 3Q2022'!P47</f>
        <v>#REF!</v>
      </c>
      <c r="Q47" s="16" t="e">
        <f>#REF!-'CFS 3Q2022'!Q47</f>
        <v>#REF!</v>
      </c>
      <c r="R47" s="17" t="e">
        <f>#REF!-'CFS 3Q2022'!R47</f>
        <v>#REF!</v>
      </c>
      <c r="S47" s="16" t="e">
        <f>#REF!-'CFS 3Q2022'!S47</f>
        <v>#REF!</v>
      </c>
      <c r="T47" s="16" t="e">
        <f>#REF!-'CFS 3Q2022'!T47</f>
        <v>#REF!</v>
      </c>
      <c r="U47" s="16" t="e">
        <f>#REF!-'CFS 3Q2022'!U47</f>
        <v>#REF!</v>
      </c>
      <c r="V47" s="16" t="e">
        <f>#REF!-'CFS 3Q2022'!V47</f>
        <v>#REF!</v>
      </c>
      <c r="W47" s="17" t="e">
        <f>#REF!-'CFS 3Q2022'!W47</f>
        <v>#REF!</v>
      </c>
      <c r="X47" s="16" t="e">
        <f>#REF!-'CFS 3Q2022'!X47</f>
        <v>#REF!</v>
      </c>
      <c r="Y47" s="16" t="e">
        <f>#REF!-'CFS 3Q2022'!Y47</f>
        <v>#REF!</v>
      </c>
      <c r="Z47" s="16" t="e">
        <f>#REF!-'CFS 3Q2022'!Z47</f>
        <v>#REF!</v>
      </c>
      <c r="AA47" s="16" t="e">
        <f>#REF!-'CFS 3Q2022'!AA47</f>
        <v>#REF!</v>
      </c>
      <c r="AB47" s="17" t="e">
        <f>#REF!-'CFS 3Q2022'!AB47</f>
        <v>#REF!</v>
      </c>
      <c r="AC47" s="16" t="e">
        <f>#REF!-'CFS 3Q2022'!AC47</f>
        <v>#REF!</v>
      </c>
      <c r="AD47" s="16" t="e">
        <f>#REF!-'CFS 3Q2022'!AD47</f>
        <v>#REF!</v>
      </c>
      <c r="AE47" s="16" t="e">
        <f>#REF!-'CFS 3Q2022'!AE47</f>
        <v>#REF!</v>
      </c>
      <c r="AF47" s="16" t="e">
        <f>#REF!-'CFS 3Q2022'!AF47</f>
        <v>#REF!</v>
      </c>
      <c r="AG47" s="17" t="e">
        <f>#REF!-'CFS 3Q2022'!AG47</f>
        <v>#REF!</v>
      </c>
      <c r="AH47" s="16" t="e">
        <f>#REF!-'CFS 3Q2022'!AH47</f>
        <v>#REF!</v>
      </c>
      <c r="AI47" s="16" t="e">
        <f>#REF!-'CFS 3Q2022'!AI47</f>
        <v>#REF!</v>
      </c>
      <c r="AJ47" s="16" t="e">
        <f>#REF!-'CFS 3Q2022'!AJ47</f>
        <v>#REF!</v>
      </c>
      <c r="AK47" s="16" t="e">
        <f>#REF!-'CFS 3Q2022'!AK47</f>
        <v>#REF!</v>
      </c>
      <c r="AL47" s="17" t="e">
        <f>#REF!-'CFS 3Q2022'!AL47</f>
        <v>#REF!</v>
      </c>
      <c r="AM47" s="16" t="e">
        <f>#REF!-'CFS 3Q2022'!AM47</f>
        <v>#REF!</v>
      </c>
      <c r="AN47" s="16" t="e">
        <f>#REF!-'CFS 3Q2022'!AN47</f>
        <v>#REF!</v>
      </c>
      <c r="AO47" s="16" t="e">
        <f>#REF!-'CFS 3Q2022'!AO47</f>
        <v>#REF!</v>
      </c>
      <c r="AP47" s="16" t="e">
        <f>#REF!-'CFS 3Q2022'!AP47</f>
        <v>#REF!</v>
      </c>
      <c r="AQ47" s="17" t="e">
        <f>#REF!-'CFS 3Q2022'!AQ47</f>
        <v>#REF!</v>
      </c>
      <c r="AR47" s="16" t="e">
        <f>#REF!-'CFS 3Q2022'!AR47</f>
        <v>#REF!</v>
      </c>
      <c r="AS47" s="16" t="e">
        <f>#REF!-'CFS 3Q2022'!AS47</f>
        <v>#REF!</v>
      </c>
      <c r="AT47" s="16" t="e">
        <f>#REF!-'CFS 3Q2022'!AT47</f>
        <v>#REF!</v>
      </c>
      <c r="AU47" s="16" t="e">
        <f>#REF!-'CFS 3Q2022'!AU47</f>
        <v>#REF!</v>
      </c>
      <c r="AV47" s="17" t="e">
        <f>#REF!-'CFS 3Q2022'!AV47</f>
        <v>#REF!</v>
      </c>
    </row>
    <row r="48" spans="2:48" outlineLevel="1" x14ac:dyDescent="0.55000000000000004">
      <c r="B48" s="486" t="s">
        <v>305</v>
      </c>
      <c r="C48" s="487"/>
      <c r="D48" s="346" t="e">
        <f>#REF!-'CFS 3Q2022'!D48</f>
        <v>#REF!</v>
      </c>
      <c r="E48" s="346" t="e">
        <f>#REF!-'CFS 3Q2022'!E48</f>
        <v>#REF!</v>
      </c>
      <c r="F48" s="346" t="e">
        <f>#REF!-'CFS 3Q2022'!F48</f>
        <v>#REF!</v>
      </c>
      <c r="G48" s="346" t="e">
        <f>#REF!-'CFS 3Q2022'!G48</f>
        <v>#REF!</v>
      </c>
      <c r="H48" s="347" t="e">
        <f>#REF!-'CFS 3Q2022'!H48</f>
        <v>#REF!</v>
      </c>
      <c r="I48" s="346" t="e">
        <f>#REF!-'CFS 3Q2022'!I48</f>
        <v>#REF!</v>
      </c>
      <c r="J48" s="346" t="e">
        <f>#REF!-'CFS 3Q2022'!J48</f>
        <v>#REF!</v>
      </c>
      <c r="K48" s="346" t="e">
        <f>#REF!-'CFS 3Q2022'!K48</f>
        <v>#REF!</v>
      </c>
      <c r="L48" s="346" t="e">
        <f>#REF!-'CFS 3Q2022'!L48</f>
        <v>#REF!</v>
      </c>
      <c r="M48" s="347" t="e">
        <f>#REF!-'CFS 3Q2022'!M48</f>
        <v>#REF!</v>
      </c>
      <c r="N48" s="346" t="e">
        <f>#REF!-'CFS 3Q2022'!N48</f>
        <v>#REF!</v>
      </c>
      <c r="O48" s="346" t="e">
        <f>#REF!-'CFS 3Q2022'!O48</f>
        <v>#REF!</v>
      </c>
      <c r="P48" s="346" t="e">
        <f>#REF!-'CFS 3Q2022'!P48</f>
        <v>#REF!</v>
      </c>
      <c r="Q48" s="346" t="e">
        <f>#REF!-'CFS 3Q2022'!Q48</f>
        <v>#REF!</v>
      </c>
      <c r="R48" s="347" t="e">
        <f>#REF!-'CFS 3Q2022'!R48</f>
        <v>#REF!</v>
      </c>
      <c r="S48" s="346" t="e">
        <f>#REF!-'CFS 3Q2022'!S48</f>
        <v>#REF!</v>
      </c>
      <c r="T48" s="346" t="e">
        <f>#REF!-'CFS 3Q2022'!T48</f>
        <v>#REF!</v>
      </c>
      <c r="U48" s="346" t="e">
        <f>#REF!-'CFS 3Q2022'!U48</f>
        <v>#REF!</v>
      </c>
      <c r="V48" s="346" t="e">
        <f>#REF!-'CFS 3Q2022'!V48</f>
        <v>#REF!</v>
      </c>
      <c r="W48" s="347" t="e">
        <f>#REF!-'CFS 3Q2022'!W48</f>
        <v>#REF!</v>
      </c>
      <c r="X48" s="346" t="e">
        <f>#REF!-'CFS 3Q2022'!X48</f>
        <v>#REF!</v>
      </c>
      <c r="Y48" s="346" t="e">
        <f>#REF!-'CFS 3Q2022'!Y48</f>
        <v>#REF!</v>
      </c>
      <c r="Z48" s="346" t="e">
        <f>#REF!-'CFS 3Q2022'!Z48</f>
        <v>#REF!</v>
      </c>
      <c r="AA48" s="346" t="e">
        <f>#REF!-'CFS 3Q2022'!AA48</f>
        <v>#REF!</v>
      </c>
      <c r="AB48" s="347" t="e">
        <f>#REF!-'CFS 3Q2022'!AB48</f>
        <v>#REF!</v>
      </c>
      <c r="AC48" s="346" t="e">
        <f>#REF!-'CFS 3Q2022'!AC48</f>
        <v>#REF!</v>
      </c>
      <c r="AD48" s="346" t="e">
        <f>#REF!-'CFS 3Q2022'!AD48</f>
        <v>#REF!</v>
      </c>
      <c r="AE48" s="346" t="e">
        <f>#REF!-'CFS 3Q2022'!AE48</f>
        <v>#REF!</v>
      </c>
      <c r="AF48" s="346" t="e">
        <f>#REF!-'CFS 3Q2022'!AF48</f>
        <v>#REF!</v>
      </c>
      <c r="AG48" s="347" t="e">
        <f>#REF!-'CFS 3Q2022'!AG48</f>
        <v>#REF!</v>
      </c>
      <c r="AH48" s="346" t="e">
        <f>#REF!-'CFS 3Q2022'!AH48</f>
        <v>#REF!</v>
      </c>
      <c r="AI48" s="346" t="e">
        <f>#REF!-'CFS 3Q2022'!AI48</f>
        <v>#REF!</v>
      </c>
      <c r="AJ48" s="346" t="e">
        <f>#REF!-'CFS 3Q2022'!AJ48</f>
        <v>#REF!</v>
      </c>
      <c r="AK48" s="346" t="e">
        <f>#REF!-'CFS 3Q2022'!AK48</f>
        <v>#REF!</v>
      </c>
      <c r="AL48" s="347" t="e">
        <f>#REF!-'CFS 3Q2022'!AL48</f>
        <v>#REF!</v>
      </c>
      <c r="AM48" s="346" t="e">
        <f>#REF!-'CFS 3Q2022'!AM48</f>
        <v>#REF!</v>
      </c>
      <c r="AN48" s="346" t="e">
        <f>#REF!-'CFS 3Q2022'!AN48</f>
        <v>#REF!</v>
      </c>
      <c r="AO48" s="346" t="e">
        <f>#REF!-'CFS 3Q2022'!AO48</f>
        <v>#REF!</v>
      </c>
      <c r="AP48" s="346" t="e">
        <f>#REF!-'CFS 3Q2022'!AP48</f>
        <v>#REF!</v>
      </c>
      <c r="AQ48" s="347" t="e">
        <f>#REF!-'CFS 3Q2022'!AQ48</f>
        <v>#REF!</v>
      </c>
      <c r="AR48" s="346" t="e">
        <f>#REF!-'CFS 3Q2022'!AR48</f>
        <v>#REF!</v>
      </c>
      <c r="AS48" s="346" t="e">
        <f>#REF!-'CFS 3Q2022'!AS48</f>
        <v>#REF!</v>
      </c>
      <c r="AT48" s="346" t="e">
        <f>#REF!-'CFS 3Q2022'!AT48</f>
        <v>#REF!</v>
      </c>
      <c r="AU48" s="346" t="e">
        <f>#REF!-'CFS 3Q2022'!AU48</f>
        <v>#REF!</v>
      </c>
      <c r="AV48" s="347" t="e">
        <f>#REF!-'CFS 3Q2022'!AV48</f>
        <v>#REF!</v>
      </c>
    </row>
    <row r="49" spans="2:48" x14ac:dyDescent="0.55000000000000004">
      <c r="B49" s="488"/>
      <c r="C49" s="48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6">
      <c r="B50" s="445" t="s">
        <v>306</v>
      </c>
      <c r="C50" s="446"/>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85">
      <c r="B51" s="463"/>
      <c r="C51" s="464"/>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85">
      <c r="B52" s="459" t="s">
        <v>307</v>
      </c>
      <c r="C52" s="460"/>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55000000000000004">
      <c r="B53" s="200" t="s">
        <v>308</v>
      </c>
      <c r="C53" s="201"/>
      <c r="D53" s="16" t="e">
        <f>#REF!-'CFS 3Q2022'!D53</f>
        <v>#REF!</v>
      </c>
      <c r="E53" s="281" t="e">
        <f>#REF!-'CFS 3Q2022'!E53</f>
        <v>#REF!</v>
      </c>
      <c r="F53" s="113" t="e">
        <f>#REF!-'CFS 3Q2022'!F53</f>
        <v>#REF!</v>
      </c>
      <c r="G53" s="113" t="e">
        <f>#REF!-'CFS 3Q2022'!G53</f>
        <v>#REF!</v>
      </c>
      <c r="H53" s="125" t="e">
        <f>#REF!-'CFS 3Q2022'!H53</f>
        <v>#REF!</v>
      </c>
      <c r="I53" s="113" t="e">
        <f>#REF!-'CFS 3Q2022'!I53</f>
        <v>#REF!</v>
      </c>
      <c r="J53" s="113" t="e">
        <f>#REF!-'CFS 3Q2022'!J53</f>
        <v>#REF!</v>
      </c>
      <c r="K53" s="113" t="e">
        <f>#REF!-'CFS 3Q2022'!K53</f>
        <v>#REF!</v>
      </c>
      <c r="L53" s="113" t="e">
        <f>#REF!-'CFS 3Q2022'!L53</f>
        <v>#REF!</v>
      </c>
      <c r="M53" s="282" t="e">
        <f>#REF!-'CFS 3Q2022'!M53</f>
        <v>#REF!</v>
      </c>
      <c r="N53" s="113" t="e">
        <f>#REF!-'CFS 3Q2022'!N53</f>
        <v>#REF!</v>
      </c>
      <c r="O53" s="113" t="e">
        <f>#REF!-'CFS 3Q2022'!O53</f>
        <v>#REF!</v>
      </c>
      <c r="P53" s="113" t="e">
        <f>#REF!-'CFS 3Q2022'!P53</f>
        <v>#REF!</v>
      </c>
      <c r="Q53" s="113" t="e">
        <f>#REF!-'CFS 3Q2022'!Q53</f>
        <v>#REF!</v>
      </c>
      <c r="R53" s="282" t="e">
        <f>#REF!-'CFS 3Q2022'!R53</f>
        <v>#REF!</v>
      </c>
      <c r="S53" s="113" t="e">
        <f>#REF!-'CFS 3Q2022'!S53</f>
        <v>#REF!</v>
      </c>
      <c r="T53" s="113" t="e">
        <f>#REF!-'CFS 3Q2022'!T53</f>
        <v>#REF!</v>
      </c>
      <c r="U53" s="113" t="e">
        <f>#REF!-'CFS 3Q2022'!U53</f>
        <v>#REF!</v>
      </c>
      <c r="V53" s="35" t="e">
        <f>#REF!-'CFS 3Q2022'!V53</f>
        <v>#REF!</v>
      </c>
      <c r="W53" s="282" t="e">
        <f>#REF!-'CFS 3Q2022'!W53</f>
        <v>#REF!</v>
      </c>
      <c r="X53" s="35" t="e">
        <f>#REF!-'CFS 3Q2022'!X53</f>
        <v>#REF!</v>
      </c>
      <c r="Y53" s="35" t="e">
        <f>#REF!-'CFS 3Q2022'!Y53</f>
        <v>#REF!</v>
      </c>
      <c r="Z53" s="35" t="e">
        <f>#REF!-'CFS 3Q2022'!Z53</f>
        <v>#REF!</v>
      </c>
      <c r="AA53" s="35" t="e">
        <f>#REF!-'CFS 3Q2022'!AA53</f>
        <v>#REF!</v>
      </c>
      <c r="AB53" s="282" t="e">
        <f>#REF!-'CFS 3Q2022'!AB53</f>
        <v>#REF!</v>
      </c>
      <c r="AC53" s="35" t="e">
        <f>#REF!-'CFS 3Q2022'!AC53</f>
        <v>#REF!</v>
      </c>
      <c r="AD53" s="35" t="e">
        <f>#REF!-'CFS 3Q2022'!AD53</f>
        <v>#REF!</v>
      </c>
      <c r="AE53" s="35" t="e">
        <f>#REF!-'CFS 3Q2022'!AE53</f>
        <v>#REF!</v>
      </c>
      <c r="AF53" s="35" t="e">
        <f>#REF!-'CFS 3Q2022'!AF53</f>
        <v>#REF!</v>
      </c>
      <c r="AG53" s="282" t="e">
        <f>#REF!-'CFS 3Q2022'!AG53</f>
        <v>#REF!</v>
      </c>
      <c r="AH53" s="35" t="e">
        <f>#REF!-'CFS 3Q2022'!AH53</f>
        <v>#REF!</v>
      </c>
      <c r="AI53" s="35" t="e">
        <f>#REF!-'CFS 3Q2022'!AI53</f>
        <v>#REF!</v>
      </c>
      <c r="AJ53" s="35" t="e">
        <f>#REF!-'CFS 3Q2022'!AJ53</f>
        <v>#REF!</v>
      </c>
      <c r="AK53" s="35" t="e">
        <f>#REF!-'CFS 3Q2022'!AK53</f>
        <v>#REF!</v>
      </c>
      <c r="AL53" s="282" t="e">
        <f>#REF!-'CFS 3Q2022'!AL53</f>
        <v>#REF!</v>
      </c>
      <c r="AM53" s="35" t="e">
        <f>#REF!-'CFS 3Q2022'!AM53</f>
        <v>#REF!</v>
      </c>
      <c r="AN53" s="35" t="e">
        <f>#REF!-'CFS 3Q2022'!AN53</f>
        <v>#REF!</v>
      </c>
      <c r="AO53" s="35" t="e">
        <f>#REF!-'CFS 3Q2022'!AO53</f>
        <v>#REF!</v>
      </c>
      <c r="AP53" s="35" t="e">
        <f>#REF!-'CFS 3Q2022'!AP53</f>
        <v>#REF!</v>
      </c>
      <c r="AQ53" s="282" t="e">
        <f>#REF!-'CFS 3Q2022'!AQ53</f>
        <v>#REF!</v>
      </c>
      <c r="AR53" s="35" t="e">
        <f>#REF!-'CFS 3Q2022'!AR53</f>
        <v>#REF!</v>
      </c>
      <c r="AS53" s="35" t="e">
        <f>#REF!-'CFS 3Q2022'!AS53</f>
        <v>#REF!</v>
      </c>
      <c r="AT53" s="35" t="e">
        <f>#REF!-'CFS 3Q2022'!AT53</f>
        <v>#REF!</v>
      </c>
      <c r="AU53" s="35" t="e">
        <f>#REF!-'CFS 3Q2022'!AU53</f>
        <v>#REF!</v>
      </c>
      <c r="AV53" s="282" t="e">
        <f>#REF!-'CFS 3Q2022'!AV53</f>
        <v>#REF!</v>
      </c>
    </row>
    <row r="54" spans="2:48" s="23" customFormat="1" outlineLevel="1" x14ac:dyDescent="0.55000000000000004">
      <c r="B54" s="200" t="s">
        <v>309</v>
      </c>
      <c r="C54" s="201"/>
      <c r="D54" s="351" t="e">
        <f>#REF!-'CFS 3Q2022'!D54</f>
        <v>#REF!</v>
      </c>
      <c r="E54" s="351" t="e">
        <f>#REF!-'CFS 3Q2022'!E54</f>
        <v>#REF!</v>
      </c>
      <c r="F54" s="113" t="e">
        <f>#REF!-'CFS 3Q2022'!F54</f>
        <v>#REF!</v>
      </c>
      <c r="G54" s="113" t="e">
        <f>#REF!-'CFS 3Q2022'!G54</f>
        <v>#REF!</v>
      </c>
      <c r="H54" s="125" t="e">
        <f>#REF!-'CFS 3Q2022'!H54</f>
        <v>#REF!</v>
      </c>
      <c r="I54" s="113" t="e">
        <f>#REF!-'CFS 3Q2022'!I54</f>
        <v>#REF!</v>
      </c>
      <c r="J54" s="113" t="e">
        <f>#REF!-'CFS 3Q2022'!J54</f>
        <v>#REF!</v>
      </c>
      <c r="K54" s="113" t="e">
        <f>#REF!-'CFS 3Q2022'!K54</f>
        <v>#REF!</v>
      </c>
      <c r="L54" s="113" t="e">
        <f>#REF!-'CFS 3Q2022'!L54</f>
        <v>#REF!</v>
      </c>
      <c r="M54" s="282" t="e">
        <f>#REF!-'CFS 3Q2022'!M54</f>
        <v>#REF!</v>
      </c>
      <c r="N54" s="113" t="e">
        <f>#REF!-'CFS 3Q2022'!N54</f>
        <v>#REF!</v>
      </c>
      <c r="O54" s="113" t="e">
        <f>#REF!-'CFS 3Q2022'!O54</f>
        <v>#REF!</v>
      </c>
      <c r="P54" s="113" t="e">
        <f>#REF!-'CFS 3Q2022'!P54</f>
        <v>#REF!</v>
      </c>
      <c r="Q54" s="113" t="e">
        <f>#REF!-'CFS 3Q2022'!Q54</f>
        <v>#REF!</v>
      </c>
      <c r="R54" s="282" t="e">
        <f>#REF!-'CFS 3Q2022'!R54</f>
        <v>#REF!</v>
      </c>
      <c r="S54" s="113" t="e">
        <f>#REF!-'CFS 3Q2022'!S54</f>
        <v>#REF!</v>
      </c>
      <c r="T54" s="113" t="e">
        <f>#REF!-'CFS 3Q2022'!T54</f>
        <v>#REF!</v>
      </c>
      <c r="U54" s="113" t="e">
        <f>#REF!-'CFS 3Q2022'!U54</f>
        <v>#REF!</v>
      </c>
      <c r="V54" s="35" t="e">
        <f>#REF!-'CFS 3Q2022'!V54</f>
        <v>#REF!</v>
      </c>
      <c r="W54" s="282" t="e">
        <f>#REF!-'CFS 3Q2022'!W54</f>
        <v>#REF!</v>
      </c>
      <c r="X54" s="35" t="e">
        <f>#REF!-'CFS 3Q2022'!X54</f>
        <v>#REF!</v>
      </c>
      <c r="Y54" s="35" t="e">
        <f>#REF!-'CFS 3Q2022'!Y54</f>
        <v>#REF!</v>
      </c>
      <c r="Z54" s="35" t="e">
        <f>#REF!-'CFS 3Q2022'!Z54</f>
        <v>#REF!</v>
      </c>
      <c r="AA54" s="35" t="e">
        <f>#REF!-'CFS 3Q2022'!AA54</f>
        <v>#REF!</v>
      </c>
      <c r="AB54" s="282" t="e">
        <f>#REF!-'CFS 3Q2022'!AB54</f>
        <v>#REF!</v>
      </c>
      <c r="AC54" s="35" t="e">
        <f>#REF!-'CFS 3Q2022'!AC54</f>
        <v>#REF!</v>
      </c>
      <c r="AD54" s="35" t="e">
        <f>#REF!-'CFS 3Q2022'!AD54</f>
        <v>#REF!</v>
      </c>
      <c r="AE54" s="35" t="e">
        <f>#REF!-'CFS 3Q2022'!AE54</f>
        <v>#REF!</v>
      </c>
      <c r="AF54" s="35" t="e">
        <f>#REF!-'CFS 3Q2022'!AF54</f>
        <v>#REF!</v>
      </c>
      <c r="AG54" s="282" t="e">
        <f>#REF!-'CFS 3Q2022'!AG54</f>
        <v>#REF!</v>
      </c>
      <c r="AH54" s="35" t="e">
        <f>#REF!-'CFS 3Q2022'!AH54</f>
        <v>#REF!</v>
      </c>
      <c r="AI54" s="35" t="e">
        <f>#REF!-'CFS 3Q2022'!AI54</f>
        <v>#REF!</v>
      </c>
      <c r="AJ54" s="35" t="e">
        <f>#REF!-'CFS 3Q2022'!AJ54</f>
        <v>#REF!</v>
      </c>
      <c r="AK54" s="35" t="e">
        <f>#REF!-'CFS 3Q2022'!AK54</f>
        <v>#REF!</v>
      </c>
      <c r="AL54" s="282" t="e">
        <f>#REF!-'CFS 3Q2022'!AL54</f>
        <v>#REF!</v>
      </c>
      <c r="AM54" s="35" t="e">
        <f>#REF!-'CFS 3Q2022'!AM54</f>
        <v>#REF!</v>
      </c>
      <c r="AN54" s="35" t="e">
        <f>#REF!-'CFS 3Q2022'!AN54</f>
        <v>#REF!</v>
      </c>
      <c r="AO54" s="35" t="e">
        <f>#REF!-'CFS 3Q2022'!AO54</f>
        <v>#REF!</v>
      </c>
      <c r="AP54" s="35" t="e">
        <f>#REF!-'CFS 3Q2022'!AP54</f>
        <v>#REF!</v>
      </c>
      <c r="AQ54" s="282" t="e">
        <f>#REF!-'CFS 3Q2022'!AQ54</f>
        <v>#REF!</v>
      </c>
      <c r="AR54" s="35" t="e">
        <f>#REF!-'CFS 3Q2022'!AR54</f>
        <v>#REF!</v>
      </c>
      <c r="AS54" s="35" t="e">
        <f>#REF!-'CFS 3Q2022'!AS54</f>
        <v>#REF!</v>
      </c>
      <c r="AT54" s="35" t="e">
        <f>#REF!-'CFS 3Q2022'!AT54</f>
        <v>#REF!</v>
      </c>
      <c r="AU54" s="35" t="e">
        <f>#REF!-'CFS 3Q2022'!AU54</f>
        <v>#REF!</v>
      </c>
      <c r="AV54" s="282" t="e">
        <f>#REF!-'CFS 3Q2022'!AV54</f>
        <v>#REF!</v>
      </c>
    </row>
    <row r="55" spans="2:48" s="23" customFormat="1" outlineLevel="1" x14ac:dyDescent="0.55000000000000004">
      <c r="B55" s="437" t="s">
        <v>310</v>
      </c>
      <c r="C55" s="438"/>
      <c r="D55" s="352" t="e">
        <f>#REF!-'CFS 3Q2022'!D55</f>
        <v>#REF!</v>
      </c>
      <c r="E55" s="352" t="e">
        <f>#REF!-'CFS 3Q2022'!E55</f>
        <v>#REF!</v>
      </c>
      <c r="F55" s="352" t="e">
        <f>#REF!-'CFS 3Q2022'!F55</f>
        <v>#REF!</v>
      </c>
      <c r="G55" s="352" t="e">
        <f>#REF!-'CFS 3Q2022'!G55</f>
        <v>#REF!</v>
      </c>
      <c r="H55" s="353" t="e">
        <f>#REF!-'CFS 3Q2022'!H55</f>
        <v>#REF!</v>
      </c>
      <c r="I55" s="352" t="e">
        <f>#REF!-'CFS 3Q2022'!I55</f>
        <v>#REF!</v>
      </c>
      <c r="J55" s="352" t="e">
        <f>#REF!-'CFS 3Q2022'!J55</f>
        <v>#REF!</v>
      </c>
      <c r="K55" s="352" t="e">
        <f>#REF!-'CFS 3Q2022'!K55</f>
        <v>#REF!</v>
      </c>
      <c r="L55" s="352" t="e">
        <f>#REF!-'CFS 3Q2022'!L55</f>
        <v>#REF!</v>
      </c>
      <c r="M55" s="353" t="e">
        <f>#REF!-'CFS 3Q2022'!M55</f>
        <v>#REF!</v>
      </c>
      <c r="N55" s="352" t="e">
        <f>#REF!-'CFS 3Q2022'!N55</f>
        <v>#REF!</v>
      </c>
      <c r="O55" s="352" t="e">
        <f>#REF!-'CFS 3Q2022'!O55</f>
        <v>#REF!</v>
      </c>
      <c r="P55" s="352" t="e">
        <f>#REF!-'CFS 3Q2022'!P55</f>
        <v>#REF!</v>
      </c>
      <c r="Q55" s="352" t="e">
        <f>#REF!-'CFS 3Q2022'!Q55</f>
        <v>#REF!</v>
      </c>
      <c r="R55" s="353" t="e">
        <f>#REF!-'CFS 3Q2022'!R55</f>
        <v>#REF!</v>
      </c>
      <c r="S55" s="352" t="e">
        <f>#REF!-'CFS 3Q2022'!S55</f>
        <v>#REF!</v>
      </c>
      <c r="T55" s="352" t="e">
        <f>#REF!-'CFS 3Q2022'!T55</f>
        <v>#REF!</v>
      </c>
      <c r="U55" s="352" t="e">
        <f>#REF!-'CFS 3Q2022'!U55</f>
        <v>#REF!</v>
      </c>
      <c r="V55" s="352" t="e">
        <f>#REF!-'CFS 3Q2022'!V55</f>
        <v>#REF!</v>
      </c>
      <c r="W55" s="353" t="e">
        <f>#REF!-'CFS 3Q2022'!W55</f>
        <v>#REF!</v>
      </c>
      <c r="X55" s="352" t="e">
        <f>#REF!-'CFS 3Q2022'!X55</f>
        <v>#REF!</v>
      </c>
      <c r="Y55" s="352" t="e">
        <f>#REF!-'CFS 3Q2022'!Y55</f>
        <v>#REF!</v>
      </c>
      <c r="Z55" s="352" t="e">
        <f>#REF!-'CFS 3Q2022'!Z55</f>
        <v>#REF!</v>
      </c>
      <c r="AA55" s="352" t="e">
        <f>#REF!-'CFS 3Q2022'!AA55</f>
        <v>#REF!</v>
      </c>
      <c r="AB55" s="353" t="e">
        <f>#REF!-'CFS 3Q2022'!AB55</f>
        <v>#REF!</v>
      </c>
      <c r="AC55" s="352" t="e">
        <f>#REF!-'CFS 3Q2022'!AC55</f>
        <v>#REF!</v>
      </c>
      <c r="AD55" s="352" t="e">
        <f>#REF!-'CFS 3Q2022'!AD55</f>
        <v>#REF!</v>
      </c>
      <c r="AE55" s="352" t="e">
        <f>#REF!-'CFS 3Q2022'!AE55</f>
        <v>#REF!</v>
      </c>
      <c r="AF55" s="352" t="e">
        <f>#REF!-'CFS 3Q2022'!AF55</f>
        <v>#REF!</v>
      </c>
      <c r="AG55" s="353" t="e">
        <f>#REF!-'CFS 3Q2022'!AG55</f>
        <v>#REF!</v>
      </c>
      <c r="AH55" s="352" t="e">
        <f>#REF!-'CFS 3Q2022'!AH55</f>
        <v>#REF!</v>
      </c>
      <c r="AI55" s="352" t="e">
        <f>#REF!-'CFS 3Q2022'!AI55</f>
        <v>#REF!</v>
      </c>
      <c r="AJ55" s="352" t="e">
        <f>#REF!-'CFS 3Q2022'!AJ55</f>
        <v>#REF!</v>
      </c>
      <c r="AK55" s="352" t="e">
        <f>#REF!-'CFS 3Q2022'!AK55</f>
        <v>#REF!</v>
      </c>
      <c r="AL55" s="353" t="e">
        <f>#REF!-'CFS 3Q2022'!AL55</f>
        <v>#REF!</v>
      </c>
      <c r="AM55" s="352" t="e">
        <f>#REF!-'CFS 3Q2022'!AM55</f>
        <v>#REF!</v>
      </c>
      <c r="AN55" s="352" t="e">
        <f>#REF!-'CFS 3Q2022'!AN55</f>
        <v>#REF!</v>
      </c>
      <c r="AO55" s="352" t="e">
        <f>#REF!-'CFS 3Q2022'!AO55</f>
        <v>#REF!</v>
      </c>
      <c r="AP55" s="352" t="e">
        <f>#REF!-'CFS 3Q2022'!AP55</f>
        <v>#REF!</v>
      </c>
      <c r="AQ55" s="353" t="e">
        <f>#REF!-'CFS 3Q2022'!AQ55</f>
        <v>#REF!</v>
      </c>
      <c r="AR55" s="352" t="e">
        <f>#REF!-'CFS 3Q2022'!AR55</f>
        <v>#REF!</v>
      </c>
      <c r="AS55" s="352" t="e">
        <f>#REF!-'CFS 3Q2022'!AS55</f>
        <v>#REF!</v>
      </c>
      <c r="AT55" s="352" t="e">
        <f>#REF!-'CFS 3Q2022'!AT55</f>
        <v>#REF!</v>
      </c>
      <c r="AU55" s="352" t="e">
        <f>#REF!-'CFS 3Q2022'!AU55</f>
        <v>#REF!</v>
      </c>
      <c r="AV55" s="353" t="e">
        <f>#REF!-'CFS 3Q2022'!AV55</f>
        <v>#REF!</v>
      </c>
    </row>
    <row r="56" spans="2:48" outlineLevel="1" x14ac:dyDescent="0.55000000000000004">
      <c r="B56" s="200" t="s">
        <v>311</v>
      </c>
      <c r="C56" s="356"/>
      <c r="D56" s="351" t="e">
        <f>#REF!-'CFS 3Q2022'!D56</f>
        <v>#REF!</v>
      </c>
      <c r="E56" s="351" t="e">
        <f>#REF!-'CFS 3Q2022'!E56</f>
        <v>#REF!</v>
      </c>
      <c r="F56" s="113" t="e">
        <f>#REF!-'CFS 3Q2022'!F56</f>
        <v>#REF!</v>
      </c>
      <c r="G56" s="113" t="e">
        <f>#REF!-'CFS 3Q2022'!G56</f>
        <v>#REF!</v>
      </c>
      <c r="H56" s="363" t="e">
        <f>#REF!-'CFS 3Q2022'!H56</f>
        <v>#REF!</v>
      </c>
      <c r="I56" s="354" t="e">
        <f>#REF!-'CFS 3Q2022'!I56</f>
        <v>#REF!</v>
      </c>
      <c r="J56" s="118" t="e">
        <f>#REF!-'CFS 3Q2022'!J56</f>
        <v>#REF!</v>
      </c>
      <c r="K56" s="118" t="e">
        <f>#REF!-'CFS 3Q2022'!K56</f>
        <v>#REF!</v>
      </c>
      <c r="L56" s="113" t="e">
        <f>#REF!-'CFS 3Q2022'!L56</f>
        <v>#REF!</v>
      </c>
      <c r="M56" s="353" t="e">
        <f>#REF!-'CFS 3Q2022'!M56</f>
        <v>#REF!</v>
      </c>
      <c r="N56" s="354" t="e">
        <f>#REF!-'CFS 3Q2022'!N56</f>
        <v>#REF!</v>
      </c>
      <c r="O56" s="118" t="e">
        <f>#REF!-'CFS 3Q2022'!O56</f>
        <v>#REF!</v>
      </c>
      <c r="P56" s="118" t="e">
        <f>#REF!-'CFS 3Q2022'!P56</f>
        <v>#REF!</v>
      </c>
      <c r="Q56" s="118" t="e">
        <f>#REF!-'CFS 3Q2022'!Q56</f>
        <v>#REF!</v>
      </c>
      <c r="R56" s="353" t="e">
        <f>#REF!-'CFS 3Q2022'!R56</f>
        <v>#REF!</v>
      </c>
      <c r="S56" s="354" t="e">
        <f>#REF!-'CFS 3Q2022'!S56</f>
        <v>#REF!</v>
      </c>
      <c r="T56" s="118" t="e">
        <f>#REF!-'CFS 3Q2022'!T56</f>
        <v>#REF!</v>
      </c>
      <c r="U56" s="118" t="e">
        <f>#REF!-'CFS 3Q2022'!U56</f>
        <v>#REF!</v>
      </c>
      <c r="V56" s="35" t="e">
        <f>#REF!-'CFS 3Q2022'!V56</f>
        <v>#REF!</v>
      </c>
      <c r="W56" s="353" t="e">
        <f>#REF!-'CFS 3Q2022'!W56</f>
        <v>#REF!</v>
      </c>
      <c r="X56" s="355" t="e">
        <f>#REF!-'CFS 3Q2022'!X56</f>
        <v>#REF!</v>
      </c>
      <c r="Y56" s="355" t="e">
        <f>#REF!-'CFS 3Q2022'!Y56</f>
        <v>#REF!</v>
      </c>
      <c r="Z56" s="355" t="e">
        <f>#REF!-'CFS 3Q2022'!Z56</f>
        <v>#REF!</v>
      </c>
      <c r="AA56" s="355" t="e">
        <f>#REF!-'CFS 3Q2022'!AA56</f>
        <v>#REF!</v>
      </c>
      <c r="AB56" s="353" t="e">
        <f>#REF!-'CFS 3Q2022'!AB56</f>
        <v>#REF!</v>
      </c>
      <c r="AC56" s="355" t="e">
        <f>#REF!-'CFS 3Q2022'!AC56</f>
        <v>#REF!</v>
      </c>
      <c r="AD56" s="35" t="e">
        <f>#REF!-'CFS 3Q2022'!AD56</f>
        <v>#REF!</v>
      </c>
      <c r="AE56" s="35" t="e">
        <f>#REF!-'CFS 3Q2022'!AE56</f>
        <v>#REF!</v>
      </c>
      <c r="AF56" s="35" t="e">
        <f>#REF!-'CFS 3Q2022'!AF56</f>
        <v>#REF!</v>
      </c>
      <c r="AG56" s="353" t="e">
        <f>#REF!-'CFS 3Q2022'!AG56</f>
        <v>#REF!</v>
      </c>
      <c r="AH56" s="355" t="e">
        <f>#REF!-'CFS 3Q2022'!AH56</f>
        <v>#REF!</v>
      </c>
      <c r="AI56" s="35" t="e">
        <f>#REF!-'CFS 3Q2022'!AI56</f>
        <v>#REF!</v>
      </c>
      <c r="AJ56" s="35" t="e">
        <f>#REF!-'CFS 3Q2022'!AJ56</f>
        <v>#REF!</v>
      </c>
      <c r="AK56" s="35" t="e">
        <f>#REF!-'CFS 3Q2022'!AK56</f>
        <v>#REF!</v>
      </c>
      <c r="AL56" s="353" t="e">
        <f>#REF!-'CFS 3Q2022'!AL56</f>
        <v>#REF!</v>
      </c>
      <c r="AM56" s="355" t="e">
        <f>#REF!-'CFS 3Q2022'!AM56</f>
        <v>#REF!</v>
      </c>
      <c r="AN56" s="35" t="e">
        <f>#REF!-'CFS 3Q2022'!AN56</f>
        <v>#REF!</v>
      </c>
      <c r="AO56" s="35" t="e">
        <f>#REF!-'CFS 3Q2022'!AO56</f>
        <v>#REF!</v>
      </c>
      <c r="AP56" s="35" t="e">
        <f>#REF!-'CFS 3Q2022'!AP56</f>
        <v>#REF!</v>
      </c>
      <c r="AQ56" s="353" t="e">
        <f>#REF!-'CFS 3Q2022'!AQ56</f>
        <v>#REF!</v>
      </c>
      <c r="AR56" s="355" t="e">
        <f>#REF!-'CFS 3Q2022'!AR56</f>
        <v>#REF!</v>
      </c>
      <c r="AS56" s="35" t="e">
        <f>#REF!-'CFS 3Q2022'!AS56</f>
        <v>#REF!</v>
      </c>
      <c r="AT56" s="35" t="e">
        <f>#REF!-'CFS 3Q2022'!AT56</f>
        <v>#REF!</v>
      </c>
      <c r="AU56" s="35" t="e">
        <f>#REF!-'CFS 3Q2022'!AU56</f>
        <v>#REF!</v>
      </c>
      <c r="AV56" s="353" t="e">
        <f>#REF!-'CFS 3Q2022'!AV56</f>
        <v>#REF!</v>
      </c>
    </row>
    <row r="57" spans="2:48" outlineLevel="1" x14ac:dyDescent="0.55000000000000004">
      <c r="B57" s="200" t="s">
        <v>312</v>
      </c>
      <c r="C57" s="356"/>
      <c r="D57" s="299" t="e">
        <f>#REF!-'CFS 3Q2022'!D57</f>
        <v>#REF!</v>
      </c>
      <c r="E57" s="299" t="e">
        <f>#REF!-'CFS 3Q2022'!E57</f>
        <v>#REF!</v>
      </c>
      <c r="F57" s="146" t="e">
        <f>#REF!-'CFS 3Q2022'!F57</f>
        <v>#REF!</v>
      </c>
      <c r="G57" s="146" t="e">
        <f>#REF!-'CFS 3Q2022'!G57</f>
        <v>#REF!</v>
      </c>
      <c r="H57" s="122" t="e">
        <f>#REF!-'CFS 3Q2022'!H57</f>
        <v>#REF!</v>
      </c>
      <c r="I57" s="299" t="e">
        <f>#REF!-'CFS 3Q2022'!I57</f>
        <v>#REF!</v>
      </c>
      <c r="J57" s="146" t="e">
        <f>#REF!-'CFS 3Q2022'!J57</f>
        <v>#REF!</v>
      </c>
      <c r="K57" s="146" t="e">
        <f>#REF!-'CFS 3Q2022'!K57</f>
        <v>#REF!</v>
      </c>
      <c r="L57" s="146" t="e">
        <f>#REF!-'CFS 3Q2022'!L57</f>
        <v>#REF!</v>
      </c>
      <c r="M57" s="122" t="e">
        <f>#REF!-'CFS 3Q2022'!M57</f>
        <v>#REF!</v>
      </c>
      <c r="N57" s="299" t="e">
        <f>#REF!-'CFS 3Q2022'!N57</f>
        <v>#REF!</v>
      </c>
      <c r="O57" s="146" t="e">
        <f>#REF!-'CFS 3Q2022'!O57</f>
        <v>#REF!</v>
      </c>
      <c r="P57" s="146" t="e">
        <f>#REF!-'CFS 3Q2022'!P57</f>
        <v>#REF!</v>
      </c>
      <c r="Q57" s="146" t="e">
        <f>#REF!-'CFS 3Q2022'!Q57</f>
        <v>#REF!</v>
      </c>
      <c r="R57" s="122" t="e">
        <f>#REF!-'CFS 3Q2022'!R57</f>
        <v>#REF!</v>
      </c>
      <c r="S57" s="299" t="e">
        <f>#REF!-'CFS 3Q2022'!S57</f>
        <v>#REF!</v>
      </c>
      <c r="T57" s="146" t="e">
        <f>#REF!-'CFS 3Q2022'!T57</f>
        <v>#REF!</v>
      </c>
      <c r="U57" s="146" t="e">
        <f>#REF!-'CFS 3Q2022'!U57</f>
        <v>#REF!</v>
      </c>
      <c r="V57" s="146" t="e">
        <f>#REF!-'CFS 3Q2022'!V57</f>
        <v>#REF!</v>
      </c>
      <c r="W57" s="122" t="e">
        <f>#REF!-'CFS 3Q2022'!W57</f>
        <v>#REF!</v>
      </c>
      <c r="X57" s="299" t="e">
        <f>#REF!-'CFS 3Q2022'!X57</f>
        <v>#REF!</v>
      </c>
      <c r="Y57" s="299" t="e">
        <f>#REF!-'CFS 3Q2022'!Y57</f>
        <v>#REF!</v>
      </c>
      <c r="Z57" s="299" t="e">
        <f>#REF!-'CFS 3Q2022'!Z57</f>
        <v>#REF!</v>
      </c>
      <c r="AA57" s="299" t="e">
        <f>#REF!-'CFS 3Q2022'!AA57</f>
        <v>#REF!</v>
      </c>
      <c r="AB57" s="166" t="e">
        <f>#REF!-'CFS 3Q2022'!AB57</f>
        <v>#REF!</v>
      </c>
      <c r="AC57" s="299" t="e">
        <f>#REF!-'CFS 3Q2022'!AC57</f>
        <v>#REF!</v>
      </c>
      <c r="AD57" s="146" t="e">
        <f>#REF!-'CFS 3Q2022'!AD57</f>
        <v>#REF!</v>
      </c>
      <c r="AE57" s="146" t="e">
        <f>#REF!-'CFS 3Q2022'!AE57</f>
        <v>#REF!</v>
      </c>
      <c r="AF57" s="146" t="e">
        <f>#REF!-'CFS 3Q2022'!AF57</f>
        <v>#REF!</v>
      </c>
      <c r="AG57" s="166" t="e">
        <f>#REF!-'CFS 3Q2022'!AG57</f>
        <v>#REF!</v>
      </c>
      <c r="AH57" s="299" t="e">
        <f>#REF!-'CFS 3Q2022'!AH57</f>
        <v>#REF!</v>
      </c>
      <c r="AI57" s="146" t="e">
        <f>#REF!-'CFS 3Q2022'!AI57</f>
        <v>#REF!</v>
      </c>
      <c r="AJ57" s="146" t="e">
        <f>#REF!-'CFS 3Q2022'!AJ57</f>
        <v>#REF!</v>
      </c>
      <c r="AK57" s="146" t="e">
        <f>#REF!-'CFS 3Q2022'!AK57</f>
        <v>#REF!</v>
      </c>
      <c r="AL57" s="122" t="e">
        <f>#REF!-'CFS 3Q2022'!AL57</f>
        <v>#REF!</v>
      </c>
      <c r="AM57" s="299" t="e">
        <f>#REF!-'CFS 3Q2022'!AM57</f>
        <v>#REF!</v>
      </c>
      <c r="AN57" s="146" t="e">
        <f>#REF!-'CFS 3Q2022'!AN57</f>
        <v>#REF!</v>
      </c>
      <c r="AO57" s="146" t="e">
        <f>#REF!-'CFS 3Q2022'!AO57</f>
        <v>#REF!</v>
      </c>
      <c r="AP57" s="146" t="e">
        <f>#REF!-'CFS 3Q2022'!AP57</f>
        <v>#REF!</v>
      </c>
      <c r="AQ57" s="122" t="e">
        <f>#REF!-'CFS 3Q2022'!AQ57</f>
        <v>#REF!</v>
      </c>
      <c r="AR57" s="299" t="e">
        <f>#REF!-'CFS 3Q2022'!AR57</f>
        <v>#REF!</v>
      </c>
      <c r="AS57" s="146" t="e">
        <f>#REF!-'CFS 3Q2022'!AS57</f>
        <v>#REF!</v>
      </c>
      <c r="AT57" s="146" t="e">
        <f>#REF!-'CFS 3Q2022'!AT57</f>
        <v>#REF!</v>
      </c>
      <c r="AU57" s="146" t="e">
        <f>#REF!-'CFS 3Q2022'!AU57</f>
        <v>#REF!</v>
      </c>
      <c r="AV57" s="122" t="e">
        <f>#REF!-'CFS 3Q2022'!AV57</f>
        <v>#REF!</v>
      </c>
    </row>
    <row r="58" spans="2:48" outlineLevel="1" x14ac:dyDescent="0.55000000000000004">
      <c r="B58" s="203" t="s">
        <v>313</v>
      </c>
      <c r="C58" s="364"/>
      <c r="D58" s="365" t="e">
        <f>#REF!-'CFS 3Q2022'!D58</f>
        <v>#REF!</v>
      </c>
      <c r="E58" s="365" t="e">
        <f>#REF!-'CFS 3Q2022'!E58</f>
        <v>#REF!</v>
      </c>
      <c r="F58" s="366" t="e">
        <f>#REF!-'CFS 3Q2022'!F58</f>
        <v>#REF!</v>
      </c>
      <c r="G58" s="366" t="e">
        <f>#REF!-'CFS 3Q2022'!G58</f>
        <v>#REF!</v>
      </c>
      <c r="H58" s="367" t="e">
        <f>#REF!-'CFS 3Q2022'!H58</f>
        <v>#REF!</v>
      </c>
      <c r="I58" s="365" t="e">
        <f>#REF!-'CFS 3Q2022'!I58</f>
        <v>#REF!</v>
      </c>
      <c r="J58" s="366" t="e">
        <f>#REF!-'CFS 3Q2022'!J58</f>
        <v>#REF!</v>
      </c>
      <c r="K58" s="366" t="e">
        <f>#REF!-'CFS 3Q2022'!K58</f>
        <v>#REF!</v>
      </c>
      <c r="L58" s="366" t="e">
        <f>#REF!-'CFS 3Q2022'!L58</f>
        <v>#REF!</v>
      </c>
      <c r="M58" s="367" t="e">
        <f>#REF!-'CFS 3Q2022'!M58</f>
        <v>#REF!</v>
      </c>
      <c r="N58" s="365" t="e">
        <f>#REF!-'CFS 3Q2022'!N58</f>
        <v>#REF!</v>
      </c>
      <c r="O58" s="366" t="e">
        <f>#REF!-'CFS 3Q2022'!O58</f>
        <v>#REF!</v>
      </c>
      <c r="P58" s="366" t="e">
        <f>#REF!-'CFS 3Q2022'!P58</f>
        <v>#REF!</v>
      </c>
      <c r="Q58" s="366" t="e">
        <f>#REF!-'CFS 3Q2022'!Q58</f>
        <v>#REF!</v>
      </c>
      <c r="R58" s="367" t="e">
        <f>#REF!-'CFS 3Q2022'!R58</f>
        <v>#REF!</v>
      </c>
      <c r="S58" s="365" t="e">
        <f>#REF!-'CFS 3Q2022'!S58</f>
        <v>#REF!</v>
      </c>
      <c r="T58" s="366" t="e">
        <f>#REF!-'CFS 3Q2022'!T58</f>
        <v>#REF!</v>
      </c>
      <c r="U58" s="366" t="e">
        <f>#REF!-'CFS 3Q2022'!U58</f>
        <v>#REF!</v>
      </c>
      <c r="V58" s="366" t="e">
        <f>#REF!-'CFS 3Q2022'!V58</f>
        <v>#REF!</v>
      </c>
      <c r="W58" s="367" t="e">
        <f>#REF!-'CFS 3Q2022'!W58</f>
        <v>#REF!</v>
      </c>
      <c r="X58" s="365" t="e">
        <f>#REF!-'CFS 3Q2022'!X58</f>
        <v>#REF!</v>
      </c>
      <c r="Y58" s="365" t="e">
        <f>#REF!-'CFS 3Q2022'!Y58</f>
        <v>#REF!</v>
      </c>
      <c r="Z58" s="365" t="e">
        <f>#REF!-'CFS 3Q2022'!Z58</f>
        <v>#REF!</v>
      </c>
      <c r="AA58" s="365" t="e">
        <f>#REF!-'CFS 3Q2022'!AA58</f>
        <v>#REF!</v>
      </c>
      <c r="AB58" s="368" t="e">
        <f>#REF!-'CFS 3Q2022'!AB58</f>
        <v>#REF!</v>
      </c>
      <c r="AC58" s="365" t="e">
        <f>#REF!-'CFS 3Q2022'!AC58</f>
        <v>#REF!</v>
      </c>
      <c r="AD58" s="365" t="e">
        <f>#REF!-'CFS 3Q2022'!AD58</f>
        <v>#REF!</v>
      </c>
      <c r="AE58" s="365" t="e">
        <f>#REF!-'CFS 3Q2022'!AE58</f>
        <v>#REF!</v>
      </c>
      <c r="AF58" s="365" t="e">
        <f>#REF!-'CFS 3Q2022'!AF58</f>
        <v>#REF!</v>
      </c>
      <c r="AG58" s="368" t="e">
        <f>#REF!-'CFS 3Q2022'!AG58</f>
        <v>#REF!</v>
      </c>
      <c r="AH58" s="365" t="e">
        <f>#REF!-'CFS 3Q2022'!AH58</f>
        <v>#REF!</v>
      </c>
      <c r="AI58" s="365" t="e">
        <f>#REF!-'CFS 3Q2022'!AI58</f>
        <v>#REF!</v>
      </c>
      <c r="AJ58" s="365" t="e">
        <f>#REF!-'CFS 3Q2022'!AJ58</f>
        <v>#REF!</v>
      </c>
      <c r="AK58" s="365" t="e">
        <f>#REF!-'CFS 3Q2022'!AK58</f>
        <v>#REF!</v>
      </c>
      <c r="AL58" s="394" t="e">
        <f>#REF!-'CFS 3Q2022'!AL58</f>
        <v>#REF!</v>
      </c>
      <c r="AM58" s="365" t="e">
        <f>#REF!-'CFS 3Q2022'!AM58</f>
        <v>#REF!</v>
      </c>
      <c r="AN58" s="366" t="e">
        <f>#REF!-'CFS 3Q2022'!AN58</f>
        <v>#REF!</v>
      </c>
      <c r="AO58" s="366" t="e">
        <f>#REF!-'CFS 3Q2022'!AO58</f>
        <v>#REF!</v>
      </c>
      <c r="AP58" s="366" t="e">
        <f>#REF!-'CFS 3Q2022'!AP58</f>
        <v>#REF!</v>
      </c>
      <c r="AQ58" s="367" t="e">
        <f>#REF!-'CFS 3Q2022'!AQ58</f>
        <v>#REF!</v>
      </c>
      <c r="AR58" s="365" t="e">
        <f>#REF!-'CFS 3Q2022'!AR58</f>
        <v>#REF!</v>
      </c>
      <c r="AS58" s="366" t="e">
        <f>#REF!-'CFS 3Q2022'!AS58</f>
        <v>#REF!</v>
      </c>
      <c r="AT58" s="366" t="e">
        <f>#REF!-'CFS 3Q2022'!AT58</f>
        <v>#REF!</v>
      </c>
      <c r="AU58" s="366" t="e">
        <f>#REF!-'CFS 3Q2022'!AU58</f>
        <v>#REF!</v>
      </c>
      <c r="AV58" s="367" t="e">
        <f>#REF!-'CFS 3Q2022'!AV58</f>
        <v>#REF!</v>
      </c>
    </row>
    <row r="59" spans="2:48" x14ac:dyDescent="0.55000000000000004">
      <c r="B59" s="395" t="s">
        <v>329</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t="e">
        <f>#REF!-'CFS 3Q2022'!AL59</f>
        <v>#REF!</v>
      </c>
    </row>
    <row r="60" spans="2:48" x14ac:dyDescent="0.55000000000000004">
      <c r="B60" s="308" t="s">
        <v>330</v>
      </c>
      <c r="D60" s="399"/>
      <c r="E60" s="399"/>
      <c r="I60" s="399"/>
      <c r="J60" s="399"/>
      <c r="N60" s="399"/>
      <c r="O60" s="399"/>
      <c r="S60" s="399"/>
      <c r="T60" s="399"/>
      <c r="X60" s="399"/>
      <c r="Y60" s="399"/>
      <c r="AC60" s="399"/>
      <c r="AD60" s="399"/>
      <c r="AH60" s="399"/>
      <c r="AI60" s="399"/>
      <c r="AL60" s="29" t="e">
        <f>#REF!-'CFS 3Q2022'!AL60</f>
        <v>#REF!</v>
      </c>
    </row>
    <row r="61" spans="2:48" x14ac:dyDescent="0.55000000000000004">
      <c r="B61" s="311" t="s">
        <v>331</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t="e">
        <f>#REF!-'CFS 3Q2022'!AL61</f>
        <v>#REF!</v>
      </c>
    </row>
    <row r="62" spans="2:48" s="23" customFormat="1" x14ac:dyDescent="0.55000000000000004">
      <c r="B62" s="395" t="s">
        <v>332</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6" t="e">
        <f>#REF!-'CFS 3Q2022'!AL62</f>
        <v>#REF!</v>
      </c>
      <c r="AM62" s="408"/>
      <c r="AN62" s="48"/>
      <c r="AO62" s="309"/>
      <c r="AP62" s="309"/>
      <c r="AQ62" s="309"/>
      <c r="AR62" s="48"/>
      <c r="AS62" s="48"/>
      <c r="AT62" s="309"/>
      <c r="AU62" s="309"/>
      <c r="AV62" s="309"/>
    </row>
    <row r="63" spans="2:48" s="23" customFormat="1" x14ac:dyDescent="0.55000000000000004">
      <c r="B63" s="311" t="s">
        <v>333</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7" t="e">
        <f>#REF!-'CFS 3Q2022'!AL63</f>
        <v>#REF!</v>
      </c>
      <c r="AM63" s="215"/>
      <c r="AN63" s="407"/>
      <c r="AO63" s="309"/>
      <c r="AP63" s="309"/>
      <c r="AQ63" s="309"/>
      <c r="AR63" s="48"/>
      <c r="AS63" s="48"/>
      <c r="AT63" s="309"/>
      <c r="AU63" s="309"/>
      <c r="AV63" s="309"/>
    </row>
    <row r="64" spans="2:48" s="23" customFormat="1" x14ac:dyDescent="0.55000000000000004">
      <c r="B64" s="395" t="s">
        <v>343</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t="e">
        <f>#REF!-'CFS 3Q2022'!AL64</f>
        <v>#REF!</v>
      </c>
      <c r="AM64" s="16"/>
      <c r="AN64" s="48"/>
      <c r="AO64" s="309"/>
      <c r="AP64" s="309"/>
      <c r="AQ64" s="309"/>
      <c r="AR64" s="48"/>
      <c r="AS64" s="48"/>
      <c r="AT64" s="309"/>
      <c r="AU64" s="309"/>
      <c r="AV64" s="309"/>
    </row>
    <row r="65" spans="2:48" s="23" customFormat="1" x14ac:dyDescent="0.55000000000000004">
      <c r="B65" s="311" t="s">
        <v>344</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6" t="e">
        <f>#REF!-'CFS 3Q2022'!AL65</f>
        <v>#REF!</v>
      </c>
      <c r="AM65" s="48"/>
      <c r="AN65" s="48"/>
      <c r="AO65" s="309"/>
      <c r="AP65" s="309"/>
      <c r="AQ65" s="309"/>
      <c r="AR65" s="48"/>
      <c r="AS65" s="48"/>
      <c r="AT65" s="309"/>
      <c r="AU65" s="309"/>
      <c r="AV65" s="309"/>
    </row>
  </sheetData>
  <dataConsolidate/>
  <mergeCells count="27">
    <mergeCell ref="B18:C18"/>
    <mergeCell ref="B3:C3"/>
    <mergeCell ref="B5:C5"/>
    <mergeCell ref="B14:C14"/>
    <mergeCell ref="B15:C15"/>
    <mergeCell ref="B17:C17"/>
    <mergeCell ref="B40:C40"/>
    <mergeCell ref="B21:C21"/>
    <mergeCell ref="B22:C22"/>
    <mergeCell ref="B23:C23"/>
    <mergeCell ref="B25:C25"/>
    <mergeCell ref="B26:C26"/>
    <mergeCell ref="B27:C27"/>
    <mergeCell ref="B28:C28"/>
    <mergeCell ref="B29:C29"/>
    <mergeCell ref="B36:C36"/>
    <mergeCell ref="B37:C37"/>
    <mergeCell ref="B39:C39"/>
    <mergeCell ref="B51:C51"/>
    <mergeCell ref="B52:C52"/>
    <mergeCell ref="B55:C55"/>
    <mergeCell ref="B41:C41"/>
    <mergeCell ref="B42:C42"/>
    <mergeCell ref="B44:C44"/>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81877-F5F2-4495-A8F9-A6145E268575}">
  <sheetPr>
    <tabColor theme="8" tint="0.39997558519241921"/>
    <pageSetUpPr fitToPage="1"/>
  </sheetPr>
  <dimension ref="A1:AV316"/>
  <sheetViews>
    <sheetView showGridLines="0" zoomScaleNormal="100" workbookViewId="0">
      <pane xSplit="3" ySplit="4" topLeftCell="S5" activePane="bottomRight" state="frozen"/>
      <selection activeCell="Q59" sqref="Q59"/>
      <selection pane="topRight" activeCell="Q59" sqref="Q59"/>
      <selection pane="bottomLeft" activeCell="Q59" sqref="Q59"/>
      <selection pane="bottomRight" activeCell="X5" sqref="X5"/>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91"/>
      <c r="AA1" s="391"/>
      <c r="AB1" s="391"/>
      <c r="AC1" s="391"/>
      <c r="AD1" s="369"/>
      <c r="AE1" s="369"/>
      <c r="AF1" s="369"/>
      <c r="AG1" s="369"/>
      <c r="AH1" s="369"/>
      <c r="AI1" s="369"/>
      <c r="AJ1" s="369"/>
      <c r="AK1" s="369"/>
      <c r="AL1" s="430"/>
      <c r="AM1" s="369"/>
      <c r="AN1" s="369"/>
      <c r="AO1" s="369"/>
      <c r="AP1" s="369"/>
      <c r="AQ1" s="369"/>
      <c r="AR1" s="369"/>
      <c r="AS1" s="369"/>
      <c r="AT1" s="369"/>
      <c r="AU1" s="369"/>
      <c r="AV1" s="369"/>
    </row>
    <row r="2" spans="1:48" ht="9.3000000000000007" customHeight="1" x14ac:dyDescent="0.55000000000000004">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6">
      <c r="A3" s="473"/>
      <c r="B3" s="445" t="s">
        <v>18</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85">
      <c r="A4" s="473"/>
      <c r="B4" s="463" t="s">
        <v>3</v>
      </c>
      <c r="C4" s="464"/>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55000000000000004">
      <c r="B5" s="437" t="s">
        <v>101</v>
      </c>
      <c r="C5" s="438"/>
      <c r="D5" s="436" t="e">
        <f>'IS '!D5-#REF!</f>
        <v>#REF!</v>
      </c>
      <c r="E5" s="105" t="e">
        <f>'IS '!E5-#REF!</f>
        <v>#REF!</v>
      </c>
      <c r="F5" s="105" t="e">
        <f>'IS '!F5-#REF!</f>
        <v>#REF!</v>
      </c>
      <c r="G5" s="105" t="e">
        <f>'IS '!G5-#REF!</f>
        <v>#REF!</v>
      </c>
      <c r="H5" s="170" t="e">
        <f>'IS '!H5-#REF!</f>
        <v>#REF!</v>
      </c>
      <c r="I5" s="105" t="e">
        <f>'IS '!I5-#REF!</f>
        <v>#REF!</v>
      </c>
      <c r="J5" s="105" t="e">
        <f>'IS '!J5-#REF!</f>
        <v>#REF!</v>
      </c>
      <c r="K5" s="105" t="e">
        <f>'IS '!K5-#REF!</f>
        <v>#REF!</v>
      </c>
      <c r="L5" s="105" t="e">
        <f>'IS '!L5-#REF!</f>
        <v>#REF!</v>
      </c>
      <c r="M5" s="49" t="e">
        <f>'IS '!M5-#REF!</f>
        <v>#REF!</v>
      </c>
      <c r="N5" s="48" t="e">
        <f>'IS '!N5-#REF!</f>
        <v>#REF!</v>
      </c>
      <c r="O5" s="48" t="e">
        <f>'IS '!O5-#REF!</f>
        <v>#REF!</v>
      </c>
      <c r="P5" s="48" t="e">
        <f>'IS '!P5-#REF!</f>
        <v>#REF!</v>
      </c>
      <c r="Q5" s="105" t="e">
        <f>'IS '!Q5-#REF!</f>
        <v>#REF!</v>
      </c>
      <c r="R5" s="49" t="e">
        <f>'IS '!R5-#REF!</f>
        <v>#REF!</v>
      </c>
      <c r="S5" s="48" t="e">
        <f>'IS '!S5-#REF!</f>
        <v>#REF!</v>
      </c>
      <c r="T5" s="48" t="e">
        <f>'IS '!T5-#REF!</f>
        <v>#REF!</v>
      </c>
      <c r="U5" s="48" t="e">
        <f>'IS '!U5-#REF!</f>
        <v>#REF!</v>
      </c>
      <c r="V5" s="48" t="e">
        <f>'IS '!V5-#REF!</f>
        <v>#REF!</v>
      </c>
      <c r="W5" s="49" t="e">
        <f>'IS '!W5-#REF!</f>
        <v>#REF!</v>
      </c>
      <c r="X5" s="48" t="e">
        <f>'IS '!X5-#REF!</f>
        <v>#REF!</v>
      </c>
      <c r="Y5" s="48" t="e">
        <f>'IS '!Y5-#REF!</f>
        <v>#REF!</v>
      </c>
      <c r="Z5" s="48" t="e">
        <f>'IS '!Z5-#REF!</f>
        <v>#REF!</v>
      </c>
      <c r="AA5" s="48" t="e">
        <f>'IS '!AA5-#REF!</f>
        <v>#REF!</v>
      </c>
      <c r="AB5" s="49" t="e">
        <f>'IS '!AB5-#REF!</f>
        <v>#REF!</v>
      </c>
      <c r="AC5" s="48" t="e">
        <f>'IS '!AC5-#REF!</f>
        <v>#REF!</v>
      </c>
      <c r="AD5" s="48" t="e">
        <f>'IS '!AD5-#REF!</f>
        <v>#REF!</v>
      </c>
      <c r="AE5" s="48" t="e">
        <f>'IS '!AE5-#REF!</f>
        <v>#REF!</v>
      </c>
      <c r="AF5" s="48" t="e">
        <f>'IS '!AF5-#REF!</f>
        <v>#REF!</v>
      </c>
      <c r="AG5" s="49" t="e">
        <f>'IS '!AG5-#REF!</f>
        <v>#REF!</v>
      </c>
      <c r="AH5" s="48" t="e">
        <f>'IS '!AH5-#REF!</f>
        <v>#REF!</v>
      </c>
      <c r="AI5" s="48" t="e">
        <f>'IS '!AI5-#REF!</f>
        <v>#REF!</v>
      </c>
      <c r="AJ5" s="48" t="e">
        <f>'IS '!AJ5-#REF!</f>
        <v>#REF!</v>
      </c>
      <c r="AK5" s="48" t="e">
        <f>'IS '!AK5-#REF!</f>
        <v>#REF!</v>
      </c>
      <c r="AL5" s="49" t="e">
        <f>'IS '!AL5-#REF!</f>
        <v>#REF!</v>
      </c>
      <c r="AM5" s="48" t="e">
        <f>'IS '!AM5-#REF!</f>
        <v>#REF!</v>
      </c>
      <c r="AN5" s="48" t="e">
        <f>'IS '!AN5-#REF!</f>
        <v>#REF!</v>
      </c>
      <c r="AO5" s="48" t="e">
        <f>'IS '!AO5-#REF!</f>
        <v>#REF!</v>
      </c>
      <c r="AP5" s="48" t="e">
        <f>'IS '!AP5-#REF!</f>
        <v>#REF!</v>
      </c>
      <c r="AQ5" s="49" t="e">
        <f>'IS '!AQ5-#REF!</f>
        <v>#REF!</v>
      </c>
      <c r="AR5" s="48" t="e">
        <f>'IS '!AR5-#REF!</f>
        <v>#REF!</v>
      </c>
      <c r="AS5" s="48" t="e">
        <f>'IS '!AS5-#REF!</f>
        <v>#REF!</v>
      </c>
      <c r="AT5" s="48" t="e">
        <f>'IS '!AT5-#REF!</f>
        <v>#REF!</v>
      </c>
      <c r="AU5" s="48" t="e">
        <f>'IS '!AU5-#REF!</f>
        <v>#REF!</v>
      </c>
      <c r="AV5" s="49" t="e">
        <f>'IS '!AV5-#REF!</f>
        <v>#REF!</v>
      </c>
    </row>
    <row r="6" spans="1:48" outlineLevel="1" x14ac:dyDescent="0.55000000000000004">
      <c r="B6" s="437" t="s">
        <v>102</v>
      </c>
      <c r="C6" s="438"/>
      <c r="D6" s="105" t="e">
        <f>'IS '!D6-#REF!</f>
        <v>#REF!</v>
      </c>
      <c r="E6" s="105" t="e">
        <f>'IS '!E6-#REF!</f>
        <v>#REF!</v>
      </c>
      <c r="F6" s="105" t="e">
        <f>'IS '!F6-#REF!</f>
        <v>#REF!</v>
      </c>
      <c r="G6" s="105" t="e">
        <f>'IS '!G6-#REF!</f>
        <v>#REF!</v>
      </c>
      <c r="H6" s="170" t="e">
        <f>'IS '!H6-#REF!</f>
        <v>#REF!</v>
      </c>
      <c r="I6" s="105" t="e">
        <f>'IS '!I6-#REF!</f>
        <v>#REF!</v>
      </c>
      <c r="J6" s="105" t="e">
        <f>'IS '!J6-#REF!</f>
        <v>#REF!</v>
      </c>
      <c r="K6" s="105" t="e">
        <f>'IS '!K6-#REF!</f>
        <v>#REF!</v>
      </c>
      <c r="L6" s="48" t="e">
        <f>'IS '!L6-#REF!</f>
        <v>#REF!</v>
      </c>
      <c r="M6" s="49" t="e">
        <f>'IS '!M6-#REF!</f>
        <v>#REF!</v>
      </c>
      <c r="N6" s="48" t="e">
        <f>'IS '!N6-#REF!</f>
        <v>#REF!</v>
      </c>
      <c r="O6" s="48" t="e">
        <f>'IS '!O6-#REF!</f>
        <v>#REF!</v>
      </c>
      <c r="P6" s="48" t="e">
        <f>'IS '!P6-#REF!</f>
        <v>#REF!</v>
      </c>
      <c r="Q6" s="105" t="e">
        <f>'IS '!Q6-#REF!</f>
        <v>#REF!</v>
      </c>
      <c r="R6" s="49" t="e">
        <f>'IS '!R6-#REF!</f>
        <v>#REF!</v>
      </c>
      <c r="S6" s="48" t="e">
        <f>'IS '!S6-#REF!</f>
        <v>#REF!</v>
      </c>
      <c r="T6" s="48" t="e">
        <f>'IS '!T6-#REF!</f>
        <v>#REF!</v>
      </c>
      <c r="U6" s="48" t="e">
        <f>'IS '!U6-#REF!</f>
        <v>#REF!</v>
      </c>
      <c r="V6" s="48" t="e">
        <f>'IS '!V6-#REF!</f>
        <v>#REF!</v>
      </c>
      <c r="W6" s="49" t="e">
        <f>'IS '!W6-#REF!</f>
        <v>#REF!</v>
      </c>
      <c r="X6" s="48" t="e">
        <f>'IS '!X6-#REF!</f>
        <v>#REF!</v>
      </c>
      <c r="Y6" s="48" t="e">
        <f>'IS '!Y6-#REF!</f>
        <v>#REF!</v>
      </c>
      <c r="Z6" s="48" t="e">
        <f>'IS '!Z6-#REF!</f>
        <v>#REF!</v>
      </c>
      <c r="AA6" s="48" t="e">
        <f>'IS '!AA6-#REF!</f>
        <v>#REF!</v>
      </c>
      <c r="AB6" s="49" t="e">
        <f>'IS '!AB6-#REF!</f>
        <v>#REF!</v>
      </c>
      <c r="AC6" s="48" t="e">
        <f>'IS '!AC6-#REF!</f>
        <v>#REF!</v>
      </c>
      <c r="AD6" s="48" t="e">
        <f>'IS '!AD6-#REF!</f>
        <v>#REF!</v>
      </c>
      <c r="AE6" s="48" t="e">
        <f>'IS '!AE6-#REF!</f>
        <v>#REF!</v>
      </c>
      <c r="AF6" s="48" t="e">
        <f>'IS '!AF6-#REF!</f>
        <v>#REF!</v>
      </c>
      <c r="AG6" s="49" t="e">
        <f>'IS '!AG6-#REF!</f>
        <v>#REF!</v>
      </c>
      <c r="AH6" s="48" t="e">
        <f>'IS '!AH6-#REF!</f>
        <v>#REF!</v>
      </c>
      <c r="AI6" s="48" t="e">
        <f>'IS '!AI6-#REF!</f>
        <v>#REF!</v>
      </c>
      <c r="AJ6" s="48" t="e">
        <f>'IS '!AJ6-#REF!</f>
        <v>#REF!</v>
      </c>
      <c r="AK6" s="48" t="e">
        <f>'IS '!AK6-#REF!</f>
        <v>#REF!</v>
      </c>
      <c r="AL6" s="49" t="e">
        <f>'IS '!AL6-#REF!</f>
        <v>#REF!</v>
      </c>
      <c r="AM6" s="48" t="e">
        <f>'IS '!AM6-#REF!</f>
        <v>#REF!</v>
      </c>
      <c r="AN6" s="48" t="e">
        <f>'IS '!AN6-#REF!</f>
        <v>#REF!</v>
      </c>
      <c r="AO6" s="48" t="e">
        <f>'IS '!AO6-#REF!</f>
        <v>#REF!</v>
      </c>
      <c r="AP6" s="48" t="e">
        <f>'IS '!AP6-#REF!</f>
        <v>#REF!</v>
      </c>
      <c r="AQ6" s="49" t="e">
        <f>'IS '!AQ6-#REF!</f>
        <v>#REF!</v>
      </c>
      <c r="AR6" s="48" t="e">
        <f>'IS '!AR6-#REF!</f>
        <v>#REF!</v>
      </c>
      <c r="AS6" s="48" t="e">
        <f>'IS '!AS6-#REF!</f>
        <v>#REF!</v>
      </c>
      <c r="AT6" s="48" t="e">
        <f>'IS '!AT6-#REF!</f>
        <v>#REF!</v>
      </c>
      <c r="AU6" s="48" t="e">
        <f>'IS '!AU6-#REF!</f>
        <v>#REF!</v>
      </c>
      <c r="AV6" s="49" t="e">
        <f>'IS '!AV6-#REF!</f>
        <v>#REF!</v>
      </c>
    </row>
    <row r="7" spans="1:48" ht="16.2" outlineLevel="1" x14ac:dyDescent="0.85">
      <c r="B7" s="437" t="s">
        <v>103</v>
      </c>
      <c r="C7" s="438"/>
      <c r="D7" s="104" t="e">
        <f>'IS '!D7-#REF!</f>
        <v>#REF!</v>
      </c>
      <c r="E7" s="104" t="e">
        <f>'IS '!E7-#REF!</f>
        <v>#REF!</v>
      </c>
      <c r="F7" s="104" t="e">
        <f>'IS '!F7-#REF!</f>
        <v>#REF!</v>
      </c>
      <c r="G7" s="104" t="e">
        <f>'IS '!G7-#REF!</f>
        <v>#REF!</v>
      </c>
      <c r="H7" s="173" t="e">
        <f>'IS '!H7-#REF!</f>
        <v>#REF!</v>
      </c>
      <c r="I7" s="104" t="e">
        <f>'IS '!I7-#REF!</f>
        <v>#REF!</v>
      </c>
      <c r="J7" s="104" t="e">
        <f>'IS '!J7-#REF!</f>
        <v>#REF!</v>
      </c>
      <c r="K7" s="104" t="e">
        <f>'IS '!K7-#REF!</f>
        <v>#REF!</v>
      </c>
      <c r="L7" s="52" t="e">
        <f>'IS '!L7-#REF!</f>
        <v>#REF!</v>
      </c>
      <c r="M7" s="53" t="e">
        <f>'IS '!M7-#REF!</f>
        <v>#REF!</v>
      </c>
      <c r="N7" s="52" t="e">
        <f>'IS '!N7-#REF!</f>
        <v>#REF!</v>
      </c>
      <c r="O7" s="52" t="e">
        <f>'IS '!O7-#REF!</f>
        <v>#REF!</v>
      </c>
      <c r="P7" s="52" t="e">
        <f>'IS '!P7-#REF!</f>
        <v>#REF!</v>
      </c>
      <c r="Q7" s="104" t="e">
        <f>'IS '!Q7-#REF!</f>
        <v>#REF!</v>
      </c>
      <c r="R7" s="53" t="e">
        <f>'IS '!R7-#REF!</f>
        <v>#REF!</v>
      </c>
      <c r="S7" s="52" t="e">
        <f>'IS '!S7-#REF!</f>
        <v>#REF!</v>
      </c>
      <c r="T7" s="52" t="e">
        <f>'IS '!T7-#REF!</f>
        <v>#REF!</v>
      </c>
      <c r="U7" s="52" t="e">
        <f>'IS '!U7-#REF!</f>
        <v>#REF!</v>
      </c>
      <c r="V7" s="52" t="e">
        <f>'IS '!V7-#REF!</f>
        <v>#REF!</v>
      </c>
      <c r="W7" s="173" t="e">
        <f>'IS '!W7-#REF!</f>
        <v>#REF!</v>
      </c>
      <c r="X7" s="52" t="e">
        <f>'IS '!X7-#REF!</f>
        <v>#REF!</v>
      </c>
      <c r="Y7" s="52" t="e">
        <f>'IS '!Y7-#REF!</f>
        <v>#REF!</v>
      </c>
      <c r="Z7" s="52" t="e">
        <f>'IS '!Z7-#REF!</f>
        <v>#REF!</v>
      </c>
      <c r="AA7" s="52" t="e">
        <f>'IS '!AA7-#REF!</f>
        <v>#REF!</v>
      </c>
      <c r="AB7" s="53" t="e">
        <f>'IS '!AB7-#REF!</f>
        <v>#REF!</v>
      </c>
      <c r="AC7" s="52" t="e">
        <f>'IS '!AC7-#REF!</f>
        <v>#REF!</v>
      </c>
      <c r="AD7" s="52" t="e">
        <f>'IS '!AD7-#REF!</f>
        <v>#REF!</v>
      </c>
      <c r="AE7" s="52" t="e">
        <f>'IS '!AE7-#REF!</f>
        <v>#REF!</v>
      </c>
      <c r="AF7" s="52" t="e">
        <f>'IS '!AF7-#REF!</f>
        <v>#REF!</v>
      </c>
      <c r="AG7" s="53" t="e">
        <f>'IS '!AG7-#REF!</f>
        <v>#REF!</v>
      </c>
      <c r="AH7" s="52" t="e">
        <f>'IS '!AH7-#REF!</f>
        <v>#REF!</v>
      </c>
      <c r="AI7" s="52" t="e">
        <f>'IS '!AI7-#REF!</f>
        <v>#REF!</v>
      </c>
      <c r="AJ7" s="52" t="e">
        <f>'IS '!AJ7-#REF!</f>
        <v>#REF!</v>
      </c>
      <c r="AK7" s="52" t="e">
        <f>'IS '!AK7-#REF!</f>
        <v>#REF!</v>
      </c>
      <c r="AL7" s="53" t="e">
        <f>'IS '!AL7-#REF!</f>
        <v>#REF!</v>
      </c>
      <c r="AM7" s="52" t="e">
        <f>'IS '!AM7-#REF!</f>
        <v>#REF!</v>
      </c>
      <c r="AN7" s="52" t="e">
        <f>'IS '!AN7-#REF!</f>
        <v>#REF!</v>
      </c>
      <c r="AO7" s="52" t="e">
        <f>'IS '!AO7-#REF!</f>
        <v>#REF!</v>
      </c>
      <c r="AP7" s="52" t="e">
        <f>'IS '!AP7-#REF!</f>
        <v>#REF!</v>
      </c>
      <c r="AQ7" s="53" t="e">
        <f>'IS '!AQ7-#REF!</f>
        <v>#REF!</v>
      </c>
      <c r="AR7" s="52" t="e">
        <f>'IS '!AR7-#REF!</f>
        <v>#REF!</v>
      </c>
      <c r="AS7" s="52" t="e">
        <f>'IS '!AS7-#REF!</f>
        <v>#REF!</v>
      </c>
      <c r="AT7" s="52" t="e">
        <f>'IS '!AT7-#REF!</f>
        <v>#REF!</v>
      </c>
      <c r="AU7" s="52" t="e">
        <f>'IS '!AU7-#REF!</f>
        <v>#REF!</v>
      </c>
      <c r="AV7" s="53" t="e">
        <f>'IS '!AV7-#REF!</f>
        <v>#REF!</v>
      </c>
    </row>
    <row r="8" spans="1:48" s="8" customFormat="1" x14ac:dyDescent="0.55000000000000004">
      <c r="B8" s="453" t="s">
        <v>104</v>
      </c>
      <c r="C8" s="454"/>
      <c r="D8" s="103" t="e">
        <f>'IS '!D8-#REF!</f>
        <v>#REF!</v>
      </c>
      <c r="E8" s="103" t="e">
        <f>'IS '!E8-#REF!</f>
        <v>#REF!</v>
      </c>
      <c r="F8" s="103" t="e">
        <f>'IS '!F8-#REF!</f>
        <v>#REF!</v>
      </c>
      <c r="G8" s="103" t="e">
        <f>'IS '!G8-#REF!</f>
        <v>#REF!</v>
      </c>
      <c r="H8" s="171" t="e">
        <f>'IS '!H8-#REF!</f>
        <v>#REF!</v>
      </c>
      <c r="I8" s="103" t="e">
        <f>'IS '!I8-#REF!</f>
        <v>#REF!</v>
      </c>
      <c r="J8" s="103" t="e">
        <f>'IS '!J8-#REF!</f>
        <v>#REF!</v>
      </c>
      <c r="K8" s="103" t="e">
        <f>'IS '!K8-#REF!</f>
        <v>#REF!</v>
      </c>
      <c r="L8" s="103" t="e">
        <f>'IS '!L8-#REF!</f>
        <v>#REF!</v>
      </c>
      <c r="M8" s="171" t="e">
        <f>'IS '!M8-#REF!</f>
        <v>#REF!</v>
      </c>
      <c r="N8" s="103" t="e">
        <f>'IS '!N8-#REF!</f>
        <v>#REF!</v>
      </c>
      <c r="O8" s="103" t="e">
        <f>'IS '!O8-#REF!</f>
        <v>#REF!</v>
      </c>
      <c r="P8" s="103" t="e">
        <f>'IS '!P8-#REF!</f>
        <v>#REF!</v>
      </c>
      <c r="Q8" s="103" t="e">
        <f>'IS '!Q8-#REF!</f>
        <v>#REF!</v>
      </c>
      <c r="R8" s="171" t="e">
        <f>'IS '!R8-#REF!</f>
        <v>#REF!</v>
      </c>
      <c r="S8" s="103" t="e">
        <f>'IS '!S8-#REF!</f>
        <v>#REF!</v>
      </c>
      <c r="T8" s="103" t="e">
        <f>'IS '!T8-#REF!</f>
        <v>#REF!</v>
      </c>
      <c r="U8" s="103" t="e">
        <f>'IS '!U8-#REF!</f>
        <v>#REF!</v>
      </c>
      <c r="V8" s="103" t="e">
        <f>'IS '!V8-#REF!</f>
        <v>#REF!</v>
      </c>
      <c r="W8" s="171" t="e">
        <f>'IS '!W8-#REF!</f>
        <v>#REF!</v>
      </c>
      <c r="X8" s="50" t="e">
        <f>'IS '!X8-#REF!</f>
        <v>#REF!</v>
      </c>
      <c r="Y8" s="50" t="e">
        <f>'IS '!Y8-#REF!</f>
        <v>#REF!</v>
      </c>
      <c r="Z8" s="50" t="e">
        <f>'IS '!Z8-#REF!</f>
        <v>#REF!</v>
      </c>
      <c r="AA8" s="50" t="e">
        <f>'IS '!AA8-#REF!</f>
        <v>#REF!</v>
      </c>
      <c r="AB8" s="171" t="e">
        <f>'IS '!AB8-#REF!</f>
        <v>#REF!</v>
      </c>
      <c r="AC8" s="50" t="e">
        <f>'IS '!AC8-#REF!</f>
        <v>#REF!</v>
      </c>
      <c r="AD8" s="50" t="e">
        <f>'IS '!AD8-#REF!</f>
        <v>#REF!</v>
      </c>
      <c r="AE8" s="50" t="e">
        <f>'IS '!AE8-#REF!</f>
        <v>#REF!</v>
      </c>
      <c r="AF8" s="50" t="e">
        <f>'IS '!AF8-#REF!</f>
        <v>#REF!</v>
      </c>
      <c r="AG8" s="51" t="e">
        <f>'IS '!AG8-#REF!</f>
        <v>#REF!</v>
      </c>
      <c r="AH8" s="50" t="e">
        <f>'IS '!AH8-#REF!</f>
        <v>#REF!</v>
      </c>
      <c r="AI8" s="50" t="e">
        <f>'IS '!AI8-#REF!</f>
        <v>#REF!</v>
      </c>
      <c r="AJ8" s="50" t="e">
        <f>'IS '!AJ8-#REF!</f>
        <v>#REF!</v>
      </c>
      <c r="AK8" s="50" t="e">
        <f>'IS '!AK8-#REF!</f>
        <v>#REF!</v>
      </c>
      <c r="AL8" s="51" t="e">
        <f>'IS '!AL8-#REF!</f>
        <v>#REF!</v>
      </c>
      <c r="AM8" s="50" t="e">
        <f>'IS '!AM8-#REF!</f>
        <v>#REF!</v>
      </c>
      <c r="AN8" s="50" t="e">
        <f>'IS '!AN8-#REF!</f>
        <v>#REF!</v>
      </c>
      <c r="AO8" s="50" t="e">
        <f>'IS '!AO8-#REF!</f>
        <v>#REF!</v>
      </c>
      <c r="AP8" s="50" t="e">
        <f>'IS '!AP8-#REF!</f>
        <v>#REF!</v>
      </c>
      <c r="AQ8" s="51" t="e">
        <f>'IS '!AQ8-#REF!</f>
        <v>#REF!</v>
      </c>
      <c r="AR8" s="50" t="e">
        <f>'IS '!AR8-#REF!</f>
        <v>#REF!</v>
      </c>
      <c r="AS8" s="50" t="e">
        <f>'IS '!AS8-#REF!</f>
        <v>#REF!</v>
      </c>
      <c r="AT8" s="50" t="e">
        <f>'IS '!AT8-#REF!</f>
        <v>#REF!</v>
      </c>
      <c r="AU8" s="50" t="e">
        <f>'IS '!AU8-#REF!</f>
        <v>#REF!</v>
      </c>
      <c r="AV8" s="51" t="e">
        <f>'IS '!AV8-#REF!</f>
        <v>#REF!</v>
      </c>
    </row>
    <row r="9" spans="1:48" outlineLevel="1" x14ac:dyDescent="0.55000000000000004">
      <c r="B9" s="465" t="s">
        <v>100</v>
      </c>
      <c r="C9" s="466"/>
      <c r="D9" s="105" t="e">
        <f>'IS '!D9-#REF!</f>
        <v>#REF!</v>
      </c>
      <c r="E9" s="105" t="e">
        <f>'IS '!E9-#REF!</f>
        <v>#REF!</v>
      </c>
      <c r="F9" s="105" t="e">
        <f>'IS '!F9-#REF!</f>
        <v>#REF!</v>
      </c>
      <c r="G9" s="105" t="e">
        <f>'IS '!G9-#REF!</f>
        <v>#REF!</v>
      </c>
      <c r="H9" s="170" t="e">
        <f>'IS '!H9-#REF!</f>
        <v>#REF!</v>
      </c>
      <c r="I9" s="105" t="e">
        <f>'IS '!I9-#REF!</f>
        <v>#REF!</v>
      </c>
      <c r="J9" s="105" t="e">
        <f>'IS '!J9-#REF!</f>
        <v>#REF!</v>
      </c>
      <c r="K9" s="105" t="e">
        <f>'IS '!K9-#REF!</f>
        <v>#REF!</v>
      </c>
      <c r="L9" s="105" t="e">
        <f>'IS '!L9-#REF!</f>
        <v>#REF!</v>
      </c>
      <c r="M9" s="170" t="e">
        <f>'IS '!M9-#REF!</f>
        <v>#REF!</v>
      </c>
      <c r="N9" s="105" t="e">
        <f>'IS '!N9-#REF!</f>
        <v>#REF!</v>
      </c>
      <c r="O9" s="105" t="e">
        <f>'IS '!O9-#REF!</f>
        <v>#REF!</v>
      </c>
      <c r="P9" s="105" t="e">
        <f>'IS '!P9-#REF!</f>
        <v>#REF!</v>
      </c>
      <c r="Q9" s="105" t="e">
        <f>'IS '!Q9-#REF!</f>
        <v>#REF!</v>
      </c>
      <c r="R9" s="170" t="e">
        <f>'IS '!R9-#REF!</f>
        <v>#REF!</v>
      </c>
      <c r="S9" s="105" t="e">
        <f>'IS '!S9-#REF!</f>
        <v>#REF!</v>
      </c>
      <c r="T9" s="105" t="e">
        <f>'IS '!T9-#REF!</f>
        <v>#REF!</v>
      </c>
      <c r="U9" s="105" t="e">
        <f>'IS '!U9-#REF!</f>
        <v>#REF!</v>
      </c>
      <c r="V9" s="105" t="e">
        <f>'IS '!V9-#REF!</f>
        <v>#REF!</v>
      </c>
      <c r="W9" s="170" t="e">
        <f>'IS '!W9-#REF!</f>
        <v>#REF!</v>
      </c>
      <c r="X9" s="105" t="e">
        <f>'IS '!X9-#REF!</f>
        <v>#REF!</v>
      </c>
      <c r="Y9" s="105" t="e">
        <f>'IS '!Y9-#REF!</f>
        <v>#REF!</v>
      </c>
      <c r="Z9" s="105" t="e">
        <f>'IS '!Z9-#REF!</f>
        <v>#REF!</v>
      </c>
      <c r="AA9" s="105" t="e">
        <f>'IS '!AA9-#REF!</f>
        <v>#REF!</v>
      </c>
      <c r="AB9" s="49" t="e">
        <f>'IS '!AB9-#REF!</f>
        <v>#REF!</v>
      </c>
      <c r="AC9" s="105" t="e">
        <f>'IS '!AC9-#REF!</f>
        <v>#REF!</v>
      </c>
      <c r="AD9" s="105" t="e">
        <f>'IS '!AD9-#REF!</f>
        <v>#REF!</v>
      </c>
      <c r="AE9" s="105" t="e">
        <f>'IS '!AE9-#REF!</f>
        <v>#REF!</v>
      </c>
      <c r="AF9" s="105" t="e">
        <f>'IS '!AF9-#REF!</f>
        <v>#REF!</v>
      </c>
      <c r="AG9" s="49" t="e">
        <f>'IS '!AG9-#REF!</f>
        <v>#REF!</v>
      </c>
      <c r="AH9" s="105" t="e">
        <f>'IS '!AH9-#REF!</f>
        <v>#REF!</v>
      </c>
      <c r="AI9" s="105" t="e">
        <f>'IS '!AI9-#REF!</f>
        <v>#REF!</v>
      </c>
      <c r="AJ9" s="105" t="e">
        <f>'IS '!AJ9-#REF!</f>
        <v>#REF!</v>
      </c>
      <c r="AK9" s="105" t="e">
        <f>'IS '!AK9-#REF!</f>
        <v>#REF!</v>
      </c>
      <c r="AL9" s="49" t="e">
        <f>'IS '!AL9-#REF!</f>
        <v>#REF!</v>
      </c>
      <c r="AM9" s="105" t="e">
        <f>'IS '!AM9-#REF!</f>
        <v>#REF!</v>
      </c>
      <c r="AN9" s="105" t="e">
        <f>'IS '!AN9-#REF!</f>
        <v>#REF!</v>
      </c>
      <c r="AO9" s="105" t="e">
        <f>'IS '!AO9-#REF!</f>
        <v>#REF!</v>
      </c>
      <c r="AP9" s="105" t="e">
        <f>'IS '!AP9-#REF!</f>
        <v>#REF!</v>
      </c>
      <c r="AQ9" s="49" t="e">
        <f>'IS '!AQ9-#REF!</f>
        <v>#REF!</v>
      </c>
      <c r="AR9" s="105" t="e">
        <f>'IS '!AR9-#REF!</f>
        <v>#REF!</v>
      </c>
      <c r="AS9" s="105" t="e">
        <f>'IS '!AS9-#REF!</f>
        <v>#REF!</v>
      </c>
      <c r="AT9" s="105" t="e">
        <f>'IS '!AT9-#REF!</f>
        <v>#REF!</v>
      </c>
      <c r="AU9" s="105" t="e">
        <f>'IS '!AU9-#REF!</f>
        <v>#REF!</v>
      </c>
      <c r="AV9" s="49" t="e">
        <f>'IS '!AV9-#REF!</f>
        <v>#REF!</v>
      </c>
    </row>
    <row r="10" spans="1:48" outlineLevel="1" x14ac:dyDescent="0.55000000000000004">
      <c r="B10" s="38" t="s">
        <v>32</v>
      </c>
      <c r="C10" s="18"/>
      <c r="D10" s="105" t="e">
        <f>'IS '!D10-#REF!</f>
        <v>#REF!</v>
      </c>
      <c r="E10" s="105" t="e">
        <f>'IS '!E10-#REF!</f>
        <v>#REF!</v>
      </c>
      <c r="F10" s="105" t="e">
        <f>'IS '!F10-#REF!</f>
        <v>#REF!</v>
      </c>
      <c r="G10" s="105" t="e">
        <f>'IS '!G10-#REF!</f>
        <v>#REF!</v>
      </c>
      <c r="H10" s="170" t="e">
        <f>'IS '!H10-#REF!</f>
        <v>#REF!</v>
      </c>
      <c r="I10" s="105" t="e">
        <f>'IS '!I10-#REF!</f>
        <v>#REF!</v>
      </c>
      <c r="J10" s="105" t="e">
        <f>'IS '!J10-#REF!</f>
        <v>#REF!</v>
      </c>
      <c r="K10" s="105" t="e">
        <f>'IS '!K10-#REF!</f>
        <v>#REF!</v>
      </c>
      <c r="L10" s="48" t="e">
        <f>'IS '!L10-#REF!</f>
        <v>#REF!</v>
      </c>
      <c r="M10" s="49" t="e">
        <f>'IS '!M10-#REF!</f>
        <v>#REF!</v>
      </c>
      <c r="N10" s="48" t="e">
        <f>'IS '!N10-#REF!</f>
        <v>#REF!</v>
      </c>
      <c r="O10" s="105" t="e">
        <f>'IS '!O10-#REF!</f>
        <v>#REF!</v>
      </c>
      <c r="P10" s="105" t="e">
        <f>'IS '!P10-#REF!</f>
        <v>#REF!</v>
      </c>
      <c r="Q10" s="105" t="e">
        <f>'IS '!Q10-#REF!</f>
        <v>#REF!</v>
      </c>
      <c r="R10" s="170" t="e">
        <f>'IS '!R10-#REF!</f>
        <v>#REF!</v>
      </c>
      <c r="S10" s="48" t="e">
        <f>'IS '!S10-#REF!</f>
        <v>#REF!</v>
      </c>
      <c r="T10" s="48" t="e">
        <f>'IS '!T10-#REF!</f>
        <v>#REF!</v>
      </c>
      <c r="U10" s="48" t="e">
        <f>'IS '!U10-#REF!</f>
        <v>#REF!</v>
      </c>
      <c r="V10" s="48" t="e">
        <f>'IS '!V10-#REF!</f>
        <v>#REF!</v>
      </c>
      <c r="W10" s="170" t="e">
        <f>'IS '!W10-#REF!</f>
        <v>#REF!</v>
      </c>
      <c r="X10" s="48" t="e">
        <f>'IS '!X10-#REF!</f>
        <v>#REF!</v>
      </c>
      <c r="Y10" s="48" t="e">
        <f>'IS '!Y10-#REF!</f>
        <v>#REF!</v>
      </c>
      <c r="Z10" s="48" t="e">
        <f>'IS '!Z10-#REF!</f>
        <v>#REF!</v>
      </c>
      <c r="AA10" s="48" t="e">
        <f>'IS '!AA10-#REF!</f>
        <v>#REF!</v>
      </c>
      <c r="AB10" s="49" t="e">
        <f>'IS '!AB10-#REF!</f>
        <v>#REF!</v>
      </c>
      <c r="AC10" s="48" t="e">
        <f>'IS '!AC10-#REF!</f>
        <v>#REF!</v>
      </c>
      <c r="AD10" s="48" t="e">
        <f>'IS '!AD10-#REF!</f>
        <v>#REF!</v>
      </c>
      <c r="AE10" s="48" t="e">
        <f>'IS '!AE10-#REF!</f>
        <v>#REF!</v>
      </c>
      <c r="AF10" s="48" t="e">
        <f>'IS '!AF10-#REF!</f>
        <v>#REF!</v>
      </c>
      <c r="AG10" s="49" t="e">
        <f>'IS '!AG10-#REF!</f>
        <v>#REF!</v>
      </c>
      <c r="AH10" s="48" t="e">
        <f>'IS '!AH10-#REF!</f>
        <v>#REF!</v>
      </c>
      <c r="AI10" s="48" t="e">
        <f>'IS '!AI10-#REF!</f>
        <v>#REF!</v>
      </c>
      <c r="AJ10" s="48" t="e">
        <f>'IS '!AJ10-#REF!</f>
        <v>#REF!</v>
      </c>
      <c r="AK10" s="48" t="e">
        <f>'IS '!AK10-#REF!</f>
        <v>#REF!</v>
      </c>
      <c r="AL10" s="49" t="e">
        <f>'IS '!AL10-#REF!</f>
        <v>#REF!</v>
      </c>
      <c r="AM10" s="48" t="e">
        <f>'IS '!AM10-#REF!</f>
        <v>#REF!</v>
      </c>
      <c r="AN10" s="48" t="e">
        <f>'IS '!AN10-#REF!</f>
        <v>#REF!</v>
      </c>
      <c r="AO10" s="48" t="e">
        <f>'IS '!AO10-#REF!</f>
        <v>#REF!</v>
      </c>
      <c r="AP10" s="48" t="e">
        <f>'IS '!AP10-#REF!</f>
        <v>#REF!</v>
      </c>
      <c r="AQ10" s="49" t="e">
        <f>'IS '!AQ10-#REF!</f>
        <v>#REF!</v>
      </c>
      <c r="AR10" s="48" t="e">
        <f>'IS '!AR10-#REF!</f>
        <v>#REF!</v>
      </c>
      <c r="AS10" s="48" t="e">
        <f>'IS '!AS10-#REF!</f>
        <v>#REF!</v>
      </c>
      <c r="AT10" s="48" t="e">
        <f>'IS '!AT10-#REF!</f>
        <v>#REF!</v>
      </c>
      <c r="AU10" s="48" t="e">
        <f>'IS '!AU10-#REF!</f>
        <v>#REF!</v>
      </c>
      <c r="AV10" s="49" t="e">
        <f>'IS '!AV10-#REF!</f>
        <v>#REF!</v>
      </c>
    </row>
    <row r="11" spans="1:48" outlineLevel="1" x14ac:dyDescent="0.55000000000000004">
      <c r="B11" s="38" t="s">
        <v>33</v>
      </c>
      <c r="C11" s="18"/>
      <c r="D11" s="105" t="e">
        <f>'IS '!D11-#REF!</f>
        <v>#REF!</v>
      </c>
      <c r="E11" s="105" t="e">
        <f>'IS '!E11-#REF!</f>
        <v>#REF!</v>
      </c>
      <c r="F11" s="105" t="e">
        <f>'IS '!F11-#REF!</f>
        <v>#REF!</v>
      </c>
      <c r="G11" s="105" t="e">
        <f>'IS '!G11-#REF!</f>
        <v>#REF!</v>
      </c>
      <c r="H11" s="170" t="e">
        <f>'IS '!H11-#REF!</f>
        <v>#REF!</v>
      </c>
      <c r="I11" s="105" t="e">
        <f>'IS '!I11-#REF!</f>
        <v>#REF!</v>
      </c>
      <c r="J11" s="105" t="e">
        <f>'IS '!J11-#REF!</f>
        <v>#REF!</v>
      </c>
      <c r="K11" s="105" t="e">
        <f>'IS '!K11-#REF!</f>
        <v>#REF!</v>
      </c>
      <c r="L11" s="48" t="e">
        <f>'IS '!L11-#REF!</f>
        <v>#REF!</v>
      </c>
      <c r="M11" s="49" t="e">
        <f>'IS '!M11-#REF!</f>
        <v>#REF!</v>
      </c>
      <c r="N11" s="48" t="e">
        <f>'IS '!N11-#REF!</f>
        <v>#REF!</v>
      </c>
      <c r="O11" s="105" t="e">
        <f>'IS '!O11-#REF!</f>
        <v>#REF!</v>
      </c>
      <c r="P11" s="105" t="e">
        <f>'IS '!P11-#REF!</f>
        <v>#REF!</v>
      </c>
      <c r="Q11" s="105" t="e">
        <f>'IS '!Q11-#REF!</f>
        <v>#REF!</v>
      </c>
      <c r="R11" s="170" t="e">
        <f>'IS '!R11-#REF!</f>
        <v>#REF!</v>
      </c>
      <c r="S11" s="48" t="e">
        <f>'IS '!S11-#REF!</f>
        <v>#REF!</v>
      </c>
      <c r="T11" s="48" t="e">
        <f>'IS '!T11-#REF!</f>
        <v>#REF!</v>
      </c>
      <c r="U11" s="48" t="e">
        <f>'IS '!U11-#REF!</f>
        <v>#REF!</v>
      </c>
      <c r="V11" s="48" t="e">
        <f>'IS '!V11-#REF!</f>
        <v>#REF!</v>
      </c>
      <c r="W11" s="170" t="e">
        <f>'IS '!W11-#REF!</f>
        <v>#REF!</v>
      </c>
      <c r="X11" s="48" t="e">
        <f>'IS '!X11-#REF!</f>
        <v>#REF!</v>
      </c>
      <c r="Y11" s="48" t="e">
        <f>'IS '!Y11-#REF!</f>
        <v>#REF!</v>
      </c>
      <c r="Z11" s="48" t="e">
        <f>'IS '!Z11-#REF!</f>
        <v>#REF!</v>
      </c>
      <c r="AA11" s="48" t="e">
        <f>'IS '!AA11-#REF!</f>
        <v>#REF!</v>
      </c>
      <c r="AB11" s="49" t="e">
        <f>'IS '!AB11-#REF!</f>
        <v>#REF!</v>
      </c>
      <c r="AC11" s="48" t="e">
        <f>'IS '!AC11-#REF!</f>
        <v>#REF!</v>
      </c>
      <c r="AD11" s="48" t="e">
        <f>'IS '!AD11-#REF!</f>
        <v>#REF!</v>
      </c>
      <c r="AE11" s="48" t="e">
        <f>'IS '!AE11-#REF!</f>
        <v>#REF!</v>
      </c>
      <c r="AF11" s="48" t="e">
        <f>'IS '!AF11-#REF!</f>
        <v>#REF!</v>
      </c>
      <c r="AG11" s="49" t="e">
        <f>'IS '!AG11-#REF!</f>
        <v>#REF!</v>
      </c>
      <c r="AH11" s="48" t="e">
        <f>'IS '!AH11-#REF!</f>
        <v>#REF!</v>
      </c>
      <c r="AI11" s="48" t="e">
        <f>'IS '!AI11-#REF!</f>
        <v>#REF!</v>
      </c>
      <c r="AJ11" s="48" t="e">
        <f>'IS '!AJ11-#REF!</f>
        <v>#REF!</v>
      </c>
      <c r="AK11" s="48" t="e">
        <f>'IS '!AK11-#REF!</f>
        <v>#REF!</v>
      </c>
      <c r="AL11" s="49" t="e">
        <f>'IS '!AL11-#REF!</f>
        <v>#REF!</v>
      </c>
      <c r="AM11" s="48" t="e">
        <f>'IS '!AM11-#REF!</f>
        <v>#REF!</v>
      </c>
      <c r="AN11" s="48" t="e">
        <f>'IS '!AN11-#REF!</f>
        <v>#REF!</v>
      </c>
      <c r="AO11" s="48" t="e">
        <f>'IS '!AO11-#REF!</f>
        <v>#REF!</v>
      </c>
      <c r="AP11" s="48" t="e">
        <f>'IS '!AP11-#REF!</f>
        <v>#REF!</v>
      </c>
      <c r="AQ11" s="49" t="e">
        <f>'IS '!AQ11-#REF!</f>
        <v>#REF!</v>
      </c>
      <c r="AR11" s="48" t="e">
        <f>'IS '!AR11-#REF!</f>
        <v>#REF!</v>
      </c>
      <c r="AS11" s="48" t="e">
        <f>'IS '!AS11-#REF!</f>
        <v>#REF!</v>
      </c>
      <c r="AT11" s="48" t="e">
        <f>'IS '!AT11-#REF!</f>
        <v>#REF!</v>
      </c>
      <c r="AU11" s="48" t="e">
        <f>'IS '!AU11-#REF!</f>
        <v>#REF!</v>
      </c>
      <c r="AV11" s="49" t="e">
        <f>'IS '!AV11-#REF!</f>
        <v>#REF!</v>
      </c>
    </row>
    <row r="12" spans="1:48" outlineLevel="1" x14ac:dyDescent="0.55000000000000004">
      <c r="B12" s="38" t="s">
        <v>34</v>
      </c>
      <c r="C12" s="18"/>
      <c r="D12" s="105" t="e">
        <f>'IS '!D12-#REF!</f>
        <v>#REF!</v>
      </c>
      <c r="E12" s="105" t="e">
        <f>'IS '!E12-#REF!</f>
        <v>#REF!</v>
      </c>
      <c r="F12" s="105" t="e">
        <f>'IS '!F12-#REF!</f>
        <v>#REF!</v>
      </c>
      <c r="G12" s="105" t="e">
        <f>'IS '!G12-#REF!</f>
        <v>#REF!</v>
      </c>
      <c r="H12" s="170" t="e">
        <f>'IS '!H12-#REF!</f>
        <v>#REF!</v>
      </c>
      <c r="I12" s="105" t="e">
        <f>'IS '!I12-#REF!</f>
        <v>#REF!</v>
      </c>
      <c r="J12" s="105" t="e">
        <f>'IS '!J12-#REF!</f>
        <v>#REF!</v>
      </c>
      <c r="K12" s="105" t="e">
        <f>'IS '!K12-#REF!</f>
        <v>#REF!</v>
      </c>
      <c r="L12" s="48" t="e">
        <f>'IS '!L12-#REF!</f>
        <v>#REF!</v>
      </c>
      <c r="M12" s="49" t="e">
        <f>'IS '!M12-#REF!</f>
        <v>#REF!</v>
      </c>
      <c r="N12" s="48" t="e">
        <f>'IS '!N12-#REF!</f>
        <v>#REF!</v>
      </c>
      <c r="O12" s="105" t="e">
        <f>'IS '!O12-#REF!</f>
        <v>#REF!</v>
      </c>
      <c r="P12" s="105" t="e">
        <f>'IS '!P12-#REF!</f>
        <v>#REF!</v>
      </c>
      <c r="Q12" s="105" t="e">
        <f>'IS '!Q12-#REF!</f>
        <v>#REF!</v>
      </c>
      <c r="R12" s="170" t="e">
        <f>'IS '!R12-#REF!</f>
        <v>#REF!</v>
      </c>
      <c r="S12" s="48" t="e">
        <f>'IS '!S12-#REF!</f>
        <v>#REF!</v>
      </c>
      <c r="T12" s="48" t="e">
        <f>'IS '!T12-#REF!</f>
        <v>#REF!</v>
      </c>
      <c r="U12" s="48" t="e">
        <f>'IS '!U12-#REF!</f>
        <v>#REF!</v>
      </c>
      <c r="V12" s="48" t="e">
        <f>'IS '!V12-#REF!</f>
        <v>#REF!</v>
      </c>
      <c r="W12" s="170" t="e">
        <f>'IS '!W12-#REF!</f>
        <v>#REF!</v>
      </c>
      <c r="X12" s="48" t="e">
        <f>'IS '!X12-#REF!</f>
        <v>#REF!</v>
      </c>
      <c r="Y12" s="48" t="e">
        <f>'IS '!Y12-#REF!</f>
        <v>#REF!</v>
      </c>
      <c r="Z12" s="48" t="e">
        <f>'IS '!Z12-#REF!</f>
        <v>#REF!</v>
      </c>
      <c r="AA12" s="48" t="e">
        <f>'IS '!AA12-#REF!</f>
        <v>#REF!</v>
      </c>
      <c r="AB12" s="49" t="e">
        <f>'IS '!AB12-#REF!</f>
        <v>#REF!</v>
      </c>
      <c r="AC12" s="48" t="e">
        <f>'IS '!AC12-#REF!</f>
        <v>#REF!</v>
      </c>
      <c r="AD12" s="48" t="e">
        <f>'IS '!AD12-#REF!</f>
        <v>#REF!</v>
      </c>
      <c r="AE12" s="48" t="e">
        <f>'IS '!AE12-#REF!</f>
        <v>#REF!</v>
      </c>
      <c r="AF12" s="48" t="e">
        <f>'IS '!AF12-#REF!</f>
        <v>#REF!</v>
      </c>
      <c r="AG12" s="49" t="e">
        <f>'IS '!AG12-#REF!</f>
        <v>#REF!</v>
      </c>
      <c r="AH12" s="48" t="e">
        <f>'IS '!AH12-#REF!</f>
        <v>#REF!</v>
      </c>
      <c r="AI12" s="48" t="e">
        <f>'IS '!AI12-#REF!</f>
        <v>#REF!</v>
      </c>
      <c r="AJ12" s="48" t="e">
        <f>'IS '!AJ12-#REF!</f>
        <v>#REF!</v>
      </c>
      <c r="AK12" s="48" t="e">
        <f>'IS '!AK12-#REF!</f>
        <v>#REF!</v>
      </c>
      <c r="AL12" s="49" t="e">
        <f>'IS '!AL12-#REF!</f>
        <v>#REF!</v>
      </c>
      <c r="AM12" s="48" t="e">
        <f>'IS '!AM12-#REF!</f>
        <v>#REF!</v>
      </c>
      <c r="AN12" s="48" t="e">
        <f>'IS '!AN12-#REF!</f>
        <v>#REF!</v>
      </c>
      <c r="AO12" s="48" t="e">
        <f>'IS '!AO12-#REF!</f>
        <v>#REF!</v>
      </c>
      <c r="AP12" s="48" t="e">
        <f>'IS '!AP12-#REF!</f>
        <v>#REF!</v>
      </c>
      <c r="AQ12" s="49" t="e">
        <f>'IS '!AQ12-#REF!</f>
        <v>#REF!</v>
      </c>
      <c r="AR12" s="48" t="e">
        <f>'IS '!AR12-#REF!</f>
        <v>#REF!</v>
      </c>
      <c r="AS12" s="48" t="e">
        <f>'IS '!AS12-#REF!</f>
        <v>#REF!</v>
      </c>
      <c r="AT12" s="48" t="e">
        <f>'IS '!AT12-#REF!</f>
        <v>#REF!</v>
      </c>
      <c r="AU12" s="48" t="e">
        <f>'IS '!AU12-#REF!</f>
        <v>#REF!</v>
      </c>
      <c r="AV12" s="49" t="e">
        <f>'IS '!AV12-#REF!</f>
        <v>#REF!</v>
      </c>
    </row>
    <row r="13" spans="1:48" ht="17.25" customHeight="1" outlineLevel="1" x14ac:dyDescent="0.55000000000000004">
      <c r="B13" s="38" t="s">
        <v>83</v>
      </c>
      <c r="C13" s="18"/>
      <c r="D13" s="105" t="e">
        <f>'IS '!D13-#REF!</f>
        <v>#REF!</v>
      </c>
      <c r="E13" s="105" t="e">
        <f>'IS '!E13-#REF!</f>
        <v>#REF!</v>
      </c>
      <c r="F13" s="105" t="e">
        <f>'IS '!F13-#REF!</f>
        <v>#REF!</v>
      </c>
      <c r="G13" s="105" t="e">
        <f>'IS '!G13-#REF!</f>
        <v>#REF!</v>
      </c>
      <c r="H13" s="170" t="e">
        <f>'IS '!H13-#REF!</f>
        <v>#REF!</v>
      </c>
      <c r="I13" s="105" t="e">
        <f>'IS '!I13-#REF!</f>
        <v>#REF!</v>
      </c>
      <c r="J13" s="105" t="e">
        <f>'IS '!J13-#REF!</f>
        <v>#REF!</v>
      </c>
      <c r="K13" s="105" t="e">
        <f>'IS '!K13-#REF!</f>
        <v>#REF!</v>
      </c>
      <c r="L13" s="48" t="e">
        <f>'IS '!L13-#REF!</f>
        <v>#REF!</v>
      </c>
      <c r="M13" s="170" t="e">
        <f>'IS '!M13-#REF!</f>
        <v>#REF!</v>
      </c>
      <c r="N13" s="48" t="e">
        <f>'IS '!N13-#REF!</f>
        <v>#REF!</v>
      </c>
      <c r="O13" s="105" t="e">
        <f>'IS '!O13-#REF!</f>
        <v>#REF!</v>
      </c>
      <c r="P13" s="105" t="e">
        <f>'IS '!P13-#REF!</f>
        <v>#REF!</v>
      </c>
      <c r="Q13" s="105" t="e">
        <f>'IS '!Q13-#REF!</f>
        <v>#REF!</v>
      </c>
      <c r="R13" s="170" t="e">
        <f>'IS '!R13-#REF!</f>
        <v>#REF!</v>
      </c>
      <c r="S13" s="48" t="e">
        <f>'IS '!S13-#REF!</f>
        <v>#REF!</v>
      </c>
      <c r="T13" s="48" t="e">
        <f>'IS '!T13-#REF!</f>
        <v>#REF!</v>
      </c>
      <c r="U13" s="48" t="e">
        <f>'IS '!U13-#REF!</f>
        <v>#REF!</v>
      </c>
      <c r="V13" s="48" t="e">
        <f>'IS '!V13-#REF!</f>
        <v>#REF!</v>
      </c>
      <c r="W13" s="170" t="e">
        <f>'IS '!W13-#REF!</f>
        <v>#REF!</v>
      </c>
      <c r="X13" s="48" t="e">
        <f>'IS '!X13-#REF!</f>
        <v>#REF!</v>
      </c>
      <c r="Y13" s="48" t="e">
        <f>'IS '!Y13-#REF!</f>
        <v>#REF!</v>
      </c>
      <c r="Z13" s="48" t="e">
        <f>'IS '!Z13-#REF!</f>
        <v>#REF!</v>
      </c>
      <c r="AA13" s="48" t="e">
        <f>'IS '!AA13-#REF!</f>
        <v>#REF!</v>
      </c>
      <c r="AB13" s="49" t="e">
        <f>'IS '!AB13-#REF!</f>
        <v>#REF!</v>
      </c>
      <c r="AC13" s="48" t="e">
        <f>'IS '!AC13-#REF!</f>
        <v>#REF!</v>
      </c>
      <c r="AD13" s="48" t="e">
        <f>'IS '!AD13-#REF!</f>
        <v>#REF!</v>
      </c>
      <c r="AE13" s="48" t="e">
        <f>'IS '!AE13-#REF!</f>
        <v>#REF!</v>
      </c>
      <c r="AF13" s="48" t="e">
        <f>'IS '!AF13-#REF!</f>
        <v>#REF!</v>
      </c>
      <c r="AG13" s="49" t="e">
        <f>'IS '!AG13-#REF!</f>
        <v>#REF!</v>
      </c>
      <c r="AH13" s="48" t="e">
        <f>'IS '!AH13-#REF!</f>
        <v>#REF!</v>
      </c>
      <c r="AI13" s="48" t="e">
        <f>'IS '!AI13-#REF!</f>
        <v>#REF!</v>
      </c>
      <c r="AJ13" s="48" t="e">
        <f>'IS '!AJ13-#REF!</f>
        <v>#REF!</v>
      </c>
      <c r="AK13" s="48" t="e">
        <f>'IS '!AK13-#REF!</f>
        <v>#REF!</v>
      </c>
      <c r="AL13" s="49" t="e">
        <f>'IS '!AL13-#REF!</f>
        <v>#REF!</v>
      </c>
      <c r="AM13" s="48" t="e">
        <f>'IS '!AM13-#REF!</f>
        <v>#REF!</v>
      </c>
      <c r="AN13" s="48" t="e">
        <f>'IS '!AN13-#REF!</f>
        <v>#REF!</v>
      </c>
      <c r="AO13" s="48" t="e">
        <f>'IS '!AO13-#REF!</f>
        <v>#REF!</v>
      </c>
      <c r="AP13" s="48" t="e">
        <f>'IS '!AP13-#REF!</f>
        <v>#REF!</v>
      </c>
      <c r="AQ13" s="49" t="e">
        <f>'IS '!AQ13-#REF!</f>
        <v>#REF!</v>
      </c>
      <c r="AR13" s="48" t="e">
        <f>'IS '!AR13-#REF!</f>
        <v>#REF!</v>
      </c>
      <c r="AS13" s="48" t="e">
        <f>'IS '!AS13-#REF!</f>
        <v>#REF!</v>
      </c>
      <c r="AT13" s="48" t="e">
        <f>'IS '!AT13-#REF!</f>
        <v>#REF!</v>
      </c>
      <c r="AU13" s="48" t="e">
        <f>'IS '!AU13-#REF!</f>
        <v>#REF!</v>
      </c>
      <c r="AV13" s="49" t="e">
        <f>'IS '!AV13-#REF!</f>
        <v>#REF!</v>
      </c>
    </row>
    <row r="14" spans="1:48" ht="17.25" customHeight="1" outlineLevel="1" x14ac:dyDescent="0.85">
      <c r="B14" s="38" t="s">
        <v>42</v>
      </c>
      <c r="C14" s="18"/>
      <c r="D14" s="104" t="e">
        <f>'IS '!D14-#REF!</f>
        <v>#REF!</v>
      </c>
      <c r="E14" s="104" t="e">
        <f>'IS '!E14-#REF!</f>
        <v>#REF!</v>
      </c>
      <c r="F14" s="104" t="e">
        <f>'IS '!F14-#REF!</f>
        <v>#REF!</v>
      </c>
      <c r="G14" s="104" t="e">
        <f>'IS '!G14-#REF!</f>
        <v>#REF!</v>
      </c>
      <c r="H14" s="173" t="e">
        <f>'IS '!H14-#REF!</f>
        <v>#REF!</v>
      </c>
      <c r="I14" s="104" t="e">
        <f>'IS '!I14-#REF!</f>
        <v>#REF!</v>
      </c>
      <c r="J14" s="104" t="e">
        <f>'IS '!J14-#REF!</f>
        <v>#REF!</v>
      </c>
      <c r="K14" s="104" t="e">
        <f>'IS '!K14-#REF!</f>
        <v>#REF!</v>
      </c>
      <c r="L14" s="104" t="e">
        <f>'IS '!L14-#REF!</f>
        <v>#REF!</v>
      </c>
      <c r="M14" s="53" t="e">
        <f>'IS '!M14-#REF!</f>
        <v>#REF!</v>
      </c>
      <c r="N14" s="52" t="e">
        <f>'IS '!N14-#REF!</f>
        <v>#REF!</v>
      </c>
      <c r="O14" s="104" t="e">
        <f>'IS '!O14-#REF!</f>
        <v>#REF!</v>
      </c>
      <c r="P14" s="104" t="e">
        <f>'IS '!P14-#REF!</f>
        <v>#REF!</v>
      </c>
      <c r="Q14" s="104" t="e">
        <f>'IS '!Q14-#REF!</f>
        <v>#REF!</v>
      </c>
      <c r="R14" s="173" t="e">
        <f>'IS '!R14-#REF!</f>
        <v>#REF!</v>
      </c>
      <c r="S14" s="52" t="e">
        <f>'IS '!S14-#REF!</f>
        <v>#REF!</v>
      </c>
      <c r="T14" s="52" t="e">
        <f>'IS '!T14-#REF!</f>
        <v>#REF!</v>
      </c>
      <c r="U14" s="52" t="e">
        <f>'IS '!U14-#REF!</f>
        <v>#REF!</v>
      </c>
      <c r="V14" s="52" t="e">
        <f>'IS '!V14-#REF!</f>
        <v>#REF!</v>
      </c>
      <c r="W14" s="173" t="e">
        <f>'IS '!W14-#REF!</f>
        <v>#REF!</v>
      </c>
      <c r="X14" s="52" t="e">
        <f>'IS '!X14-#REF!</f>
        <v>#REF!</v>
      </c>
      <c r="Y14" s="52" t="e">
        <f>'IS '!Y14-#REF!</f>
        <v>#REF!</v>
      </c>
      <c r="Z14" s="52" t="e">
        <f>'IS '!Z14-#REF!</f>
        <v>#REF!</v>
      </c>
      <c r="AA14" s="52" t="e">
        <f>'IS '!AA14-#REF!</f>
        <v>#REF!</v>
      </c>
      <c r="AB14" s="53" t="e">
        <f>'IS '!AB14-#REF!</f>
        <v>#REF!</v>
      </c>
      <c r="AC14" s="52" t="e">
        <f>'IS '!AC14-#REF!</f>
        <v>#REF!</v>
      </c>
      <c r="AD14" s="52" t="e">
        <f>'IS '!AD14-#REF!</f>
        <v>#REF!</v>
      </c>
      <c r="AE14" s="52" t="e">
        <f>'IS '!AE14-#REF!</f>
        <v>#REF!</v>
      </c>
      <c r="AF14" s="52" t="e">
        <f>'IS '!AF14-#REF!</f>
        <v>#REF!</v>
      </c>
      <c r="AG14" s="53" t="e">
        <f>'IS '!AG14-#REF!</f>
        <v>#REF!</v>
      </c>
      <c r="AH14" s="52" t="e">
        <f>'IS '!AH14-#REF!</f>
        <v>#REF!</v>
      </c>
      <c r="AI14" s="52" t="e">
        <f>'IS '!AI14-#REF!</f>
        <v>#REF!</v>
      </c>
      <c r="AJ14" s="52" t="e">
        <f>'IS '!AJ14-#REF!</f>
        <v>#REF!</v>
      </c>
      <c r="AK14" s="52" t="e">
        <f>'IS '!AK14-#REF!</f>
        <v>#REF!</v>
      </c>
      <c r="AL14" s="53" t="e">
        <f>'IS '!AL14-#REF!</f>
        <v>#REF!</v>
      </c>
      <c r="AM14" s="52" t="e">
        <f>'IS '!AM14-#REF!</f>
        <v>#REF!</v>
      </c>
      <c r="AN14" s="52" t="e">
        <f>'IS '!AN14-#REF!</f>
        <v>#REF!</v>
      </c>
      <c r="AO14" s="52" t="e">
        <f>'IS '!AO14-#REF!</f>
        <v>#REF!</v>
      </c>
      <c r="AP14" s="52" t="e">
        <f>'IS '!AP14-#REF!</f>
        <v>#REF!</v>
      </c>
      <c r="AQ14" s="53" t="e">
        <f>'IS '!AQ14-#REF!</f>
        <v>#REF!</v>
      </c>
      <c r="AR14" s="52" t="e">
        <f>'IS '!AR14-#REF!</f>
        <v>#REF!</v>
      </c>
      <c r="AS14" s="52" t="e">
        <f>'IS '!AS14-#REF!</f>
        <v>#REF!</v>
      </c>
      <c r="AT14" s="52" t="e">
        <f>'IS '!AT14-#REF!</f>
        <v>#REF!</v>
      </c>
      <c r="AU14" s="52" t="e">
        <f>'IS '!AU14-#REF!</f>
        <v>#REF!</v>
      </c>
      <c r="AV14" s="53" t="e">
        <f>'IS '!AV14-#REF!</f>
        <v>#REF!</v>
      </c>
    </row>
    <row r="15" spans="1:48" s="20" customFormat="1" ht="17.25" customHeight="1" x14ac:dyDescent="0.85">
      <c r="B15" s="46" t="s">
        <v>8</v>
      </c>
      <c r="C15" s="19"/>
      <c r="D15" s="106" t="e">
        <f>'IS '!D15-#REF!</f>
        <v>#REF!</v>
      </c>
      <c r="E15" s="106" t="e">
        <f>'IS '!E15-#REF!</f>
        <v>#REF!</v>
      </c>
      <c r="F15" s="106" t="e">
        <f>'IS '!F15-#REF!</f>
        <v>#REF!</v>
      </c>
      <c r="G15" s="106" t="e">
        <f>'IS '!G15-#REF!</f>
        <v>#REF!</v>
      </c>
      <c r="H15" s="175" t="e">
        <f>'IS '!H15-#REF!</f>
        <v>#REF!</v>
      </c>
      <c r="I15" s="106" t="e">
        <f>'IS '!I15-#REF!</f>
        <v>#REF!</v>
      </c>
      <c r="J15" s="106" t="e">
        <f>'IS '!J15-#REF!</f>
        <v>#REF!</v>
      </c>
      <c r="K15" s="106" t="e">
        <f>'IS '!K15-#REF!</f>
        <v>#REF!</v>
      </c>
      <c r="L15" s="54" t="e">
        <f>'IS '!L15-#REF!</f>
        <v>#REF!</v>
      </c>
      <c r="M15" s="55" t="e">
        <f>'IS '!M15-#REF!</f>
        <v>#REF!</v>
      </c>
      <c r="N15" s="54" t="e">
        <f>'IS '!N15-#REF!</f>
        <v>#REF!</v>
      </c>
      <c r="O15" s="106" t="e">
        <f>'IS '!O15-#REF!</f>
        <v>#REF!</v>
      </c>
      <c r="P15" s="106" t="e">
        <f>'IS '!P15-#REF!</f>
        <v>#REF!</v>
      </c>
      <c r="Q15" s="106" t="e">
        <f>'IS '!Q15-#REF!</f>
        <v>#REF!</v>
      </c>
      <c r="R15" s="175" t="e">
        <f>'IS '!R15-#REF!</f>
        <v>#REF!</v>
      </c>
      <c r="S15" s="54" t="e">
        <f>'IS '!S15-#REF!</f>
        <v>#REF!</v>
      </c>
      <c r="T15" s="54" t="e">
        <f>'IS '!T15-#REF!</f>
        <v>#REF!</v>
      </c>
      <c r="U15" s="54" t="e">
        <f>'IS '!U15-#REF!</f>
        <v>#REF!</v>
      </c>
      <c r="V15" s="54" t="e">
        <f>'IS '!V15-#REF!</f>
        <v>#REF!</v>
      </c>
      <c r="W15" s="175" t="e">
        <f>'IS '!W15-#REF!</f>
        <v>#REF!</v>
      </c>
      <c r="X15" s="54" t="e">
        <f>'IS '!X15-#REF!</f>
        <v>#REF!</v>
      </c>
      <c r="Y15" s="54" t="e">
        <f>'IS '!Y15-#REF!</f>
        <v>#REF!</v>
      </c>
      <c r="Z15" s="54" t="e">
        <f>'IS '!Z15-#REF!</f>
        <v>#REF!</v>
      </c>
      <c r="AA15" s="54" t="e">
        <f>'IS '!AA15-#REF!</f>
        <v>#REF!</v>
      </c>
      <c r="AB15" s="55" t="e">
        <f>'IS '!AB15-#REF!</f>
        <v>#REF!</v>
      </c>
      <c r="AC15" s="54" t="e">
        <f>'IS '!AC15-#REF!</f>
        <v>#REF!</v>
      </c>
      <c r="AD15" s="54" t="e">
        <f>'IS '!AD15-#REF!</f>
        <v>#REF!</v>
      </c>
      <c r="AE15" s="54" t="e">
        <f>'IS '!AE15-#REF!</f>
        <v>#REF!</v>
      </c>
      <c r="AF15" s="54" t="e">
        <f>'IS '!AF15-#REF!</f>
        <v>#REF!</v>
      </c>
      <c r="AG15" s="55" t="e">
        <f>'IS '!AG15-#REF!</f>
        <v>#REF!</v>
      </c>
      <c r="AH15" s="54" t="e">
        <f>'IS '!AH15-#REF!</f>
        <v>#REF!</v>
      </c>
      <c r="AI15" s="54" t="e">
        <f>'IS '!AI15-#REF!</f>
        <v>#REF!</v>
      </c>
      <c r="AJ15" s="54" t="e">
        <f>'IS '!AJ15-#REF!</f>
        <v>#REF!</v>
      </c>
      <c r="AK15" s="54" t="e">
        <f>'IS '!AK15-#REF!</f>
        <v>#REF!</v>
      </c>
      <c r="AL15" s="55" t="e">
        <f>'IS '!AL15-#REF!</f>
        <v>#REF!</v>
      </c>
      <c r="AM15" s="54" t="e">
        <f>'IS '!AM15-#REF!</f>
        <v>#REF!</v>
      </c>
      <c r="AN15" s="54" t="e">
        <f>'IS '!AN15-#REF!</f>
        <v>#REF!</v>
      </c>
      <c r="AO15" s="54" t="e">
        <f>'IS '!AO15-#REF!</f>
        <v>#REF!</v>
      </c>
      <c r="AP15" s="54" t="e">
        <f>'IS '!AP15-#REF!</f>
        <v>#REF!</v>
      </c>
      <c r="AQ15" s="55" t="e">
        <f>'IS '!AQ15-#REF!</f>
        <v>#REF!</v>
      </c>
      <c r="AR15" s="54" t="e">
        <f>'IS '!AR15-#REF!</f>
        <v>#REF!</v>
      </c>
      <c r="AS15" s="54" t="e">
        <f>'IS '!AS15-#REF!</f>
        <v>#REF!</v>
      </c>
      <c r="AT15" s="54" t="e">
        <f>'IS '!AT15-#REF!</f>
        <v>#REF!</v>
      </c>
      <c r="AU15" s="54" t="e">
        <f>'IS '!AU15-#REF!</f>
        <v>#REF!</v>
      </c>
      <c r="AV15" s="55" t="e">
        <f>'IS '!AV15-#REF!</f>
        <v>#REF!</v>
      </c>
    </row>
    <row r="16" spans="1:48" s="23" customFormat="1" ht="17.25" customHeight="1" x14ac:dyDescent="0.85">
      <c r="B16" s="467" t="s">
        <v>36</v>
      </c>
      <c r="C16" s="468"/>
      <c r="D16" s="104" t="e">
        <f>'IS '!D16-#REF!</f>
        <v>#REF!</v>
      </c>
      <c r="E16" s="104" t="e">
        <f>'IS '!E16-#REF!</f>
        <v>#REF!</v>
      </c>
      <c r="F16" s="104" t="e">
        <f>'IS '!F16-#REF!</f>
        <v>#REF!</v>
      </c>
      <c r="G16" s="104" t="e">
        <f>'IS '!G16-#REF!</f>
        <v>#REF!</v>
      </c>
      <c r="H16" s="173" t="e">
        <f>'IS '!H16-#REF!</f>
        <v>#REF!</v>
      </c>
      <c r="I16" s="104" t="e">
        <f>'IS '!I16-#REF!</f>
        <v>#REF!</v>
      </c>
      <c r="J16" s="104" t="e">
        <f>'IS '!J16-#REF!</f>
        <v>#REF!</v>
      </c>
      <c r="K16" s="104" t="e">
        <f>'IS '!K16-#REF!</f>
        <v>#REF!</v>
      </c>
      <c r="L16" s="52" t="e">
        <f>'IS '!L16-#REF!</f>
        <v>#REF!</v>
      </c>
      <c r="M16" s="53" t="e">
        <f>'IS '!M16-#REF!</f>
        <v>#REF!</v>
      </c>
      <c r="N16" s="52" t="e">
        <f>'IS '!N16-#REF!</f>
        <v>#REF!</v>
      </c>
      <c r="O16" s="104" t="e">
        <f>'IS '!O16-#REF!</f>
        <v>#REF!</v>
      </c>
      <c r="P16" s="104" t="e">
        <f>'IS '!P16-#REF!</f>
        <v>#REF!</v>
      </c>
      <c r="Q16" s="104" t="e">
        <f>'IS '!Q16-#REF!</f>
        <v>#REF!</v>
      </c>
      <c r="R16" s="173" t="e">
        <f>'IS '!R16-#REF!</f>
        <v>#REF!</v>
      </c>
      <c r="S16" s="52" t="e">
        <f>'IS '!S16-#REF!</f>
        <v>#REF!</v>
      </c>
      <c r="T16" s="52" t="e">
        <f>'IS '!T16-#REF!</f>
        <v>#REF!</v>
      </c>
      <c r="U16" s="52" t="e">
        <f>'IS '!U16-#REF!</f>
        <v>#REF!</v>
      </c>
      <c r="V16" s="52" t="e">
        <f>'IS '!V16-#REF!</f>
        <v>#REF!</v>
      </c>
      <c r="W16" s="173" t="e">
        <f>'IS '!W16-#REF!</f>
        <v>#REF!</v>
      </c>
      <c r="X16" s="52" t="e">
        <f>'IS '!X16-#REF!</f>
        <v>#REF!</v>
      </c>
      <c r="Y16" s="52" t="e">
        <f>'IS '!Y16-#REF!</f>
        <v>#REF!</v>
      </c>
      <c r="Z16" s="52" t="e">
        <f>'IS '!Z16-#REF!</f>
        <v>#REF!</v>
      </c>
      <c r="AA16" s="52" t="e">
        <f>'IS '!AA16-#REF!</f>
        <v>#REF!</v>
      </c>
      <c r="AB16" s="53" t="e">
        <f>'IS '!AB16-#REF!</f>
        <v>#REF!</v>
      </c>
      <c r="AC16" s="52" t="e">
        <f>'IS '!AC16-#REF!</f>
        <v>#REF!</v>
      </c>
      <c r="AD16" s="52" t="e">
        <f>'IS '!AD16-#REF!</f>
        <v>#REF!</v>
      </c>
      <c r="AE16" s="52" t="e">
        <f>'IS '!AE16-#REF!</f>
        <v>#REF!</v>
      </c>
      <c r="AF16" s="52" t="e">
        <f>'IS '!AF16-#REF!</f>
        <v>#REF!</v>
      </c>
      <c r="AG16" s="53" t="e">
        <f>'IS '!AG16-#REF!</f>
        <v>#REF!</v>
      </c>
      <c r="AH16" s="52" t="e">
        <f>'IS '!AH16-#REF!</f>
        <v>#REF!</v>
      </c>
      <c r="AI16" s="52" t="e">
        <f>'IS '!AI16-#REF!</f>
        <v>#REF!</v>
      </c>
      <c r="AJ16" s="52" t="e">
        <f>'IS '!AJ16-#REF!</f>
        <v>#REF!</v>
      </c>
      <c r="AK16" s="52" t="e">
        <f>'IS '!AK16-#REF!</f>
        <v>#REF!</v>
      </c>
      <c r="AL16" s="53" t="e">
        <f>'IS '!AL16-#REF!</f>
        <v>#REF!</v>
      </c>
      <c r="AM16" s="52" t="e">
        <f>'IS '!AM16-#REF!</f>
        <v>#REF!</v>
      </c>
      <c r="AN16" s="52" t="e">
        <f>'IS '!AN16-#REF!</f>
        <v>#REF!</v>
      </c>
      <c r="AO16" s="52" t="e">
        <f>'IS '!AO16-#REF!</f>
        <v>#REF!</v>
      </c>
      <c r="AP16" s="52" t="e">
        <f>'IS '!AP16-#REF!</f>
        <v>#REF!</v>
      </c>
      <c r="AQ16" s="53" t="e">
        <f>'IS '!AQ16-#REF!</f>
        <v>#REF!</v>
      </c>
      <c r="AR16" s="52" t="e">
        <f>'IS '!AR16-#REF!</f>
        <v>#REF!</v>
      </c>
      <c r="AS16" s="52" t="e">
        <f>'IS '!AS16-#REF!</f>
        <v>#REF!</v>
      </c>
      <c r="AT16" s="52" t="e">
        <f>'IS '!AT16-#REF!</f>
        <v>#REF!</v>
      </c>
      <c r="AU16" s="52" t="e">
        <f>'IS '!AU16-#REF!</f>
        <v>#REF!</v>
      </c>
      <c r="AV16" s="53" t="e">
        <f>'IS '!AV16-#REF!</f>
        <v>#REF!</v>
      </c>
    </row>
    <row r="17" spans="1:48" x14ac:dyDescent="0.55000000000000004">
      <c r="B17" s="135" t="s">
        <v>10</v>
      </c>
      <c r="C17" s="136"/>
      <c r="D17" s="103" t="e">
        <f>'IS '!D17-#REF!</f>
        <v>#REF!</v>
      </c>
      <c r="E17" s="103" t="e">
        <f>'IS '!E17-#REF!</f>
        <v>#REF!</v>
      </c>
      <c r="F17" s="103" t="e">
        <f>'IS '!F17-#REF!</f>
        <v>#REF!</v>
      </c>
      <c r="G17" s="103" t="e">
        <f>'IS '!G17-#REF!</f>
        <v>#REF!</v>
      </c>
      <c r="H17" s="171" t="e">
        <f>'IS '!H17-#REF!</f>
        <v>#REF!</v>
      </c>
      <c r="I17" s="103" t="e">
        <f>'IS '!I17-#REF!</f>
        <v>#REF!</v>
      </c>
      <c r="J17" s="103" t="e">
        <f>'IS '!J17-#REF!</f>
        <v>#REF!</v>
      </c>
      <c r="K17" s="103" t="e">
        <f>'IS '!K17-#REF!</f>
        <v>#REF!</v>
      </c>
      <c r="L17" s="50" t="e">
        <f>'IS '!L17-#REF!</f>
        <v>#REF!</v>
      </c>
      <c r="M17" s="51" t="e">
        <f>'IS '!M17-#REF!</f>
        <v>#REF!</v>
      </c>
      <c r="N17" s="50" t="e">
        <f>'IS '!N17-#REF!</f>
        <v>#REF!</v>
      </c>
      <c r="O17" s="103" t="e">
        <f>'IS '!O17-#REF!</f>
        <v>#REF!</v>
      </c>
      <c r="P17" s="103" t="e">
        <f>'IS '!P17-#REF!</f>
        <v>#REF!</v>
      </c>
      <c r="Q17" s="103" t="e">
        <f>'IS '!Q17-#REF!</f>
        <v>#REF!</v>
      </c>
      <c r="R17" s="171" t="e">
        <f>'IS '!R17-#REF!</f>
        <v>#REF!</v>
      </c>
      <c r="S17" s="50" t="e">
        <f>'IS '!S17-#REF!</f>
        <v>#REF!</v>
      </c>
      <c r="T17" s="50" t="e">
        <f>'IS '!T17-#REF!</f>
        <v>#REF!</v>
      </c>
      <c r="U17" s="50" t="e">
        <f>'IS '!U17-#REF!</f>
        <v>#REF!</v>
      </c>
      <c r="V17" s="50" t="e">
        <f>'IS '!V17-#REF!</f>
        <v>#REF!</v>
      </c>
      <c r="W17" s="171" t="e">
        <f>'IS '!W17-#REF!</f>
        <v>#REF!</v>
      </c>
      <c r="X17" s="50" t="e">
        <f>'IS '!X17-#REF!</f>
        <v>#REF!</v>
      </c>
      <c r="Y17" s="50" t="e">
        <f>'IS '!Y17-#REF!</f>
        <v>#REF!</v>
      </c>
      <c r="Z17" s="50" t="e">
        <f>'IS '!Z17-#REF!</f>
        <v>#REF!</v>
      </c>
      <c r="AA17" s="50" t="e">
        <f>'IS '!AA17-#REF!</f>
        <v>#REF!</v>
      </c>
      <c r="AB17" s="51" t="e">
        <f>'IS '!AB17-#REF!</f>
        <v>#REF!</v>
      </c>
      <c r="AC17" s="50" t="e">
        <f>'IS '!AC17-#REF!</f>
        <v>#REF!</v>
      </c>
      <c r="AD17" s="50" t="e">
        <f>'IS '!AD17-#REF!</f>
        <v>#REF!</v>
      </c>
      <c r="AE17" s="50" t="e">
        <f>'IS '!AE17-#REF!</f>
        <v>#REF!</v>
      </c>
      <c r="AF17" s="50" t="e">
        <f>'IS '!AF17-#REF!</f>
        <v>#REF!</v>
      </c>
      <c r="AG17" s="51" t="e">
        <f>'IS '!AG17-#REF!</f>
        <v>#REF!</v>
      </c>
      <c r="AH17" s="50" t="e">
        <f>'IS '!AH17-#REF!</f>
        <v>#REF!</v>
      </c>
      <c r="AI17" s="50" t="e">
        <f>'IS '!AI17-#REF!</f>
        <v>#REF!</v>
      </c>
      <c r="AJ17" s="50" t="e">
        <f>'IS '!AJ17-#REF!</f>
        <v>#REF!</v>
      </c>
      <c r="AK17" s="50" t="e">
        <f>'IS '!AK17-#REF!</f>
        <v>#REF!</v>
      </c>
      <c r="AL17" s="51" t="e">
        <f>'IS '!AL17-#REF!</f>
        <v>#REF!</v>
      </c>
      <c r="AM17" s="50" t="e">
        <f>'IS '!AM17-#REF!</f>
        <v>#REF!</v>
      </c>
      <c r="AN17" s="50" t="e">
        <f>'IS '!AN17-#REF!</f>
        <v>#REF!</v>
      </c>
      <c r="AO17" s="50" t="e">
        <f>'IS '!AO17-#REF!</f>
        <v>#REF!</v>
      </c>
      <c r="AP17" s="50" t="e">
        <f>'IS '!AP17-#REF!</f>
        <v>#REF!</v>
      </c>
      <c r="AQ17" s="51" t="e">
        <f>'IS '!AQ17-#REF!</f>
        <v>#REF!</v>
      </c>
      <c r="AR17" s="50" t="e">
        <f>'IS '!AR17-#REF!</f>
        <v>#REF!</v>
      </c>
      <c r="AS17" s="50" t="e">
        <f>'IS '!AS17-#REF!</f>
        <v>#REF!</v>
      </c>
      <c r="AT17" s="50" t="e">
        <f>'IS '!AT17-#REF!</f>
        <v>#REF!</v>
      </c>
      <c r="AU17" s="50" t="e">
        <f>'IS '!AU17-#REF!</f>
        <v>#REF!</v>
      </c>
      <c r="AV17" s="51" t="e">
        <f>'IS '!AV17-#REF!</f>
        <v>#REF!</v>
      </c>
    </row>
    <row r="18" spans="1:48" ht="16.2" x14ac:dyDescent="0.85">
      <c r="B18" s="123" t="s">
        <v>70</v>
      </c>
      <c r="C18" s="88"/>
      <c r="D18" s="107" t="e">
        <f>'IS '!D18-#REF!</f>
        <v>#REF!</v>
      </c>
      <c r="E18" s="107" t="e">
        <f>'IS '!E18-#REF!</f>
        <v>#REF!</v>
      </c>
      <c r="F18" s="107" t="e">
        <f>'IS '!F18-#REF!</f>
        <v>#REF!</v>
      </c>
      <c r="G18" s="107" t="e">
        <f>'IS '!G18-#REF!</f>
        <v>#REF!</v>
      </c>
      <c r="H18" s="176" t="e">
        <f>'IS '!H18-#REF!</f>
        <v>#REF!</v>
      </c>
      <c r="I18" s="107" t="e">
        <f>'IS '!I18-#REF!</f>
        <v>#REF!</v>
      </c>
      <c r="J18" s="107" t="e">
        <f>'IS '!J18-#REF!</f>
        <v>#REF!</v>
      </c>
      <c r="K18" s="107" t="e">
        <f>'IS '!K18-#REF!</f>
        <v>#REF!</v>
      </c>
      <c r="L18" s="89" t="e">
        <f>'IS '!L18-#REF!</f>
        <v>#REF!</v>
      </c>
      <c r="M18" s="90" t="e">
        <f>'IS '!M18-#REF!</f>
        <v>#REF!</v>
      </c>
      <c r="N18" s="107" t="e">
        <f>'IS '!N18-#REF!</f>
        <v>#REF!</v>
      </c>
      <c r="O18" s="107" t="e">
        <f>'IS '!O18-#REF!</f>
        <v>#REF!</v>
      </c>
      <c r="P18" s="107" t="e">
        <f>'IS '!P18-#REF!</f>
        <v>#REF!</v>
      </c>
      <c r="Q18" s="107" t="e">
        <f>'IS '!Q18-#REF!</f>
        <v>#REF!</v>
      </c>
      <c r="R18" s="176" t="e">
        <f>'IS '!R18-#REF!</f>
        <v>#REF!</v>
      </c>
      <c r="S18" s="89" t="e">
        <f>'IS '!S18-#REF!</f>
        <v>#REF!</v>
      </c>
      <c r="T18" s="89" t="e">
        <f>'IS '!T18-#REF!</f>
        <v>#REF!</v>
      </c>
      <c r="U18" s="89" t="e">
        <f>'IS '!U18-#REF!</f>
        <v>#REF!</v>
      </c>
      <c r="V18" s="89" t="e">
        <f>'IS '!V18-#REF!</f>
        <v>#REF!</v>
      </c>
      <c r="W18" s="176" t="e">
        <f>'IS '!W18-#REF!</f>
        <v>#REF!</v>
      </c>
      <c r="X18" s="89" t="e">
        <f>'IS '!X18-#REF!</f>
        <v>#REF!</v>
      </c>
      <c r="Y18" s="89" t="e">
        <f>'IS '!Y18-#REF!</f>
        <v>#REF!</v>
      </c>
      <c r="Z18" s="89" t="e">
        <f>'IS '!Z18-#REF!</f>
        <v>#REF!</v>
      </c>
      <c r="AA18" s="89" t="e">
        <f>'IS '!AA18-#REF!</f>
        <v>#REF!</v>
      </c>
      <c r="AB18" s="90" t="e">
        <f>'IS '!AB18-#REF!</f>
        <v>#REF!</v>
      </c>
      <c r="AC18" s="89" t="e">
        <f>'IS '!AC18-#REF!</f>
        <v>#REF!</v>
      </c>
      <c r="AD18" s="89" t="e">
        <f>'IS '!AD18-#REF!</f>
        <v>#REF!</v>
      </c>
      <c r="AE18" s="89" t="e">
        <f>'IS '!AE18-#REF!</f>
        <v>#REF!</v>
      </c>
      <c r="AF18" s="89" t="e">
        <f>'IS '!AF18-#REF!</f>
        <v>#REF!</v>
      </c>
      <c r="AG18" s="90" t="e">
        <f>'IS '!AG18-#REF!</f>
        <v>#REF!</v>
      </c>
      <c r="AH18" s="89" t="e">
        <f>'IS '!AH18-#REF!</f>
        <v>#REF!</v>
      </c>
      <c r="AI18" s="89" t="e">
        <f>'IS '!AI18-#REF!</f>
        <v>#REF!</v>
      </c>
      <c r="AJ18" s="89" t="e">
        <f>'IS '!AJ18-#REF!</f>
        <v>#REF!</v>
      </c>
      <c r="AK18" s="89" t="e">
        <f>'IS '!AK18-#REF!</f>
        <v>#REF!</v>
      </c>
      <c r="AL18" s="90" t="e">
        <f>'IS '!AL18-#REF!</f>
        <v>#REF!</v>
      </c>
      <c r="AM18" s="89" t="e">
        <f>'IS '!AM18-#REF!</f>
        <v>#REF!</v>
      </c>
      <c r="AN18" s="89" t="e">
        <f>'IS '!AN18-#REF!</f>
        <v>#REF!</v>
      </c>
      <c r="AO18" s="89" t="e">
        <f>'IS '!AO18-#REF!</f>
        <v>#REF!</v>
      </c>
      <c r="AP18" s="89" t="e">
        <f>'IS '!AP18-#REF!</f>
        <v>#REF!</v>
      </c>
      <c r="AQ18" s="90" t="e">
        <f>'IS '!AQ18-#REF!</f>
        <v>#REF!</v>
      </c>
      <c r="AR18" s="89" t="e">
        <f>'IS '!AR18-#REF!</f>
        <v>#REF!</v>
      </c>
      <c r="AS18" s="89" t="e">
        <f>'IS '!AS18-#REF!</f>
        <v>#REF!</v>
      </c>
      <c r="AT18" s="89" t="e">
        <f>'IS '!AT18-#REF!</f>
        <v>#REF!</v>
      </c>
      <c r="AU18" s="89" t="e">
        <f>'IS '!AU18-#REF!</f>
        <v>#REF!</v>
      </c>
      <c r="AV18" s="90" t="e">
        <f>'IS '!AV18-#REF!</f>
        <v>#REF!</v>
      </c>
    </row>
    <row r="19" spans="1:48" x14ac:dyDescent="0.55000000000000004">
      <c r="B19" s="124" t="s">
        <v>71</v>
      </c>
      <c r="C19" s="79"/>
      <c r="D19" s="108" t="e">
        <f>'IS '!D19-#REF!</f>
        <v>#REF!</v>
      </c>
      <c r="E19" s="108" t="e">
        <f>'IS '!E19-#REF!</f>
        <v>#REF!</v>
      </c>
      <c r="F19" s="108" t="e">
        <f>'IS '!F19-#REF!</f>
        <v>#REF!</v>
      </c>
      <c r="G19" s="108" t="e">
        <f>'IS '!G19-#REF!</f>
        <v>#REF!</v>
      </c>
      <c r="H19" s="177" t="e">
        <f>'IS '!H19-#REF!</f>
        <v>#REF!</v>
      </c>
      <c r="I19" s="108" t="e">
        <f>'IS '!I19-#REF!</f>
        <v>#REF!</v>
      </c>
      <c r="J19" s="108" t="e">
        <f>'IS '!J19-#REF!</f>
        <v>#REF!</v>
      </c>
      <c r="K19" s="108" t="e">
        <f>'IS '!K19-#REF!</f>
        <v>#REF!</v>
      </c>
      <c r="L19" s="80" t="e">
        <f>'IS '!L19-#REF!</f>
        <v>#REF!</v>
      </c>
      <c r="M19" s="81" t="e">
        <f>'IS '!M19-#REF!</f>
        <v>#REF!</v>
      </c>
      <c r="N19" s="108" t="e">
        <f>'IS '!N19-#REF!</f>
        <v>#REF!</v>
      </c>
      <c r="O19" s="108" t="e">
        <f>'IS '!O19-#REF!</f>
        <v>#REF!</v>
      </c>
      <c r="P19" s="108" t="e">
        <f>'IS '!P19-#REF!</f>
        <v>#REF!</v>
      </c>
      <c r="Q19" s="108" t="e">
        <f>'IS '!Q19-#REF!</f>
        <v>#REF!</v>
      </c>
      <c r="R19" s="177" t="e">
        <f>'IS '!R19-#REF!</f>
        <v>#REF!</v>
      </c>
      <c r="S19" s="80" t="e">
        <f>'IS '!S19-#REF!</f>
        <v>#REF!</v>
      </c>
      <c r="T19" s="80" t="e">
        <f>'IS '!T19-#REF!</f>
        <v>#REF!</v>
      </c>
      <c r="U19" s="80" t="e">
        <f>'IS '!U19-#REF!</f>
        <v>#REF!</v>
      </c>
      <c r="V19" s="80" t="e">
        <f>'IS '!V19-#REF!</f>
        <v>#REF!</v>
      </c>
      <c r="W19" s="177" t="e">
        <f>'IS '!W19-#REF!</f>
        <v>#REF!</v>
      </c>
      <c r="X19" s="80" t="e">
        <f>'IS '!X19-#REF!</f>
        <v>#REF!</v>
      </c>
      <c r="Y19" s="80" t="e">
        <f>'IS '!Y19-#REF!</f>
        <v>#REF!</v>
      </c>
      <c r="Z19" s="80" t="e">
        <f>'IS '!Z19-#REF!</f>
        <v>#REF!</v>
      </c>
      <c r="AA19" s="80" t="e">
        <f>'IS '!AA19-#REF!</f>
        <v>#REF!</v>
      </c>
      <c r="AB19" s="81" t="e">
        <f>'IS '!AB19-#REF!</f>
        <v>#REF!</v>
      </c>
      <c r="AC19" s="80" t="e">
        <f>'IS '!AC19-#REF!</f>
        <v>#REF!</v>
      </c>
      <c r="AD19" s="80" t="e">
        <f>'IS '!AD19-#REF!</f>
        <v>#REF!</v>
      </c>
      <c r="AE19" s="80" t="e">
        <f>'IS '!AE19-#REF!</f>
        <v>#REF!</v>
      </c>
      <c r="AF19" s="80" t="e">
        <f>'IS '!AF19-#REF!</f>
        <v>#REF!</v>
      </c>
      <c r="AG19" s="81" t="e">
        <f>'IS '!AG19-#REF!</f>
        <v>#REF!</v>
      </c>
      <c r="AH19" s="80" t="e">
        <f>'IS '!AH19-#REF!</f>
        <v>#REF!</v>
      </c>
      <c r="AI19" s="80" t="e">
        <f>'IS '!AI19-#REF!</f>
        <v>#REF!</v>
      </c>
      <c r="AJ19" s="80" t="e">
        <f>'IS '!AJ19-#REF!</f>
        <v>#REF!</v>
      </c>
      <c r="AK19" s="80" t="e">
        <f>'IS '!AK19-#REF!</f>
        <v>#REF!</v>
      </c>
      <c r="AL19" s="81" t="e">
        <f>'IS '!AL19-#REF!</f>
        <v>#REF!</v>
      </c>
      <c r="AM19" s="80" t="e">
        <f>'IS '!AM19-#REF!</f>
        <v>#REF!</v>
      </c>
      <c r="AN19" s="80" t="e">
        <f>'IS '!AN19-#REF!</f>
        <v>#REF!</v>
      </c>
      <c r="AO19" s="80" t="e">
        <f>'IS '!AO19-#REF!</f>
        <v>#REF!</v>
      </c>
      <c r="AP19" s="80" t="e">
        <f>'IS '!AP19-#REF!</f>
        <v>#REF!</v>
      </c>
      <c r="AQ19" s="81" t="e">
        <f>'IS '!AQ19-#REF!</f>
        <v>#REF!</v>
      </c>
      <c r="AR19" s="80" t="e">
        <f>'IS '!AR19-#REF!</f>
        <v>#REF!</v>
      </c>
      <c r="AS19" s="80" t="e">
        <f>'IS '!AS19-#REF!</f>
        <v>#REF!</v>
      </c>
      <c r="AT19" s="80" t="e">
        <f>'IS '!AT19-#REF!</f>
        <v>#REF!</v>
      </c>
      <c r="AU19" s="80" t="e">
        <f>'IS '!AU19-#REF!</f>
        <v>#REF!</v>
      </c>
      <c r="AV19" s="81" t="e">
        <f>'IS '!AV19-#REF!</f>
        <v>#REF!</v>
      </c>
    </row>
    <row r="20" spans="1:48" x14ac:dyDescent="0.55000000000000004">
      <c r="B20" s="38" t="s">
        <v>63</v>
      </c>
      <c r="C20" s="18"/>
      <c r="D20" s="105" t="e">
        <f>'IS '!D20-#REF!</f>
        <v>#REF!</v>
      </c>
      <c r="E20" s="105" t="e">
        <f>'IS '!E20-#REF!</f>
        <v>#REF!</v>
      </c>
      <c r="F20" s="105" t="e">
        <f>'IS '!F20-#REF!</f>
        <v>#REF!</v>
      </c>
      <c r="G20" s="105" t="e">
        <f>'IS '!G20-#REF!</f>
        <v>#REF!</v>
      </c>
      <c r="H20" s="170" t="e">
        <f>'IS '!H20-#REF!</f>
        <v>#REF!</v>
      </c>
      <c r="I20" s="105" t="e">
        <f>'IS '!I20-#REF!</f>
        <v>#REF!</v>
      </c>
      <c r="J20" s="105" t="e">
        <f>'IS '!J20-#REF!</f>
        <v>#REF!</v>
      </c>
      <c r="K20" s="105" t="e">
        <f>'IS '!K20-#REF!</f>
        <v>#REF!</v>
      </c>
      <c r="L20" s="105" t="e">
        <f>'IS '!L20-#REF!</f>
        <v>#REF!</v>
      </c>
      <c r="M20" s="170" t="e">
        <f>'IS '!M20-#REF!</f>
        <v>#REF!</v>
      </c>
      <c r="N20" s="105" t="e">
        <f>'IS '!N20-#REF!</f>
        <v>#REF!</v>
      </c>
      <c r="O20" s="105" t="e">
        <f>'IS '!O20-#REF!</f>
        <v>#REF!</v>
      </c>
      <c r="P20" s="105" t="e">
        <f>'IS '!P20-#REF!</f>
        <v>#REF!</v>
      </c>
      <c r="Q20" s="105" t="e">
        <f>'IS '!Q20-#REF!</f>
        <v>#REF!</v>
      </c>
      <c r="R20" s="170" t="e">
        <f>'IS '!R20-#REF!</f>
        <v>#REF!</v>
      </c>
      <c r="S20" s="105" t="e">
        <f>'IS '!S20-#REF!</f>
        <v>#REF!</v>
      </c>
      <c r="T20" s="105" t="e">
        <f>'IS '!T20-#REF!</f>
        <v>#REF!</v>
      </c>
      <c r="U20" s="105" t="e">
        <f>'IS '!U20-#REF!</f>
        <v>#REF!</v>
      </c>
      <c r="V20" s="105" t="e">
        <f>'IS '!V20-#REF!</f>
        <v>#REF!</v>
      </c>
      <c r="W20" s="170" t="e">
        <f>'IS '!W20-#REF!</f>
        <v>#REF!</v>
      </c>
      <c r="X20" s="105" t="e">
        <f>'IS '!X20-#REF!</f>
        <v>#REF!</v>
      </c>
      <c r="Y20" s="105" t="e">
        <f>'IS '!Y20-#REF!</f>
        <v>#REF!</v>
      </c>
      <c r="Z20" s="105" t="e">
        <f>'IS '!Z20-#REF!</f>
        <v>#REF!</v>
      </c>
      <c r="AA20" s="105" t="e">
        <f>'IS '!AA20-#REF!</f>
        <v>#REF!</v>
      </c>
      <c r="AB20" s="170" t="e">
        <f>'IS '!AB20-#REF!</f>
        <v>#REF!</v>
      </c>
      <c r="AC20" s="105" t="e">
        <f>'IS '!AC20-#REF!</f>
        <v>#REF!</v>
      </c>
      <c r="AD20" s="105" t="e">
        <f>'IS '!AD20-#REF!</f>
        <v>#REF!</v>
      </c>
      <c r="AE20" s="105" t="e">
        <f>'IS '!AE20-#REF!</f>
        <v>#REF!</v>
      </c>
      <c r="AF20" s="105" t="e">
        <f>'IS '!AF20-#REF!</f>
        <v>#REF!</v>
      </c>
      <c r="AG20" s="170" t="e">
        <f>'IS '!AG20-#REF!</f>
        <v>#REF!</v>
      </c>
      <c r="AH20" s="105" t="e">
        <f>'IS '!AH20-#REF!</f>
        <v>#REF!</v>
      </c>
      <c r="AI20" s="105" t="e">
        <f>'IS '!AI20-#REF!</f>
        <v>#REF!</v>
      </c>
      <c r="AJ20" s="105" t="e">
        <f>'IS '!AJ20-#REF!</f>
        <v>#REF!</v>
      </c>
      <c r="AK20" s="105" t="e">
        <f>'IS '!AK20-#REF!</f>
        <v>#REF!</v>
      </c>
      <c r="AL20" s="170" t="e">
        <f>'IS '!AL20-#REF!</f>
        <v>#REF!</v>
      </c>
      <c r="AM20" s="105" t="e">
        <f>'IS '!AM20-#REF!</f>
        <v>#REF!</v>
      </c>
      <c r="AN20" s="105" t="e">
        <f>'IS '!AN20-#REF!</f>
        <v>#REF!</v>
      </c>
      <c r="AO20" s="105" t="e">
        <f>'IS '!AO20-#REF!</f>
        <v>#REF!</v>
      </c>
      <c r="AP20" s="105" t="e">
        <f>'IS '!AP20-#REF!</f>
        <v>#REF!</v>
      </c>
      <c r="AQ20" s="170" t="e">
        <f>'IS '!AQ20-#REF!</f>
        <v>#REF!</v>
      </c>
      <c r="AR20" s="105" t="e">
        <f>'IS '!AR20-#REF!</f>
        <v>#REF!</v>
      </c>
      <c r="AS20" s="105" t="e">
        <f>'IS '!AS20-#REF!</f>
        <v>#REF!</v>
      </c>
      <c r="AT20" s="105" t="e">
        <f>'IS '!AT20-#REF!</f>
        <v>#REF!</v>
      </c>
      <c r="AU20" s="105" t="e">
        <f>'IS '!AU20-#REF!</f>
        <v>#REF!</v>
      </c>
      <c r="AV20" s="170" t="e">
        <f>'IS '!AV20-#REF!</f>
        <v>#REF!</v>
      </c>
    </row>
    <row r="21" spans="1:48" x14ac:dyDescent="0.55000000000000004">
      <c r="B21" s="38" t="s">
        <v>37</v>
      </c>
      <c r="C21" s="18"/>
      <c r="D21" s="105" t="e">
        <f>'IS '!D21-#REF!</f>
        <v>#REF!</v>
      </c>
      <c r="E21" s="105" t="e">
        <f>'IS '!E21-#REF!</f>
        <v>#REF!</v>
      </c>
      <c r="F21" s="102" t="e">
        <f>'IS '!F21-#REF!</f>
        <v>#REF!</v>
      </c>
      <c r="G21" s="105" t="e">
        <f>'IS '!G21-#REF!</f>
        <v>#REF!</v>
      </c>
      <c r="H21" s="170" t="e">
        <f>'IS '!H21-#REF!</f>
        <v>#REF!</v>
      </c>
      <c r="I21" s="105" t="e">
        <f>'IS '!I21-#REF!</f>
        <v>#REF!</v>
      </c>
      <c r="J21" s="105" t="e">
        <f>'IS '!J21-#REF!</f>
        <v>#REF!</v>
      </c>
      <c r="K21" s="105" t="e">
        <f>'IS '!K21-#REF!</f>
        <v>#REF!</v>
      </c>
      <c r="L21" s="105" t="e">
        <f>'IS '!L21-#REF!</f>
        <v>#REF!</v>
      </c>
      <c r="M21" s="170" t="e">
        <f>'IS '!M21-#REF!</f>
        <v>#REF!</v>
      </c>
      <c r="N21" s="105" t="e">
        <f>'IS '!N21-#REF!</f>
        <v>#REF!</v>
      </c>
      <c r="O21" s="105" t="e">
        <f>'IS '!O21-#REF!</f>
        <v>#REF!</v>
      </c>
      <c r="P21" s="105" t="e">
        <f>'IS '!P21-#REF!</f>
        <v>#REF!</v>
      </c>
      <c r="Q21" s="105" t="e">
        <f>'IS '!Q21-#REF!</f>
        <v>#REF!</v>
      </c>
      <c r="R21" s="170" t="e">
        <f>'IS '!R21-#REF!</f>
        <v>#REF!</v>
      </c>
      <c r="S21" s="105" t="e">
        <f>'IS '!S21-#REF!</f>
        <v>#REF!</v>
      </c>
      <c r="T21" s="105" t="e">
        <f>'IS '!T21-#REF!</f>
        <v>#REF!</v>
      </c>
      <c r="U21" s="105" t="e">
        <f>'IS '!U21-#REF!</f>
        <v>#REF!</v>
      </c>
      <c r="V21" s="105" t="e">
        <f>'IS '!V21-#REF!</f>
        <v>#REF!</v>
      </c>
      <c r="W21" s="170" t="e">
        <f>'IS '!W21-#REF!</f>
        <v>#REF!</v>
      </c>
      <c r="X21" s="105" t="e">
        <f>'IS '!X21-#REF!</f>
        <v>#REF!</v>
      </c>
      <c r="Y21" s="105" t="e">
        <f>'IS '!Y21-#REF!</f>
        <v>#REF!</v>
      </c>
      <c r="Z21" s="105" t="e">
        <f>'IS '!Z21-#REF!</f>
        <v>#REF!</v>
      </c>
      <c r="AA21" s="105" t="e">
        <f>'IS '!AA21-#REF!</f>
        <v>#REF!</v>
      </c>
      <c r="AB21" s="170" t="e">
        <f>'IS '!AB21-#REF!</f>
        <v>#REF!</v>
      </c>
      <c r="AC21" s="105" t="e">
        <f>'IS '!AC21-#REF!</f>
        <v>#REF!</v>
      </c>
      <c r="AD21" s="105" t="e">
        <f>'IS '!AD21-#REF!</f>
        <v>#REF!</v>
      </c>
      <c r="AE21" s="105" t="e">
        <f>'IS '!AE21-#REF!</f>
        <v>#REF!</v>
      </c>
      <c r="AF21" s="105" t="e">
        <f>'IS '!AF21-#REF!</f>
        <v>#REF!</v>
      </c>
      <c r="AG21" s="170" t="e">
        <f>'IS '!AG21-#REF!</f>
        <v>#REF!</v>
      </c>
      <c r="AH21" s="105" t="e">
        <f>'IS '!AH21-#REF!</f>
        <v>#REF!</v>
      </c>
      <c r="AI21" s="105" t="e">
        <f>'IS '!AI21-#REF!</f>
        <v>#REF!</v>
      </c>
      <c r="AJ21" s="105" t="e">
        <f>'IS '!AJ21-#REF!</f>
        <v>#REF!</v>
      </c>
      <c r="AK21" s="105" t="e">
        <f>'IS '!AK21-#REF!</f>
        <v>#REF!</v>
      </c>
      <c r="AL21" s="170" t="e">
        <f>'IS '!AL21-#REF!</f>
        <v>#REF!</v>
      </c>
      <c r="AM21" s="105" t="e">
        <f>'IS '!AM21-#REF!</f>
        <v>#REF!</v>
      </c>
      <c r="AN21" s="105" t="e">
        <f>'IS '!AN21-#REF!</f>
        <v>#REF!</v>
      </c>
      <c r="AO21" s="105" t="e">
        <f>'IS '!AO21-#REF!</f>
        <v>#REF!</v>
      </c>
      <c r="AP21" s="105" t="e">
        <f>'IS '!AP21-#REF!</f>
        <v>#REF!</v>
      </c>
      <c r="AQ21" s="170" t="e">
        <f>'IS '!AQ21-#REF!</f>
        <v>#REF!</v>
      </c>
      <c r="AR21" s="105" t="e">
        <f>'IS '!AR21-#REF!</f>
        <v>#REF!</v>
      </c>
      <c r="AS21" s="105" t="e">
        <f>'IS '!AS21-#REF!</f>
        <v>#REF!</v>
      </c>
      <c r="AT21" s="105" t="e">
        <f>'IS '!AT21-#REF!</f>
        <v>#REF!</v>
      </c>
      <c r="AU21" s="105" t="e">
        <f>'IS '!AU21-#REF!</f>
        <v>#REF!</v>
      </c>
      <c r="AV21" s="170" t="e">
        <f>'IS '!AV21-#REF!</f>
        <v>#REF!</v>
      </c>
    </row>
    <row r="22" spans="1:48" ht="16.2" x14ac:dyDescent="0.85">
      <c r="B22" s="38" t="s">
        <v>38</v>
      </c>
      <c r="C22" s="356"/>
      <c r="D22" s="104" t="e">
        <f>'IS '!D22-#REF!</f>
        <v>#REF!</v>
      </c>
      <c r="E22" s="104" t="e">
        <f>'IS '!E22-#REF!</f>
        <v>#REF!</v>
      </c>
      <c r="F22" s="104" t="e">
        <f>'IS '!F22-#REF!</f>
        <v>#REF!</v>
      </c>
      <c r="G22" s="104" t="e">
        <f>'IS '!G22-#REF!</f>
        <v>#REF!</v>
      </c>
      <c r="H22" s="173" t="e">
        <f>'IS '!H22-#REF!</f>
        <v>#REF!</v>
      </c>
      <c r="I22" s="104" t="e">
        <f>'IS '!I22-#REF!</f>
        <v>#REF!</v>
      </c>
      <c r="J22" s="104" t="e">
        <f>'IS '!J22-#REF!</f>
        <v>#REF!</v>
      </c>
      <c r="K22" s="104" t="e">
        <f>'IS '!K22-#REF!</f>
        <v>#REF!</v>
      </c>
      <c r="L22" s="104" t="e">
        <f>'IS '!L22-#REF!</f>
        <v>#REF!</v>
      </c>
      <c r="M22" s="173" t="e">
        <f>'IS '!M22-#REF!</f>
        <v>#REF!</v>
      </c>
      <c r="N22" s="104" t="e">
        <f>'IS '!N22-#REF!</f>
        <v>#REF!</v>
      </c>
      <c r="O22" s="104" t="e">
        <f>'IS '!O22-#REF!</f>
        <v>#REF!</v>
      </c>
      <c r="P22" s="104" t="e">
        <f>'IS '!P22-#REF!</f>
        <v>#REF!</v>
      </c>
      <c r="Q22" s="104" t="e">
        <f>'IS '!Q22-#REF!</f>
        <v>#REF!</v>
      </c>
      <c r="R22" s="173" t="e">
        <f>'IS '!R22-#REF!</f>
        <v>#REF!</v>
      </c>
      <c r="S22" s="104" t="e">
        <f>'IS '!S22-#REF!</f>
        <v>#REF!</v>
      </c>
      <c r="T22" s="104" t="e">
        <f>'IS '!T22-#REF!</f>
        <v>#REF!</v>
      </c>
      <c r="U22" s="104" t="e">
        <f>'IS '!U22-#REF!</f>
        <v>#REF!</v>
      </c>
      <c r="V22" s="104" t="e">
        <f>'IS '!V22-#REF!</f>
        <v>#REF!</v>
      </c>
      <c r="W22" s="173" t="e">
        <f>'IS '!W22-#REF!</f>
        <v>#REF!</v>
      </c>
      <c r="X22" s="104" t="e">
        <f>'IS '!X22-#REF!</f>
        <v>#REF!</v>
      </c>
      <c r="Y22" s="104" t="e">
        <f>'IS '!Y22-#REF!</f>
        <v>#REF!</v>
      </c>
      <c r="Z22" s="104" t="e">
        <f>'IS '!Z22-#REF!</f>
        <v>#REF!</v>
      </c>
      <c r="AA22" s="104" t="e">
        <f>'IS '!AA22-#REF!</f>
        <v>#REF!</v>
      </c>
      <c r="AB22" s="431" t="e">
        <f>'IS '!AB22-#REF!</f>
        <v>#REF!</v>
      </c>
      <c r="AC22" s="104" t="e">
        <f>'IS '!AC22-#REF!</f>
        <v>#REF!</v>
      </c>
      <c r="AD22" s="104" t="e">
        <f>'IS '!AD22-#REF!</f>
        <v>#REF!</v>
      </c>
      <c r="AE22" s="104" t="e">
        <f>'IS '!AE22-#REF!</f>
        <v>#REF!</v>
      </c>
      <c r="AF22" s="104" t="e">
        <f>'IS '!AF22-#REF!</f>
        <v>#REF!</v>
      </c>
      <c r="AG22" s="173" t="e">
        <f>'IS '!AG22-#REF!</f>
        <v>#REF!</v>
      </c>
      <c r="AH22" s="104" t="e">
        <f>'IS '!AH22-#REF!</f>
        <v>#REF!</v>
      </c>
      <c r="AI22" s="104" t="e">
        <f>'IS '!AI22-#REF!</f>
        <v>#REF!</v>
      </c>
      <c r="AJ22" s="104" t="e">
        <f>'IS '!AJ22-#REF!</f>
        <v>#REF!</v>
      </c>
      <c r="AK22" s="104" t="e">
        <f>'IS '!AK22-#REF!</f>
        <v>#REF!</v>
      </c>
      <c r="AL22" s="173" t="e">
        <f>'IS '!AL22-#REF!</f>
        <v>#REF!</v>
      </c>
      <c r="AM22" s="104" t="e">
        <f>'IS '!AM22-#REF!</f>
        <v>#REF!</v>
      </c>
      <c r="AN22" s="104" t="e">
        <f>'IS '!AN22-#REF!</f>
        <v>#REF!</v>
      </c>
      <c r="AO22" s="104" t="e">
        <f>'IS '!AO22-#REF!</f>
        <v>#REF!</v>
      </c>
      <c r="AP22" s="104" t="e">
        <f>'IS '!AP22-#REF!</f>
        <v>#REF!</v>
      </c>
      <c r="AQ22" s="173" t="e">
        <f>'IS '!AQ22-#REF!</f>
        <v>#REF!</v>
      </c>
      <c r="AR22" s="104" t="e">
        <f>'IS '!AR22-#REF!</f>
        <v>#REF!</v>
      </c>
      <c r="AS22" s="104" t="e">
        <f>'IS '!AS22-#REF!</f>
        <v>#REF!</v>
      </c>
      <c r="AT22" s="104" t="e">
        <f>'IS '!AT22-#REF!</f>
        <v>#REF!</v>
      </c>
      <c r="AU22" s="104" t="e">
        <f>'IS '!AU22-#REF!</f>
        <v>#REF!</v>
      </c>
      <c r="AV22" s="173" t="e">
        <f>'IS '!AV22-#REF!</f>
        <v>#REF!</v>
      </c>
    </row>
    <row r="23" spans="1:48" x14ac:dyDescent="0.55000000000000004">
      <c r="B23" s="469" t="s">
        <v>11</v>
      </c>
      <c r="C23" s="470"/>
      <c r="D23" s="103" t="e">
        <f>'IS '!D23-#REF!</f>
        <v>#REF!</v>
      </c>
      <c r="E23" s="103" t="e">
        <f>'IS '!E23-#REF!</f>
        <v>#REF!</v>
      </c>
      <c r="F23" s="103" t="e">
        <f>'IS '!F23-#REF!</f>
        <v>#REF!</v>
      </c>
      <c r="G23" s="103" t="e">
        <f>'IS '!G23-#REF!</f>
        <v>#REF!</v>
      </c>
      <c r="H23" s="171" t="e">
        <f>'IS '!H23-#REF!</f>
        <v>#REF!</v>
      </c>
      <c r="I23" s="103" t="e">
        <f>'IS '!I23-#REF!</f>
        <v>#REF!</v>
      </c>
      <c r="J23" s="103" t="e">
        <f>'IS '!J23-#REF!</f>
        <v>#REF!</v>
      </c>
      <c r="K23" s="103" t="e">
        <f>'IS '!K23-#REF!</f>
        <v>#REF!</v>
      </c>
      <c r="L23" s="50" t="e">
        <f>'IS '!L23-#REF!</f>
        <v>#REF!</v>
      </c>
      <c r="M23" s="51" t="e">
        <f>'IS '!M23-#REF!</f>
        <v>#REF!</v>
      </c>
      <c r="N23" s="50" t="e">
        <f>'IS '!N23-#REF!</f>
        <v>#REF!</v>
      </c>
      <c r="O23" s="103" t="e">
        <f>'IS '!O23-#REF!</f>
        <v>#REF!</v>
      </c>
      <c r="P23" s="103" t="e">
        <f>'IS '!P23-#REF!</f>
        <v>#REF!</v>
      </c>
      <c r="Q23" s="103" t="e">
        <f>'IS '!Q23-#REF!</f>
        <v>#REF!</v>
      </c>
      <c r="R23" s="171" t="e">
        <f>'IS '!R23-#REF!</f>
        <v>#REF!</v>
      </c>
      <c r="S23" s="50" t="e">
        <f>'IS '!S23-#REF!</f>
        <v>#REF!</v>
      </c>
      <c r="T23" s="50" t="e">
        <f>'IS '!T23-#REF!</f>
        <v>#REF!</v>
      </c>
      <c r="U23" s="50" t="e">
        <f>'IS '!U23-#REF!</f>
        <v>#REF!</v>
      </c>
      <c r="V23" s="50" t="e">
        <f>'IS '!V23-#REF!</f>
        <v>#REF!</v>
      </c>
      <c r="W23" s="171" t="e">
        <f>'IS '!W23-#REF!</f>
        <v>#REF!</v>
      </c>
      <c r="X23" s="50" t="e">
        <f>'IS '!X23-#REF!</f>
        <v>#REF!</v>
      </c>
      <c r="Y23" s="50" t="e">
        <f>'IS '!Y23-#REF!</f>
        <v>#REF!</v>
      </c>
      <c r="Z23" s="50" t="e">
        <f>'IS '!Z23-#REF!</f>
        <v>#REF!</v>
      </c>
      <c r="AA23" s="50" t="e">
        <f>'IS '!AA23-#REF!</f>
        <v>#REF!</v>
      </c>
      <c r="AB23" s="51" t="e">
        <f>'IS '!AB23-#REF!</f>
        <v>#REF!</v>
      </c>
      <c r="AC23" s="50" t="e">
        <f>'IS '!AC23-#REF!</f>
        <v>#REF!</v>
      </c>
      <c r="AD23" s="50" t="e">
        <f>'IS '!AD23-#REF!</f>
        <v>#REF!</v>
      </c>
      <c r="AE23" s="50" t="e">
        <f>'IS '!AE23-#REF!</f>
        <v>#REF!</v>
      </c>
      <c r="AF23" s="50" t="e">
        <f>'IS '!AF23-#REF!</f>
        <v>#REF!</v>
      </c>
      <c r="AG23" s="51" t="e">
        <f>'IS '!AG23-#REF!</f>
        <v>#REF!</v>
      </c>
      <c r="AH23" s="50" t="e">
        <f>'IS '!AH23-#REF!</f>
        <v>#REF!</v>
      </c>
      <c r="AI23" s="50" t="e">
        <f>'IS '!AI23-#REF!</f>
        <v>#REF!</v>
      </c>
      <c r="AJ23" s="50" t="e">
        <f>'IS '!AJ23-#REF!</f>
        <v>#REF!</v>
      </c>
      <c r="AK23" s="50" t="e">
        <f>'IS '!AK23-#REF!</f>
        <v>#REF!</v>
      </c>
      <c r="AL23" s="51" t="e">
        <f>'IS '!AL23-#REF!</f>
        <v>#REF!</v>
      </c>
      <c r="AM23" s="50" t="e">
        <f>'IS '!AM23-#REF!</f>
        <v>#REF!</v>
      </c>
      <c r="AN23" s="50" t="e">
        <f>'IS '!AN23-#REF!</f>
        <v>#REF!</v>
      </c>
      <c r="AO23" s="50" t="e">
        <f>'IS '!AO23-#REF!</f>
        <v>#REF!</v>
      </c>
      <c r="AP23" s="50" t="e">
        <f>'IS '!AP23-#REF!</f>
        <v>#REF!</v>
      </c>
      <c r="AQ23" s="51" t="e">
        <f>'IS '!AQ23-#REF!</f>
        <v>#REF!</v>
      </c>
      <c r="AR23" s="50" t="e">
        <f>'IS '!AR23-#REF!</f>
        <v>#REF!</v>
      </c>
      <c r="AS23" s="50" t="e">
        <f>'IS '!AS23-#REF!</f>
        <v>#REF!</v>
      </c>
      <c r="AT23" s="50" t="e">
        <f>'IS '!AT23-#REF!</f>
        <v>#REF!</v>
      </c>
      <c r="AU23" s="50" t="e">
        <f>'IS '!AU23-#REF!</f>
        <v>#REF!</v>
      </c>
      <c r="AV23" s="51" t="e">
        <f>'IS '!AV23-#REF!</f>
        <v>#REF!</v>
      </c>
    </row>
    <row r="24" spans="1:48" ht="16.2" x14ac:dyDescent="0.85">
      <c r="B24" s="471" t="s">
        <v>5</v>
      </c>
      <c r="C24" s="472"/>
      <c r="D24" s="104" t="e">
        <f>'IS '!D24-#REF!</f>
        <v>#REF!</v>
      </c>
      <c r="E24" s="104" t="e">
        <f>'IS '!E24-#REF!</f>
        <v>#REF!</v>
      </c>
      <c r="F24" s="104" t="e">
        <f>'IS '!F24-#REF!</f>
        <v>#REF!</v>
      </c>
      <c r="G24" s="104" t="e">
        <f>'IS '!G24-#REF!</f>
        <v>#REF!</v>
      </c>
      <c r="H24" s="173" t="e">
        <f>'IS '!H24-#REF!</f>
        <v>#REF!</v>
      </c>
      <c r="I24" s="104" t="e">
        <f>'IS '!I24-#REF!</f>
        <v>#REF!</v>
      </c>
      <c r="J24" s="104" t="e">
        <f>'IS '!J24-#REF!</f>
        <v>#REF!</v>
      </c>
      <c r="K24" s="104" t="e">
        <f>'IS '!K24-#REF!</f>
        <v>#REF!</v>
      </c>
      <c r="L24" s="52" t="e">
        <f>'IS '!L24-#REF!</f>
        <v>#REF!</v>
      </c>
      <c r="M24" s="53" t="e">
        <f>'IS '!M24-#REF!</f>
        <v>#REF!</v>
      </c>
      <c r="N24" s="52" t="e">
        <f>'IS '!N24-#REF!</f>
        <v>#REF!</v>
      </c>
      <c r="O24" s="104" t="e">
        <f>'IS '!O24-#REF!</f>
        <v>#REF!</v>
      </c>
      <c r="P24" s="104" t="e">
        <f>'IS '!P24-#REF!</f>
        <v>#REF!</v>
      </c>
      <c r="Q24" s="104" t="e">
        <f>'IS '!Q24-#REF!</f>
        <v>#REF!</v>
      </c>
      <c r="R24" s="173" t="e">
        <f>'IS '!R24-#REF!</f>
        <v>#REF!</v>
      </c>
      <c r="S24" s="52" t="e">
        <f>'IS '!S24-#REF!</f>
        <v>#REF!</v>
      </c>
      <c r="T24" s="52" t="e">
        <f>'IS '!T24-#REF!</f>
        <v>#REF!</v>
      </c>
      <c r="U24" s="52" t="e">
        <f>'IS '!U24-#REF!</f>
        <v>#REF!</v>
      </c>
      <c r="V24" s="52" t="e">
        <f>'IS '!V24-#REF!</f>
        <v>#REF!</v>
      </c>
      <c r="W24" s="173" t="e">
        <f>'IS '!W24-#REF!</f>
        <v>#REF!</v>
      </c>
      <c r="X24" s="52" t="e">
        <f>'IS '!X24-#REF!</f>
        <v>#REF!</v>
      </c>
      <c r="Y24" s="52" t="e">
        <f>'IS '!Y24-#REF!</f>
        <v>#REF!</v>
      </c>
      <c r="Z24" s="52" t="e">
        <f>'IS '!Z24-#REF!</f>
        <v>#REF!</v>
      </c>
      <c r="AA24" s="52" t="e">
        <f>'IS '!AA24-#REF!</f>
        <v>#REF!</v>
      </c>
      <c r="AB24" s="53" t="e">
        <f>'IS '!AB24-#REF!</f>
        <v>#REF!</v>
      </c>
      <c r="AC24" s="52" t="e">
        <f>'IS '!AC24-#REF!</f>
        <v>#REF!</v>
      </c>
      <c r="AD24" s="52" t="e">
        <f>'IS '!AD24-#REF!</f>
        <v>#REF!</v>
      </c>
      <c r="AE24" s="52" t="e">
        <f>'IS '!AE24-#REF!</f>
        <v>#REF!</v>
      </c>
      <c r="AF24" s="52" t="e">
        <f>'IS '!AF24-#REF!</f>
        <v>#REF!</v>
      </c>
      <c r="AG24" s="53" t="e">
        <f>'IS '!AG24-#REF!</f>
        <v>#REF!</v>
      </c>
      <c r="AH24" s="52" t="e">
        <f>'IS '!AH24-#REF!</f>
        <v>#REF!</v>
      </c>
      <c r="AI24" s="52" t="e">
        <f>'IS '!AI24-#REF!</f>
        <v>#REF!</v>
      </c>
      <c r="AJ24" s="52" t="e">
        <f>'IS '!AJ24-#REF!</f>
        <v>#REF!</v>
      </c>
      <c r="AK24" s="52" t="e">
        <f>'IS '!AK24-#REF!</f>
        <v>#REF!</v>
      </c>
      <c r="AL24" s="53" t="e">
        <f>'IS '!AL24-#REF!</f>
        <v>#REF!</v>
      </c>
      <c r="AM24" s="52" t="e">
        <f>'IS '!AM24-#REF!</f>
        <v>#REF!</v>
      </c>
      <c r="AN24" s="52" t="e">
        <f>'IS '!AN24-#REF!</f>
        <v>#REF!</v>
      </c>
      <c r="AO24" s="52" t="e">
        <f>'IS '!AO24-#REF!</f>
        <v>#REF!</v>
      </c>
      <c r="AP24" s="52" t="e">
        <f>'IS '!AP24-#REF!</f>
        <v>#REF!</v>
      </c>
      <c r="AQ24" s="53" t="e">
        <f>'IS '!AQ24-#REF!</f>
        <v>#REF!</v>
      </c>
      <c r="AR24" s="52" t="e">
        <f>'IS '!AR24-#REF!</f>
        <v>#REF!</v>
      </c>
      <c r="AS24" s="52" t="e">
        <f>'IS '!AS24-#REF!</f>
        <v>#REF!</v>
      </c>
      <c r="AT24" s="52" t="e">
        <f>'IS '!AT24-#REF!</f>
        <v>#REF!</v>
      </c>
      <c r="AU24" s="52" t="e">
        <f>'IS '!AU24-#REF!</f>
        <v>#REF!</v>
      </c>
      <c r="AV24" s="53" t="e">
        <f>'IS '!AV24-#REF!</f>
        <v>#REF!</v>
      </c>
    </row>
    <row r="25" spans="1:48" x14ac:dyDescent="0.55000000000000004">
      <c r="A25" s="23"/>
      <c r="B25" s="469" t="s">
        <v>39</v>
      </c>
      <c r="C25" s="470"/>
      <c r="D25" s="103" t="e">
        <f>'IS '!D25-#REF!</f>
        <v>#REF!</v>
      </c>
      <c r="E25" s="103" t="e">
        <f>'IS '!E25-#REF!</f>
        <v>#REF!</v>
      </c>
      <c r="F25" s="103" t="e">
        <f>'IS '!F25-#REF!</f>
        <v>#REF!</v>
      </c>
      <c r="G25" s="103" t="e">
        <f>'IS '!G25-#REF!</f>
        <v>#REF!</v>
      </c>
      <c r="H25" s="171" t="e">
        <f>'IS '!H25-#REF!</f>
        <v>#REF!</v>
      </c>
      <c r="I25" s="103" t="e">
        <f>'IS '!I25-#REF!</f>
        <v>#REF!</v>
      </c>
      <c r="J25" s="103" t="e">
        <f>'IS '!J25-#REF!</f>
        <v>#REF!</v>
      </c>
      <c r="K25" s="103" t="e">
        <f>'IS '!K25-#REF!</f>
        <v>#REF!</v>
      </c>
      <c r="L25" s="50" t="e">
        <f>'IS '!L25-#REF!</f>
        <v>#REF!</v>
      </c>
      <c r="M25" s="51" t="e">
        <f>'IS '!M25-#REF!</f>
        <v>#REF!</v>
      </c>
      <c r="N25" s="50" t="e">
        <f>'IS '!N25-#REF!</f>
        <v>#REF!</v>
      </c>
      <c r="O25" s="103" t="e">
        <f>'IS '!O25-#REF!</f>
        <v>#REF!</v>
      </c>
      <c r="P25" s="103" t="e">
        <f>'IS '!P25-#REF!</f>
        <v>#REF!</v>
      </c>
      <c r="Q25" s="103" t="e">
        <f>'IS '!Q25-#REF!</f>
        <v>#REF!</v>
      </c>
      <c r="R25" s="171" t="e">
        <f>'IS '!R25-#REF!</f>
        <v>#REF!</v>
      </c>
      <c r="S25" s="50" t="e">
        <f>'IS '!S25-#REF!</f>
        <v>#REF!</v>
      </c>
      <c r="T25" s="50" t="e">
        <f>'IS '!T25-#REF!</f>
        <v>#REF!</v>
      </c>
      <c r="U25" s="50" t="e">
        <f>'IS '!U25-#REF!</f>
        <v>#REF!</v>
      </c>
      <c r="V25" s="50" t="e">
        <f>'IS '!V25-#REF!</f>
        <v>#REF!</v>
      </c>
      <c r="W25" s="171" t="e">
        <f>'IS '!W25-#REF!</f>
        <v>#REF!</v>
      </c>
      <c r="X25" s="50" t="e">
        <f>'IS '!X25-#REF!</f>
        <v>#REF!</v>
      </c>
      <c r="Y25" s="50" t="e">
        <f>'IS '!Y25-#REF!</f>
        <v>#REF!</v>
      </c>
      <c r="Z25" s="50" t="e">
        <f>'IS '!Z25-#REF!</f>
        <v>#REF!</v>
      </c>
      <c r="AA25" s="50" t="e">
        <f>'IS '!AA25-#REF!</f>
        <v>#REF!</v>
      </c>
      <c r="AB25" s="51" t="e">
        <f>'IS '!AB25-#REF!</f>
        <v>#REF!</v>
      </c>
      <c r="AC25" s="50" t="e">
        <f>'IS '!AC25-#REF!</f>
        <v>#REF!</v>
      </c>
      <c r="AD25" s="50" t="e">
        <f>'IS '!AD25-#REF!</f>
        <v>#REF!</v>
      </c>
      <c r="AE25" s="50" t="e">
        <f>'IS '!AE25-#REF!</f>
        <v>#REF!</v>
      </c>
      <c r="AF25" s="103" t="e">
        <f>'IS '!AF25-#REF!</f>
        <v>#REF!</v>
      </c>
      <c r="AG25" s="171" t="e">
        <f>'IS '!AG25-#REF!</f>
        <v>#REF!</v>
      </c>
      <c r="AH25" s="103" t="e">
        <f>'IS '!AH25-#REF!</f>
        <v>#REF!</v>
      </c>
      <c r="AI25" s="103" t="e">
        <f>'IS '!AI25-#REF!</f>
        <v>#REF!</v>
      </c>
      <c r="AJ25" s="103" t="e">
        <f>'IS '!AJ25-#REF!</f>
        <v>#REF!</v>
      </c>
      <c r="AK25" s="103" t="e">
        <f>'IS '!AK25-#REF!</f>
        <v>#REF!</v>
      </c>
      <c r="AL25" s="51" t="e">
        <f>'IS '!AL25-#REF!</f>
        <v>#REF!</v>
      </c>
      <c r="AM25" s="103" t="e">
        <f>'IS '!AM25-#REF!</f>
        <v>#REF!</v>
      </c>
      <c r="AN25" s="103" t="e">
        <f>'IS '!AN25-#REF!</f>
        <v>#REF!</v>
      </c>
      <c r="AO25" s="103" t="e">
        <f>'IS '!AO25-#REF!</f>
        <v>#REF!</v>
      </c>
      <c r="AP25" s="103" t="e">
        <f>'IS '!AP25-#REF!</f>
        <v>#REF!</v>
      </c>
      <c r="AQ25" s="51" t="e">
        <f>'IS '!AQ25-#REF!</f>
        <v>#REF!</v>
      </c>
      <c r="AR25" s="103" t="e">
        <f>'IS '!AR25-#REF!</f>
        <v>#REF!</v>
      </c>
      <c r="AS25" s="103" t="e">
        <f>'IS '!AS25-#REF!</f>
        <v>#REF!</v>
      </c>
      <c r="AT25" s="103" t="e">
        <f>'IS '!AT25-#REF!</f>
        <v>#REF!</v>
      </c>
      <c r="AU25" s="103" t="e">
        <f>'IS '!AU25-#REF!</f>
        <v>#REF!</v>
      </c>
      <c r="AV25" s="51" t="e">
        <f>'IS '!AV25-#REF!</f>
        <v>#REF!</v>
      </c>
    </row>
    <row r="26" spans="1:48" ht="16.2" x14ac:dyDescent="0.85">
      <c r="A26" s="23"/>
      <c r="B26" s="210" t="s">
        <v>40</v>
      </c>
      <c r="C26" s="201"/>
      <c r="D26" s="104" t="e">
        <f>'IS '!D26-#REF!</f>
        <v>#REF!</v>
      </c>
      <c r="E26" s="104" t="e">
        <f>'IS '!E26-#REF!</f>
        <v>#REF!</v>
      </c>
      <c r="F26" s="104" t="e">
        <f>'IS '!F26-#REF!</f>
        <v>#REF!</v>
      </c>
      <c r="G26" s="104" t="e">
        <f>'IS '!G26-#REF!</f>
        <v>#REF!</v>
      </c>
      <c r="H26" s="173" t="e">
        <f>'IS '!H26-#REF!</f>
        <v>#REF!</v>
      </c>
      <c r="I26" s="104" t="e">
        <f>'IS '!I26-#REF!</f>
        <v>#REF!</v>
      </c>
      <c r="J26" s="104" t="e">
        <f>'IS '!J26-#REF!</f>
        <v>#REF!</v>
      </c>
      <c r="K26" s="104" t="e">
        <f>'IS '!K26-#REF!</f>
        <v>#REF!</v>
      </c>
      <c r="L26" s="104" t="e">
        <f>'IS '!L26-#REF!</f>
        <v>#REF!</v>
      </c>
      <c r="M26" s="173" t="e">
        <f>'IS '!M26-#REF!</f>
        <v>#REF!</v>
      </c>
      <c r="N26" s="104" t="e">
        <f>'IS '!N26-#REF!</f>
        <v>#REF!</v>
      </c>
      <c r="O26" s="104" t="e">
        <f>'IS '!O26-#REF!</f>
        <v>#REF!</v>
      </c>
      <c r="P26" s="104" t="e">
        <f>'IS '!P26-#REF!</f>
        <v>#REF!</v>
      </c>
      <c r="Q26" s="104" t="e">
        <f>'IS '!Q26-#REF!</f>
        <v>#REF!</v>
      </c>
      <c r="R26" s="173" t="e">
        <f>'IS '!R26-#REF!</f>
        <v>#REF!</v>
      </c>
      <c r="S26" s="104" t="e">
        <f>'IS '!S26-#REF!</f>
        <v>#REF!</v>
      </c>
      <c r="T26" s="104" t="e">
        <f>'IS '!T26-#REF!</f>
        <v>#REF!</v>
      </c>
      <c r="U26" s="104" t="e">
        <f>'IS '!U26-#REF!</f>
        <v>#REF!</v>
      </c>
      <c r="V26" s="104" t="e">
        <f>'IS '!V26-#REF!</f>
        <v>#REF!</v>
      </c>
      <c r="W26" s="173" t="e">
        <f>'IS '!W26-#REF!</f>
        <v>#REF!</v>
      </c>
      <c r="X26" s="104" t="e">
        <f>'IS '!X26-#REF!</f>
        <v>#REF!</v>
      </c>
      <c r="Y26" s="104" t="e">
        <f>'IS '!Y26-#REF!</f>
        <v>#REF!</v>
      </c>
      <c r="Z26" s="104" t="e">
        <f>'IS '!Z26-#REF!</f>
        <v>#REF!</v>
      </c>
      <c r="AA26" s="104" t="e">
        <f>'IS '!AA26-#REF!</f>
        <v>#REF!</v>
      </c>
      <c r="AB26" s="173" t="e">
        <f>'IS '!AB26-#REF!</f>
        <v>#REF!</v>
      </c>
      <c r="AC26" s="104" t="e">
        <f>'IS '!AC26-#REF!</f>
        <v>#REF!</v>
      </c>
      <c r="AD26" s="104" t="e">
        <f>'IS '!AD26-#REF!</f>
        <v>#REF!</v>
      </c>
      <c r="AE26" s="104" t="e">
        <f>'IS '!AE26-#REF!</f>
        <v>#REF!</v>
      </c>
      <c r="AF26" s="104" t="e">
        <f>'IS '!AF26-#REF!</f>
        <v>#REF!</v>
      </c>
      <c r="AG26" s="173" t="e">
        <f>'IS '!AG26-#REF!</f>
        <v>#REF!</v>
      </c>
      <c r="AH26" s="104" t="e">
        <f>'IS '!AH26-#REF!</f>
        <v>#REF!</v>
      </c>
      <c r="AI26" s="104" t="e">
        <f>'IS '!AI26-#REF!</f>
        <v>#REF!</v>
      </c>
      <c r="AJ26" s="104" t="e">
        <f>'IS '!AJ26-#REF!</f>
        <v>#REF!</v>
      </c>
      <c r="AK26" s="104" t="e">
        <f>'IS '!AK26-#REF!</f>
        <v>#REF!</v>
      </c>
      <c r="AL26" s="53" t="e">
        <f>'IS '!AL26-#REF!</f>
        <v>#REF!</v>
      </c>
      <c r="AM26" s="104" t="e">
        <f>'IS '!AM26-#REF!</f>
        <v>#REF!</v>
      </c>
      <c r="AN26" s="104" t="e">
        <f>'IS '!AN26-#REF!</f>
        <v>#REF!</v>
      </c>
      <c r="AO26" s="104" t="e">
        <f>'IS '!AO26-#REF!</f>
        <v>#REF!</v>
      </c>
      <c r="AP26" s="104" t="e">
        <f>'IS '!AP26-#REF!</f>
        <v>#REF!</v>
      </c>
      <c r="AQ26" s="53" t="e">
        <f>'IS '!AQ26-#REF!</f>
        <v>#REF!</v>
      </c>
      <c r="AR26" s="104" t="e">
        <f>'IS '!AR26-#REF!</f>
        <v>#REF!</v>
      </c>
      <c r="AS26" s="104" t="e">
        <f>'IS '!AS26-#REF!</f>
        <v>#REF!</v>
      </c>
      <c r="AT26" s="104" t="e">
        <f>'IS '!AT26-#REF!</f>
        <v>#REF!</v>
      </c>
      <c r="AU26" s="104" t="e">
        <f>'IS '!AU26-#REF!</f>
        <v>#REF!</v>
      </c>
      <c r="AV26" s="53" t="e">
        <f>'IS '!AV26-#REF!</f>
        <v>#REF!</v>
      </c>
    </row>
    <row r="27" spans="1:48" s="8" customFormat="1" x14ac:dyDescent="0.55000000000000004">
      <c r="A27" s="20"/>
      <c r="B27" s="209" t="s">
        <v>16</v>
      </c>
      <c r="C27" s="202"/>
      <c r="D27" s="103" t="e">
        <f>'IS '!D27-#REF!</f>
        <v>#REF!</v>
      </c>
      <c r="E27" s="103" t="e">
        <f>'IS '!E27-#REF!</f>
        <v>#REF!</v>
      </c>
      <c r="F27" s="103" t="e">
        <f>'IS '!F27-#REF!</f>
        <v>#REF!</v>
      </c>
      <c r="G27" s="103" t="e">
        <f>'IS '!G27-#REF!</f>
        <v>#REF!</v>
      </c>
      <c r="H27" s="171" t="e">
        <f>'IS '!H27-#REF!</f>
        <v>#REF!</v>
      </c>
      <c r="I27" s="103" t="e">
        <f>'IS '!I27-#REF!</f>
        <v>#REF!</v>
      </c>
      <c r="J27" s="103" t="e">
        <f>'IS '!J27-#REF!</f>
        <v>#REF!</v>
      </c>
      <c r="K27" s="103" t="e">
        <f>'IS '!K27-#REF!</f>
        <v>#REF!</v>
      </c>
      <c r="L27" s="50" t="e">
        <f>'IS '!L27-#REF!</f>
        <v>#REF!</v>
      </c>
      <c r="M27" s="51" t="e">
        <f>'IS '!M27-#REF!</f>
        <v>#REF!</v>
      </c>
      <c r="N27" s="50" t="e">
        <f>'IS '!N27-#REF!</f>
        <v>#REF!</v>
      </c>
      <c r="O27" s="103" t="e">
        <f>'IS '!O27-#REF!</f>
        <v>#REF!</v>
      </c>
      <c r="P27" s="103" t="e">
        <f>'IS '!P27-#REF!</f>
        <v>#REF!</v>
      </c>
      <c r="Q27" s="103" t="e">
        <f>'IS '!Q27-#REF!</f>
        <v>#REF!</v>
      </c>
      <c r="R27" s="171" t="e">
        <f>'IS '!R27-#REF!</f>
        <v>#REF!</v>
      </c>
      <c r="S27" s="50" t="e">
        <f>'IS '!S27-#REF!</f>
        <v>#REF!</v>
      </c>
      <c r="T27" s="50" t="e">
        <f>'IS '!T27-#REF!</f>
        <v>#REF!</v>
      </c>
      <c r="U27" s="50" t="e">
        <f>'IS '!U27-#REF!</f>
        <v>#REF!</v>
      </c>
      <c r="V27" s="103" t="e">
        <f>'IS '!V27-#REF!</f>
        <v>#REF!</v>
      </c>
      <c r="W27" s="171" t="e">
        <f>'IS '!W27-#REF!</f>
        <v>#REF!</v>
      </c>
      <c r="X27" s="50" t="e">
        <f>'IS '!X27-#REF!</f>
        <v>#REF!</v>
      </c>
      <c r="Y27" s="50" t="e">
        <f>'IS '!Y27-#REF!</f>
        <v>#REF!</v>
      </c>
      <c r="Z27" s="50" t="e">
        <f>'IS '!Z27-#REF!</f>
        <v>#REF!</v>
      </c>
      <c r="AA27" s="50" t="e">
        <f>'IS '!AA27-#REF!</f>
        <v>#REF!</v>
      </c>
      <c r="AB27" s="51" t="e">
        <f>'IS '!AB27-#REF!</f>
        <v>#REF!</v>
      </c>
      <c r="AC27" s="50" t="e">
        <f>'IS '!AC27-#REF!</f>
        <v>#REF!</v>
      </c>
      <c r="AD27" s="50" t="e">
        <f>'IS '!AD27-#REF!</f>
        <v>#REF!</v>
      </c>
      <c r="AE27" s="50" t="e">
        <f>'IS '!AE27-#REF!</f>
        <v>#REF!</v>
      </c>
      <c r="AF27" s="50" t="e">
        <f>'IS '!AF27-#REF!</f>
        <v>#REF!</v>
      </c>
      <c r="AG27" s="51" t="e">
        <f>'IS '!AG27-#REF!</f>
        <v>#REF!</v>
      </c>
      <c r="AH27" s="50" t="e">
        <f>'IS '!AH27-#REF!</f>
        <v>#REF!</v>
      </c>
      <c r="AI27" s="50" t="e">
        <f>'IS '!AI27-#REF!</f>
        <v>#REF!</v>
      </c>
      <c r="AJ27" s="50" t="e">
        <f>'IS '!AJ27-#REF!</f>
        <v>#REF!</v>
      </c>
      <c r="AK27" s="50" t="e">
        <f>'IS '!AK27-#REF!</f>
        <v>#REF!</v>
      </c>
      <c r="AL27" s="51" t="e">
        <f>'IS '!AL27-#REF!</f>
        <v>#REF!</v>
      </c>
      <c r="AM27" s="50" t="e">
        <f>'IS '!AM27-#REF!</f>
        <v>#REF!</v>
      </c>
      <c r="AN27" s="50" t="e">
        <f>'IS '!AN27-#REF!</f>
        <v>#REF!</v>
      </c>
      <c r="AO27" s="50" t="e">
        <f>'IS '!AO27-#REF!</f>
        <v>#REF!</v>
      </c>
      <c r="AP27" s="50" t="e">
        <f>'IS '!AP27-#REF!</f>
        <v>#REF!</v>
      </c>
      <c r="AQ27" s="51" t="e">
        <f>'IS '!AQ27-#REF!</f>
        <v>#REF!</v>
      </c>
      <c r="AR27" s="50" t="e">
        <f>'IS '!AR27-#REF!</f>
        <v>#REF!</v>
      </c>
      <c r="AS27" s="50" t="e">
        <f>'IS '!AS27-#REF!</f>
        <v>#REF!</v>
      </c>
      <c r="AT27" s="50" t="e">
        <f>'IS '!AT27-#REF!</f>
        <v>#REF!</v>
      </c>
      <c r="AU27" s="50" t="e">
        <f>'IS '!AU27-#REF!</f>
        <v>#REF!</v>
      </c>
      <c r="AV27" s="51" t="e">
        <f>'IS '!AV27-#REF!</f>
        <v>#REF!</v>
      </c>
    </row>
    <row r="28" spans="1:48" s="8" customFormat="1" ht="16.2" x14ac:dyDescent="0.85">
      <c r="A28" s="20"/>
      <c r="B28" s="87" t="s">
        <v>72</v>
      </c>
      <c r="C28" s="84"/>
      <c r="D28" s="109" t="e">
        <f>'IS '!D28-#REF!</f>
        <v>#REF!</v>
      </c>
      <c r="E28" s="109" t="e">
        <f>'IS '!E28-#REF!</f>
        <v>#REF!</v>
      </c>
      <c r="F28" s="109" t="e">
        <f>'IS '!F28-#REF!</f>
        <v>#REF!</v>
      </c>
      <c r="G28" s="109" t="e">
        <f>'IS '!G28-#REF!</f>
        <v>#REF!</v>
      </c>
      <c r="H28" s="178" t="e">
        <f>'IS '!H28-#REF!</f>
        <v>#REF!</v>
      </c>
      <c r="I28" s="109" t="e">
        <f>'IS '!I28-#REF!</f>
        <v>#REF!</v>
      </c>
      <c r="J28" s="109" t="e">
        <f>'IS '!J28-#REF!</f>
        <v>#REF!</v>
      </c>
      <c r="K28" s="109" t="e">
        <f>'IS '!K28-#REF!</f>
        <v>#REF!</v>
      </c>
      <c r="L28" s="91" t="e">
        <f>'IS '!L28-#REF!</f>
        <v>#REF!</v>
      </c>
      <c r="M28" s="92" t="e">
        <f>'IS '!M28-#REF!</f>
        <v>#REF!</v>
      </c>
      <c r="N28" s="109" t="e">
        <f>'IS '!N28-#REF!</f>
        <v>#REF!</v>
      </c>
      <c r="O28" s="109" t="e">
        <f>'IS '!O28-#REF!</f>
        <v>#REF!</v>
      </c>
      <c r="P28" s="109" t="e">
        <f>'IS '!P28-#REF!</f>
        <v>#REF!</v>
      </c>
      <c r="Q28" s="109" t="e">
        <f>'IS '!Q28-#REF!</f>
        <v>#REF!</v>
      </c>
      <c r="R28" s="178" t="e">
        <f>'IS '!R28-#REF!</f>
        <v>#REF!</v>
      </c>
      <c r="S28" s="91" t="e">
        <f>'IS '!S28-#REF!</f>
        <v>#REF!</v>
      </c>
      <c r="T28" s="91" t="e">
        <f>'IS '!T28-#REF!</f>
        <v>#REF!</v>
      </c>
      <c r="U28" s="91" t="e">
        <f>'IS '!U28-#REF!</f>
        <v>#REF!</v>
      </c>
      <c r="V28" s="109" t="e">
        <f>'IS '!V28-#REF!</f>
        <v>#REF!</v>
      </c>
      <c r="W28" s="178" t="e">
        <f>'IS '!W28-#REF!</f>
        <v>#REF!</v>
      </c>
      <c r="X28" s="91" t="e">
        <f>'IS '!X28-#REF!</f>
        <v>#REF!</v>
      </c>
      <c r="Y28" s="91" t="e">
        <f>'IS '!Y28-#REF!</f>
        <v>#REF!</v>
      </c>
      <c r="Z28" s="91" t="e">
        <f>'IS '!Z28-#REF!</f>
        <v>#REF!</v>
      </c>
      <c r="AA28" s="91" t="e">
        <f>'IS '!AA28-#REF!</f>
        <v>#REF!</v>
      </c>
      <c r="AB28" s="92" t="e">
        <f>'IS '!AB28-#REF!</f>
        <v>#REF!</v>
      </c>
      <c r="AC28" s="91" t="e">
        <f>'IS '!AC28-#REF!</f>
        <v>#REF!</v>
      </c>
      <c r="AD28" s="91" t="e">
        <f>'IS '!AD28-#REF!</f>
        <v>#REF!</v>
      </c>
      <c r="AE28" s="91" t="e">
        <f>'IS '!AE28-#REF!</f>
        <v>#REF!</v>
      </c>
      <c r="AF28" s="91" t="e">
        <f>'IS '!AF28-#REF!</f>
        <v>#REF!</v>
      </c>
      <c r="AG28" s="92" t="e">
        <f>'IS '!AG28-#REF!</f>
        <v>#REF!</v>
      </c>
      <c r="AH28" s="91" t="e">
        <f>'IS '!AH28-#REF!</f>
        <v>#REF!</v>
      </c>
      <c r="AI28" s="91" t="e">
        <f>'IS '!AI28-#REF!</f>
        <v>#REF!</v>
      </c>
      <c r="AJ28" s="91" t="e">
        <f>'IS '!AJ28-#REF!</f>
        <v>#REF!</v>
      </c>
      <c r="AK28" s="91" t="e">
        <f>'IS '!AK28-#REF!</f>
        <v>#REF!</v>
      </c>
      <c r="AL28" s="92" t="e">
        <f>'IS '!AL28-#REF!</f>
        <v>#REF!</v>
      </c>
      <c r="AM28" s="91" t="e">
        <f>'IS '!AM28-#REF!</f>
        <v>#REF!</v>
      </c>
      <c r="AN28" s="91" t="e">
        <f>'IS '!AN28-#REF!</f>
        <v>#REF!</v>
      </c>
      <c r="AO28" s="91" t="e">
        <f>'IS '!AO28-#REF!</f>
        <v>#REF!</v>
      </c>
      <c r="AP28" s="91" t="e">
        <f>'IS '!AP28-#REF!</f>
        <v>#REF!</v>
      </c>
      <c r="AQ28" s="92" t="e">
        <f>'IS '!AQ28-#REF!</f>
        <v>#REF!</v>
      </c>
      <c r="AR28" s="91" t="e">
        <f>'IS '!AR28-#REF!</f>
        <v>#REF!</v>
      </c>
      <c r="AS28" s="91" t="e">
        <f>'IS '!AS28-#REF!</f>
        <v>#REF!</v>
      </c>
      <c r="AT28" s="91" t="e">
        <f>'IS '!AT28-#REF!</f>
        <v>#REF!</v>
      </c>
      <c r="AU28" s="91" t="e">
        <f>'IS '!AU28-#REF!</f>
        <v>#REF!</v>
      </c>
      <c r="AV28" s="92" t="e">
        <f>'IS '!AV28-#REF!</f>
        <v>#REF!</v>
      </c>
    </row>
    <row r="29" spans="1:48" s="8" customFormat="1" x14ac:dyDescent="0.55000000000000004">
      <c r="A29" s="20"/>
      <c r="B29" s="85" t="s">
        <v>73</v>
      </c>
      <c r="C29" s="86"/>
      <c r="D29" s="108" t="e">
        <f>'IS '!D29-#REF!</f>
        <v>#REF!</v>
      </c>
      <c r="E29" s="108" t="e">
        <f>'IS '!E29-#REF!</f>
        <v>#REF!</v>
      </c>
      <c r="F29" s="108" t="e">
        <f>'IS '!F29-#REF!</f>
        <v>#REF!</v>
      </c>
      <c r="G29" s="108" t="e">
        <f>'IS '!G29-#REF!</f>
        <v>#REF!</v>
      </c>
      <c r="H29" s="177" t="e">
        <f>'IS '!H29-#REF!</f>
        <v>#REF!</v>
      </c>
      <c r="I29" s="108" t="e">
        <f>'IS '!I29-#REF!</f>
        <v>#REF!</v>
      </c>
      <c r="J29" s="108" t="e">
        <f>'IS '!J29-#REF!</f>
        <v>#REF!</v>
      </c>
      <c r="K29" s="108" t="e">
        <f>'IS '!K29-#REF!</f>
        <v>#REF!</v>
      </c>
      <c r="L29" s="80" t="e">
        <f>'IS '!L29-#REF!</f>
        <v>#REF!</v>
      </c>
      <c r="M29" s="81" t="e">
        <f>'IS '!M29-#REF!</f>
        <v>#REF!</v>
      </c>
      <c r="N29" s="108" t="e">
        <f>'IS '!N29-#REF!</f>
        <v>#REF!</v>
      </c>
      <c r="O29" s="108" t="e">
        <f>'IS '!O29-#REF!</f>
        <v>#REF!</v>
      </c>
      <c r="P29" s="108" t="e">
        <f>'IS '!P29-#REF!</f>
        <v>#REF!</v>
      </c>
      <c r="Q29" s="108" t="e">
        <f>'IS '!Q29-#REF!</f>
        <v>#REF!</v>
      </c>
      <c r="R29" s="177" t="e">
        <f>'IS '!R29-#REF!</f>
        <v>#REF!</v>
      </c>
      <c r="S29" s="80" t="e">
        <f>'IS '!S29-#REF!</f>
        <v>#REF!</v>
      </c>
      <c r="T29" s="80" t="e">
        <f>'IS '!T29-#REF!</f>
        <v>#REF!</v>
      </c>
      <c r="U29" s="80" t="e">
        <f>'IS '!U29-#REF!</f>
        <v>#REF!</v>
      </c>
      <c r="V29" s="108" t="e">
        <f>'IS '!V29-#REF!</f>
        <v>#REF!</v>
      </c>
      <c r="W29" s="177" t="e">
        <f>'IS '!W29-#REF!</f>
        <v>#REF!</v>
      </c>
      <c r="X29" s="80" t="e">
        <f>'IS '!X29-#REF!</f>
        <v>#REF!</v>
      </c>
      <c r="Y29" s="80" t="e">
        <f>'IS '!Y29-#REF!</f>
        <v>#REF!</v>
      </c>
      <c r="Z29" s="80" t="e">
        <f>'IS '!Z29-#REF!</f>
        <v>#REF!</v>
      </c>
      <c r="AA29" s="80" t="e">
        <f>'IS '!AA29-#REF!</f>
        <v>#REF!</v>
      </c>
      <c r="AB29" s="81" t="e">
        <f>'IS '!AB29-#REF!</f>
        <v>#REF!</v>
      </c>
      <c r="AC29" s="80" t="e">
        <f>'IS '!AC29-#REF!</f>
        <v>#REF!</v>
      </c>
      <c r="AD29" s="80" t="e">
        <f>'IS '!AD29-#REF!</f>
        <v>#REF!</v>
      </c>
      <c r="AE29" s="80" t="e">
        <f>'IS '!AE29-#REF!</f>
        <v>#REF!</v>
      </c>
      <c r="AF29" s="80" t="e">
        <f>'IS '!AF29-#REF!</f>
        <v>#REF!</v>
      </c>
      <c r="AG29" s="81" t="e">
        <f>'IS '!AG29-#REF!</f>
        <v>#REF!</v>
      </c>
      <c r="AH29" s="80" t="e">
        <f>'IS '!AH29-#REF!</f>
        <v>#REF!</v>
      </c>
      <c r="AI29" s="80" t="e">
        <f>'IS '!AI29-#REF!</f>
        <v>#REF!</v>
      </c>
      <c r="AJ29" s="80" t="e">
        <f>'IS '!AJ29-#REF!</f>
        <v>#REF!</v>
      </c>
      <c r="AK29" s="80" t="e">
        <f>'IS '!AK29-#REF!</f>
        <v>#REF!</v>
      </c>
      <c r="AL29" s="81" t="e">
        <f>'IS '!AL29-#REF!</f>
        <v>#REF!</v>
      </c>
      <c r="AM29" s="80" t="e">
        <f>'IS '!AM29-#REF!</f>
        <v>#REF!</v>
      </c>
      <c r="AN29" s="80" t="e">
        <f>'IS '!AN29-#REF!</f>
        <v>#REF!</v>
      </c>
      <c r="AO29" s="80" t="e">
        <f>'IS '!AO29-#REF!</f>
        <v>#REF!</v>
      </c>
      <c r="AP29" s="80" t="e">
        <f>'IS '!AP29-#REF!</f>
        <v>#REF!</v>
      </c>
      <c r="AQ29" s="81" t="e">
        <f>'IS '!AQ29-#REF!</f>
        <v>#REF!</v>
      </c>
      <c r="AR29" s="80" t="e">
        <f>'IS '!AR29-#REF!</f>
        <v>#REF!</v>
      </c>
      <c r="AS29" s="80" t="e">
        <f>'IS '!AS29-#REF!</f>
        <v>#REF!</v>
      </c>
      <c r="AT29" s="80" t="e">
        <f>'IS '!AT29-#REF!</f>
        <v>#REF!</v>
      </c>
      <c r="AU29" s="80" t="e">
        <f>'IS '!AU29-#REF!</f>
        <v>#REF!</v>
      </c>
      <c r="AV29" s="81" t="e">
        <f>'IS '!AV29-#REF!</f>
        <v>#REF!</v>
      </c>
    </row>
    <row r="30" spans="1:48" x14ac:dyDescent="0.55000000000000004">
      <c r="B30" s="437" t="s">
        <v>0</v>
      </c>
      <c r="C30" s="438"/>
      <c r="D30" s="101" t="e">
        <f>'IS '!D30-#REF!</f>
        <v>#REF!</v>
      </c>
      <c r="E30" s="101" t="e">
        <f>'IS '!E30-#REF!</f>
        <v>#REF!</v>
      </c>
      <c r="F30" s="101" t="e">
        <f>'IS '!F30-#REF!</f>
        <v>#REF!</v>
      </c>
      <c r="G30" s="101" t="e">
        <f>'IS '!G30-#REF!</f>
        <v>#REF!</v>
      </c>
      <c r="H30" s="169" t="e">
        <f>'IS '!H30-#REF!</f>
        <v>#REF!</v>
      </c>
      <c r="I30" s="101" t="e">
        <f>'IS '!I30-#REF!</f>
        <v>#REF!</v>
      </c>
      <c r="J30" s="101" t="e">
        <f>'IS '!J30-#REF!</f>
        <v>#REF!</v>
      </c>
      <c r="K30" s="101" t="e">
        <f>'IS '!K30-#REF!</f>
        <v>#REF!</v>
      </c>
      <c r="L30" s="101" t="e">
        <f>'IS '!L30-#REF!</f>
        <v>#REF!</v>
      </c>
      <c r="M30" s="17" t="e">
        <f>'IS '!M30-#REF!</f>
        <v>#REF!</v>
      </c>
      <c r="N30" s="101" t="e">
        <f>'IS '!N30-#REF!</f>
        <v>#REF!</v>
      </c>
      <c r="O30" s="101" t="e">
        <f>'IS '!O30-#REF!</f>
        <v>#REF!</v>
      </c>
      <c r="P30" s="101" t="e">
        <f>'IS '!P30-#REF!</f>
        <v>#REF!</v>
      </c>
      <c r="Q30" s="101" t="e">
        <f>'IS '!Q30-#REF!</f>
        <v>#REF!</v>
      </c>
      <c r="R30" s="169" t="e">
        <f>'IS '!R30-#REF!</f>
        <v>#REF!</v>
      </c>
      <c r="S30" s="16" t="e">
        <f>'IS '!S30-#REF!</f>
        <v>#REF!</v>
      </c>
      <c r="T30" s="16" t="e">
        <f>'IS '!T30-#REF!</f>
        <v>#REF!</v>
      </c>
      <c r="U30" s="16" t="e">
        <f>'IS '!U30-#REF!</f>
        <v>#REF!</v>
      </c>
      <c r="V30" s="101" t="e">
        <f>'IS '!V30-#REF!</f>
        <v>#REF!</v>
      </c>
      <c r="W30" s="169" t="e">
        <f>'IS '!W30-#REF!</f>
        <v>#REF!</v>
      </c>
      <c r="X30" s="16" t="e">
        <f>'IS '!X30-#REF!</f>
        <v>#REF!</v>
      </c>
      <c r="Y30" s="16" t="e">
        <f>'IS '!Y30-#REF!</f>
        <v>#REF!</v>
      </c>
      <c r="Z30" s="16" t="e">
        <f>'IS '!Z30-#REF!</f>
        <v>#REF!</v>
      </c>
      <c r="AA30" s="16" t="e">
        <f>'IS '!AA30-#REF!</f>
        <v>#REF!</v>
      </c>
      <c r="AB30" s="17" t="e">
        <f>'IS '!AB30-#REF!</f>
        <v>#REF!</v>
      </c>
      <c r="AC30" s="16" t="e">
        <f>'IS '!AC30-#REF!</f>
        <v>#REF!</v>
      </c>
      <c r="AD30" s="16" t="e">
        <f>'IS '!AD30-#REF!</f>
        <v>#REF!</v>
      </c>
      <c r="AE30" s="16" t="e">
        <f>'IS '!AE30-#REF!</f>
        <v>#REF!</v>
      </c>
      <c r="AF30" s="16" t="e">
        <f>'IS '!AF30-#REF!</f>
        <v>#REF!</v>
      </c>
      <c r="AG30" s="17" t="e">
        <f>'IS '!AG30-#REF!</f>
        <v>#REF!</v>
      </c>
      <c r="AH30" s="16" t="e">
        <f>'IS '!AH30-#REF!</f>
        <v>#REF!</v>
      </c>
      <c r="AI30" s="16" t="e">
        <f>'IS '!AI30-#REF!</f>
        <v>#REF!</v>
      </c>
      <c r="AJ30" s="16" t="e">
        <f>'IS '!AJ30-#REF!</f>
        <v>#REF!</v>
      </c>
      <c r="AK30" s="16" t="e">
        <f>'IS '!AK30-#REF!</f>
        <v>#REF!</v>
      </c>
      <c r="AL30" s="17" t="e">
        <f>'IS '!AL30-#REF!</f>
        <v>#REF!</v>
      </c>
      <c r="AM30" s="16" t="e">
        <f>'IS '!AM30-#REF!</f>
        <v>#REF!</v>
      </c>
      <c r="AN30" s="16" t="e">
        <f>'IS '!AN30-#REF!</f>
        <v>#REF!</v>
      </c>
      <c r="AO30" s="16" t="e">
        <f>'IS '!AO30-#REF!</f>
        <v>#REF!</v>
      </c>
      <c r="AP30" s="16" t="e">
        <f>'IS '!AP30-#REF!</f>
        <v>#REF!</v>
      </c>
      <c r="AQ30" s="17" t="e">
        <f>'IS '!AQ30-#REF!</f>
        <v>#REF!</v>
      </c>
      <c r="AR30" s="16" t="e">
        <f>'IS '!AR30-#REF!</f>
        <v>#REF!</v>
      </c>
      <c r="AS30" s="16" t="e">
        <f>'IS '!AS30-#REF!</f>
        <v>#REF!</v>
      </c>
      <c r="AT30" s="16" t="e">
        <f>'IS '!AT30-#REF!</f>
        <v>#REF!</v>
      </c>
      <c r="AU30" s="16" t="e">
        <f>'IS '!AU30-#REF!</f>
        <v>#REF!</v>
      </c>
      <c r="AV30" s="17" t="e">
        <f>'IS '!AV30-#REF!</f>
        <v>#REF!</v>
      </c>
    </row>
    <row r="31" spans="1:48" ht="15.75" customHeight="1" x14ac:dyDescent="0.55000000000000004">
      <c r="B31" s="437" t="s">
        <v>1</v>
      </c>
      <c r="C31" s="438"/>
      <c r="D31" s="101" t="e">
        <f>'IS '!D31-#REF!</f>
        <v>#REF!</v>
      </c>
      <c r="E31" s="101" t="e">
        <f>'IS '!E31-#REF!</f>
        <v>#REF!</v>
      </c>
      <c r="F31" s="101" t="e">
        <f>'IS '!F31-#REF!</f>
        <v>#REF!</v>
      </c>
      <c r="G31" s="101" t="e">
        <f>'IS '!G31-#REF!</f>
        <v>#REF!</v>
      </c>
      <c r="H31" s="169" t="e">
        <f>'IS '!H31-#REF!</f>
        <v>#REF!</v>
      </c>
      <c r="I31" s="101" t="e">
        <f>'IS '!I31-#REF!</f>
        <v>#REF!</v>
      </c>
      <c r="J31" s="101" t="e">
        <f>'IS '!J31-#REF!</f>
        <v>#REF!</v>
      </c>
      <c r="K31" s="101" t="e">
        <f>'IS '!K31-#REF!</f>
        <v>#REF!</v>
      </c>
      <c r="L31" s="101" t="e">
        <f>'IS '!L31-#REF!</f>
        <v>#REF!</v>
      </c>
      <c r="M31" s="17" t="e">
        <f>'IS '!M31-#REF!</f>
        <v>#REF!</v>
      </c>
      <c r="N31" s="101" t="e">
        <f>'IS '!N31-#REF!</f>
        <v>#REF!</v>
      </c>
      <c r="O31" s="101" t="e">
        <f>'IS '!O31-#REF!</f>
        <v>#REF!</v>
      </c>
      <c r="P31" s="101" t="e">
        <f>'IS '!P31-#REF!</f>
        <v>#REF!</v>
      </c>
      <c r="Q31" s="101" t="e">
        <f>'IS '!Q31-#REF!</f>
        <v>#REF!</v>
      </c>
      <c r="R31" s="169" t="e">
        <f>'IS '!R31-#REF!</f>
        <v>#REF!</v>
      </c>
      <c r="S31" s="16" t="e">
        <f>'IS '!S31-#REF!</f>
        <v>#REF!</v>
      </c>
      <c r="T31" s="16" t="e">
        <f>'IS '!T31-#REF!</f>
        <v>#REF!</v>
      </c>
      <c r="U31" s="16" t="e">
        <f>'IS '!U31-#REF!</f>
        <v>#REF!</v>
      </c>
      <c r="V31" s="16" t="e">
        <f>'IS '!V31-#REF!</f>
        <v>#REF!</v>
      </c>
      <c r="W31" s="169" t="e">
        <f>'IS '!W31-#REF!</f>
        <v>#REF!</v>
      </c>
      <c r="X31" s="16" t="e">
        <f>'IS '!X31-#REF!</f>
        <v>#REF!</v>
      </c>
      <c r="Y31" s="16" t="e">
        <f>'IS '!Y31-#REF!</f>
        <v>#REF!</v>
      </c>
      <c r="Z31" s="16" t="e">
        <f>'IS '!Z31-#REF!</f>
        <v>#REF!</v>
      </c>
      <c r="AA31" s="16" t="e">
        <f>'IS '!AA31-#REF!</f>
        <v>#REF!</v>
      </c>
      <c r="AB31" s="17" t="e">
        <f>'IS '!AB31-#REF!</f>
        <v>#REF!</v>
      </c>
      <c r="AC31" s="16" t="e">
        <f>'IS '!AC31-#REF!</f>
        <v>#REF!</v>
      </c>
      <c r="AD31" s="16" t="e">
        <f>'IS '!AD31-#REF!</f>
        <v>#REF!</v>
      </c>
      <c r="AE31" s="16" t="e">
        <f>'IS '!AE31-#REF!</f>
        <v>#REF!</v>
      </c>
      <c r="AF31" s="16" t="e">
        <f>'IS '!AF31-#REF!</f>
        <v>#REF!</v>
      </c>
      <c r="AG31" s="17" t="e">
        <f>'IS '!AG31-#REF!</f>
        <v>#REF!</v>
      </c>
      <c r="AH31" s="16" t="e">
        <f>'IS '!AH31-#REF!</f>
        <v>#REF!</v>
      </c>
      <c r="AI31" s="16" t="e">
        <f>'IS '!AI31-#REF!</f>
        <v>#REF!</v>
      </c>
      <c r="AJ31" s="16" t="e">
        <f>'IS '!AJ31-#REF!</f>
        <v>#REF!</v>
      </c>
      <c r="AK31" s="16" t="e">
        <f>'IS '!AK31-#REF!</f>
        <v>#REF!</v>
      </c>
      <c r="AL31" s="17" t="e">
        <f>'IS '!AL31-#REF!</f>
        <v>#REF!</v>
      </c>
      <c r="AM31" s="16" t="e">
        <f>'IS '!AM31-#REF!</f>
        <v>#REF!</v>
      </c>
      <c r="AN31" s="16" t="e">
        <f>'IS '!AN31-#REF!</f>
        <v>#REF!</v>
      </c>
      <c r="AO31" s="16" t="e">
        <f>'IS '!AO31-#REF!</f>
        <v>#REF!</v>
      </c>
      <c r="AP31" s="16" t="e">
        <f>'IS '!AP31-#REF!</f>
        <v>#REF!</v>
      </c>
      <c r="AQ31" s="17" t="e">
        <f>'IS '!AQ31-#REF!</f>
        <v>#REF!</v>
      </c>
      <c r="AR31" s="16" t="e">
        <f>'IS '!AR31-#REF!</f>
        <v>#REF!</v>
      </c>
      <c r="AS31" s="16" t="e">
        <f>'IS '!AS31-#REF!</f>
        <v>#REF!</v>
      </c>
      <c r="AT31" s="16" t="e">
        <f>'IS '!AT31-#REF!</f>
        <v>#REF!</v>
      </c>
      <c r="AU31" s="16" t="e">
        <f>'IS '!AU31-#REF!</f>
        <v>#REF!</v>
      </c>
      <c r="AV31" s="17" t="e">
        <f>'IS '!AV31-#REF!</f>
        <v>#REF!</v>
      </c>
    </row>
    <row r="32" spans="1:48" ht="15.75" customHeight="1" x14ac:dyDescent="0.55000000000000004">
      <c r="B32" s="453" t="s">
        <v>6</v>
      </c>
      <c r="C32" s="454"/>
      <c r="D32" s="110" t="e">
        <f>'IS '!D32-#REF!</f>
        <v>#REF!</v>
      </c>
      <c r="E32" s="110" t="e">
        <f>'IS '!E32-#REF!</f>
        <v>#REF!</v>
      </c>
      <c r="F32" s="110" t="e">
        <f>'IS '!F32-#REF!</f>
        <v>#REF!</v>
      </c>
      <c r="G32" s="110" t="e">
        <f>'IS '!G32-#REF!</f>
        <v>#REF!</v>
      </c>
      <c r="H32" s="174" t="e">
        <f>'IS '!H32-#REF!</f>
        <v>#REF!</v>
      </c>
      <c r="I32" s="110" t="e">
        <f>'IS '!I32-#REF!</f>
        <v>#REF!</v>
      </c>
      <c r="J32" s="110" t="e">
        <f>'IS '!J32-#REF!</f>
        <v>#REF!</v>
      </c>
      <c r="K32" s="110" t="e">
        <f>'IS '!K32-#REF!</f>
        <v>#REF!</v>
      </c>
      <c r="L32" s="110" t="e">
        <f>'IS '!L32-#REF!</f>
        <v>#REF!</v>
      </c>
      <c r="M32" s="25" t="e">
        <f>'IS '!M32-#REF!</f>
        <v>#REF!</v>
      </c>
      <c r="N32" s="110" t="e">
        <f>'IS '!N32-#REF!</f>
        <v>#REF!</v>
      </c>
      <c r="O32" s="110" t="e">
        <f>'IS '!O32-#REF!</f>
        <v>#REF!</v>
      </c>
      <c r="P32" s="110" t="e">
        <f>'IS '!P32-#REF!</f>
        <v>#REF!</v>
      </c>
      <c r="Q32" s="110" t="e">
        <f>'IS '!Q32-#REF!</f>
        <v>#REF!</v>
      </c>
      <c r="R32" s="174" t="e">
        <f>'IS '!R32-#REF!</f>
        <v>#REF!</v>
      </c>
      <c r="S32" s="24" t="e">
        <f>'IS '!S32-#REF!</f>
        <v>#REF!</v>
      </c>
      <c r="T32" s="24" t="e">
        <f>'IS '!T32-#REF!</f>
        <v>#REF!</v>
      </c>
      <c r="U32" s="24" t="e">
        <f>'IS '!U32-#REF!</f>
        <v>#REF!</v>
      </c>
      <c r="V32" s="24" t="e">
        <f>'IS '!V32-#REF!</f>
        <v>#REF!</v>
      </c>
      <c r="W32" s="174" t="e">
        <f>'IS '!W32-#REF!</f>
        <v>#REF!</v>
      </c>
      <c r="X32" s="24" t="e">
        <f>'IS '!X32-#REF!</f>
        <v>#REF!</v>
      </c>
      <c r="Y32" s="24" t="e">
        <f>'IS '!Y32-#REF!</f>
        <v>#REF!</v>
      </c>
      <c r="Z32" s="24" t="e">
        <f>'IS '!Z32-#REF!</f>
        <v>#REF!</v>
      </c>
      <c r="AA32" s="24" t="e">
        <f>'IS '!AA32-#REF!</f>
        <v>#REF!</v>
      </c>
      <c r="AB32" s="25" t="e">
        <f>'IS '!AB32-#REF!</f>
        <v>#REF!</v>
      </c>
      <c r="AC32" s="24" t="e">
        <f>'IS '!AC32-#REF!</f>
        <v>#REF!</v>
      </c>
      <c r="AD32" s="24" t="e">
        <f>'IS '!AD32-#REF!</f>
        <v>#REF!</v>
      </c>
      <c r="AE32" s="24" t="e">
        <f>'IS '!AE32-#REF!</f>
        <v>#REF!</v>
      </c>
      <c r="AF32" s="24" t="e">
        <f>'IS '!AF32-#REF!</f>
        <v>#REF!</v>
      </c>
      <c r="AG32" s="25" t="e">
        <f>'IS '!AG32-#REF!</f>
        <v>#REF!</v>
      </c>
      <c r="AH32" s="24" t="e">
        <f>'IS '!AH32-#REF!</f>
        <v>#REF!</v>
      </c>
      <c r="AI32" s="24" t="e">
        <f>'IS '!AI32-#REF!</f>
        <v>#REF!</v>
      </c>
      <c r="AJ32" s="24" t="e">
        <f>'IS '!AJ32-#REF!</f>
        <v>#REF!</v>
      </c>
      <c r="AK32" s="24" t="e">
        <f>'IS '!AK32-#REF!</f>
        <v>#REF!</v>
      </c>
      <c r="AL32" s="25" t="e">
        <f>'IS '!AL32-#REF!</f>
        <v>#REF!</v>
      </c>
      <c r="AM32" s="24" t="e">
        <f>'IS '!AM32-#REF!</f>
        <v>#REF!</v>
      </c>
      <c r="AN32" s="24" t="e">
        <f>'IS '!AN32-#REF!</f>
        <v>#REF!</v>
      </c>
      <c r="AO32" s="24" t="e">
        <f>'IS '!AO32-#REF!</f>
        <v>#REF!</v>
      </c>
      <c r="AP32" s="24" t="e">
        <f>'IS '!AP32-#REF!</f>
        <v>#REF!</v>
      </c>
      <c r="AQ32" s="25" t="e">
        <f>'IS '!AQ32-#REF!</f>
        <v>#REF!</v>
      </c>
      <c r="AR32" s="24" t="e">
        <f>'IS '!AR32-#REF!</f>
        <v>#REF!</v>
      </c>
      <c r="AS32" s="24" t="e">
        <f>'IS '!AS32-#REF!</f>
        <v>#REF!</v>
      </c>
      <c r="AT32" s="24" t="e">
        <f>'IS '!AT32-#REF!</f>
        <v>#REF!</v>
      </c>
      <c r="AU32" s="24" t="e">
        <f>'IS '!AU32-#REF!</f>
        <v>#REF!</v>
      </c>
      <c r="AV32" s="25" t="e">
        <f>'IS '!AV32-#REF!</f>
        <v>#REF!</v>
      </c>
    </row>
    <row r="33" spans="2:48" x14ac:dyDescent="0.55000000000000004">
      <c r="B33" s="453" t="s">
        <v>7</v>
      </c>
      <c r="C33" s="454"/>
      <c r="D33" s="110" t="e">
        <f>'IS '!D33-#REF!</f>
        <v>#REF!</v>
      </c>
      <c r="E33" s="110" t="e">
        <f>'IS '!E33-#REF!</f>
        <v>#REF!</v>
      </c>
      <c r="F33" s="110" t="e">
        <f>'IS '!F33-#REF!</f>
        <v>#REF!</v>
      </c>
      <c r="G33" s="110" t="e">
        <f>'IS '!G33-#REF!</f>
        <v>#REF!</v>
      </c>
      <c r="H33" s="174" t="e">
        <f>'IS '!H33-#REF!</f>
        <v>#REF!</v>
      </c>
      <c r="I33" s="110" t="e">
        <f>'IS '!I33-#REF!</f>
        <v>#REF!</v>
      </c>
      <c r="J33" s="110" t="e">
        <f>'IS '!J33-#REF!</f>
        <v>#REF!</v>
      </c>
      <c r="K33" s="110" t="e">
        <f>'IS '!K33-#REF!</f>
        <v>#REF!</v>
      </c>
      <c r="L33" s="110" t="e">
        <f>'IS '!L33-#REF!</f>
        <v>#REF!</v>
      </c>
      <c r="M33" s="174" t="e">
        <f>'IS '!M33-#REF!</f>
        <v>#REF!</v>
      </c>
      <c r="N33" s="110" t="e">
        <f>'IS '!N33-#REF!</f>
        <v>#REF!</v>
      </c>
      <c r="O33" s="110" t="e">
        <f>'IS '!O33-#REF!</f>
        <v>#REF!</v>
      </c>
      <c r="P33" s="110" t="e">
        <f>'IS '!P33-#REF!</f>
        <v>#REF!</v>
      </c>
      <c r="Q33" s="110" t="e">
        <f>'IS '!Q33-#REF!</f>
        <v>#REF!</v>
      </c>
      <c r="R33" s="174" t="e">
        <f>'IS '!R33-#REF!</f>
        <v>#REF!</v>
      </c>
      <c r="S33" s="24" t="e">
        <f>'IS '!S33-#REF!</f>
        <v>#REF!</v>
      </c>
      <c r="T33" s="24" t="e">
        <f>'IS '!T33-#REF!</f>
        <v>#REF!</v>
      </c>
      <c r="U33" s="24" t="e">
        <f>'IS '!U33-#REF!</f>
        <v>#REF!</v>
      </c>
      <c r="V33" s="24" t="e">
        <f>'IS '!V33-#REF!</f>
        <v>#REF!</v>
      </c>
      <c r="W33" s="174" t="e">
        <f>'IS '!W33-#REF!</f>
        <v>#REF!</v>
      </c>
      <c r="X33" s="24" t="e">
        <f>'IS '!X33-#REF!</f>
        <v>#REF!</v>
      </c>
      <c r="Y33" s="24" t="e">
        <f>'IS '!Y33-#REF!</f>
        <v>#REF!</v>
      </c>
      <c r="Z33" s="24" t="e">
        <f>'IS '!Z33-#REF!</f>
        <v>#REF!</v>
      </c>
      <c r="AA33" s="24" t="e">
        <f>'IS '!AA33-#REF!</f>
        <v>#REF!</v>
      </c>
      <c r="AB33" s="25" t="e">
        <f>'IS '!AB33-#REF!</f>
        <v>#REF!</v>
      </c>
      <c r="AC33" s="24" t="e">
        <f>'IS '!AC33-#REF!</f>
        <v>#REF!</v>
      </c>
      <c r="AD33" s="24" t="e">
        <f>'IS '!AD33-#REF!</f>
        <v>#REF!</v>
      </c>
      <c r="AE33" s="24" t="e">
        <f>'IS '!AE33-#REF!</f>
        <v>#REF!</v>
      </c>
      <c r="AF33" s="24" t="e">
        <f>'IS '!AF33-#REF!</f>
        <v>#REF!</v>
      </c>
      <c r="AG33" s="25" t="e">
        <f>'IS '!AG33-#REF!</f>
        <v>#REF!</v>
      </c>
      <c r="AH33" s="24" t="e">
        <f>'IS '!AH33-#REF!</f>
        <v>#REF!</v>
      </c>
      <c r="AI33" s="24" t="e">
        <f>'IS '!AI33-#REF!</f>
        <v>#REF!</v>
      </c>
      <c r="AJ33" s="24" t="e">
        <f>'IS '!AJ33-#REF!</f>
        <v>#REF!</v>
      </c>
      <c r="AK33" s="24" t="e">
        <f>'IS '!AK33-#REF!</f>
        <v>#REF!</v>
      </c>
      <c r="AL33" s="25" t="e">
        <f>'IS '!AL33-#REF!</f>
        <v>#REF!</v>
      </c>
      <c r="AM33" s="24" t="e">
        <f>'IS '!AM33-#REF!</f>
        <v>#REF!</v>
      </c>
      <c r="AN33" s="24" t="e">
        <f>'IS '!AN33-#REF!</f>
        <v>#REF!</v>
      </c>
      <c r="AO33" s="24" t="e">
        <f>'IS '!AO33-#REF!</f>
        <v>#REF!</v>
      </c>
      <c r="AP33" s="24" t="e">
        <f>'IS '!AP33-#REF!</f>
        <v>#REF!</v>
      </c>
      <c r="AQ33" s="25" t="e">
        <f>'IS '!AQ33-#REF!</f>
        <v>#REF!</v>
      </c>
      <c r="AR33" s="24" t="e">
        <f>'IS '!AR33-#REF!</f>
        <v>#REF!</v>
      </c>
      <c r="AS33" s="24" t="e">
        <f>'IS '!AS33-#REF!</f>
        <v>#REF!</v>
      </c>
      <c r="AT33" s="24" t="e">
        <f>'IS '!AT33-#REF!</f>
        <v>#REF!</v>
      </c>
      <c r="AU33" s="24" t="e">
        <f>'IS '!AU33-#REF!</f>
        <v>#REF!</v>
      </c>
      <c r="AV33" s="25" t="e">
        <f>'IS '!AV33-#REF!</f>
        <v>#REF!</v>
      </c>
    </row>
    <row r="34" spans="2:48" x14ac:dyDescent="0.55000000000000004">
      <c r="B34" s="93" t="s">
        <v>74</v>
      </c>
      <c r="C34" s="100"/>
      <c r="D34" s="111" t="e">
        <f>'IS '!D34-#REF!</f>
        <v>#REF!</v>
      </c>
      <c r="E34" s="111" t="e">
        <f>'IS '!E34-#REF!</f>
        <v>#REF!</v>
      </c>
      <c r="F34" s="111" t="e">
        <f>'IS '!F34-#REF!</f>
        <v>#REF!</v>
      </c>
      <c r="G34" s="111" t="e">
        <f>'IS '!G34-#REF!</f>
        <v>#REF!</v>
      </c>
      <c r="H34" s="172" t="e">
        <f>'IS '!H34-#REF!</f>
        <v>#REF!</v>
      </c>
      <c r="I34" s="111" t="e">
        <f>'IS '!I34-#REF!</f>
        <v>#REF!</v>
      </c>
      <c r="J34" s="111" t="e">
        <f>'IS '!J34-#REF!</f>
        <v>#REF!</v>
      </c>
      <c r="K34" s="111" t="e">
        <f>'IS '!K34-#REF!</f>
        <v>#REF!</v>
      </c>
      <c r="L34" s="111" t="e">
        <f>'IS '!L34-#REF!</f>
        <v>#REF!</v>
      </c>
      <c r="M34" s="172" t="e">
        <f>'IS '!M34-#REF!</f>
        <v>#REF!</v>
      </c>
      <c r="N34" s="111" t="e">
        <f>'IS '!N34-#REF!</f>
        <v>#REF!</v>
      </c>
      <c r="O34" s="111" t="e">
        <f>'IS '!O34-#REF!</f>
        <v>#REF!</v>
      </c>
      <c r="P34" s="111" t="e">
        <f>'IS '!P34-#REF!</f>
        <v>#REF!</v>
      </c>
      <c r="Q34" s="111" t="e">
        <f>'IS '!Q34-#REF!</f>
        <v>#REF!</v>
      </c>
      <c r="R34" s="172" t="e">
        <f>'IS '!R34-#REF!</f>
        <v>#REF!</v>
      </c>
      <c r="S34" s="111" t="e">
        <f>'IS '!S34-#REF!</f>
        <v>#REF!</v>
      </c>
      <c r="T34" s="111" t="e">
        <f>'IS '!T34-#REF!</f>
        <v>#REF!</v>
      </c>
      <c r="U34" s="111" t="e">
        <f>'IS '!U34-#REF!</f>
        <v>#REF!</v>
      </c>
      <c r="V34" s="111" t="e">
        <f>'IS '!V34-#REF!</f>
        <v>#REF!</v>
      </c>
      <c r="W34" s="172" t="e">
        <f>'IS '!W34-#REF!</f>
        <v>#REF!</v>
      </c>
      <c r="X34" s="82" t="e">
        <f>'IS '!X34-#REF!</f>
        <v>#REF!</v>
      </c>
      <c r="Y34" s="82" t="e">
        <f>'IS '!Y34-#REF!</f>
        <v>#REF!</v>
      </c>
      <c r="Z34" s="82" t="e">
        <f>'IS '!Z34-#REF!</f>
        <v>#REF!</v>
      </c>
      <c r="AA34" s="82" t="e">
        <f>'IS '!AA34-#REF!</f>
        <v>#REF!</v>
      </c>
      <c r="AB34" s="83" t="e">
        <f>'IS '!AB34-#REF!</f>
        <v>#REF!</v>
      </c>
      <c r="AC34" s="82" t="e">
        <f>'IS '!AC34-#REF!</f>
        <v>#REF!</v>
      </c>
      <c r="AD34" s="82" t="e">
        <f>'IS '!AD34-#REF!</f>
        <v>#REF!</v>
      </c>
      <c r="AE34" s="82" t="e">
        <f>'IS '!AE34-#REF!</f>
        <v>#REF!</v>
      </c>
      <c r="AF34" s="82" t="e">
        <f>'IS '!AF34-#REF!</f>
        <v>#REF!</v>
      </c>
      <c r="AG34" s="83" t="e">
        <f>'IS '!AG34-#REF!</f>
        <v>#REF!</v>
      </c>
      <c r="AH34" s="82" t="e">
        <f>'IS '!AH34-#REF!</f>
        <v>#REF!</v>
      </c>
      <c r="AI34" s="82" t="e">
        <f>'IS '!AI34-#REF!</f>
        <v>#REF!</v>
      </c>
      <c r="AJ34" s="82" t="e">
        <f>'IS '!AJ34-#REF!</f>
        <v>#REF!</v>
      </c>
      <c r="AK34" s="82" t="e">
        <f>'IS '!AK34-#REF!</f>
        <v>#REF!</v>
      </c>
      <c r="AL34" s="415" t="e">
        <f>'IS '!AL34-#REF!</f>
        <v>#REF!</v>
      </c>
      <c r="AM34" s="82" t="e">
        <f>'IS '!AM34-#REF!</f>
        <v>#REF!</v>
      </c>
      <c r="AN34" s="82" t="e">
        <f>'IS '!AN34-#REF!</f>
        <v>#REF!</v>
      </c>
      <c r="AO34" s="82" t="e">
        <f>'IS '!AO34-#REF!</f>
        <v>#REF!</v>
      </c>
      <c r="AP34" s="82" t="e">
        <f>'IS '!AP34-#REF!</f>
        <v>#REF!</v>
      </c>
      <c r="AQ34" s="83" t="e">
        <f>'IS '!AQ34-#REF!</f>
        <v>#REF!</v>
      </c>
      <c r="AR34" s="82" t="e">
        <f>'IS '!AR34-#REF!</f>
        <v>#REF!</v>
      </c>
      <c r="AS34" s="82" t="e">
        <f>'IS '!AS34-#REF!</f>
        <v>#REF!</v>
      </c>
      <c r="AT34" s="82" t="e">
        <f>'IS '!AT34-#REF!</f>
        <v>#REF!</v>
      </c>
      <c r="AU34" s="82" t="e">
        <f>'IS '!AU34-#REF!</f>
        <v>#REF!</v>
      </c>
      <c r="AV34" s="83" t="e">
        <f>'IS '!AV34-#REF!</f>
        <v>#REF!</v>
      </c>
    </row>
    <row r="35" spans="2:48" x14ac:dyDescent="0.55000000000000004">
      <c r="B35" s="38" t="s">
        <v>41</v>
      </c>
      <c r="C35" s="207"/>
      <c r="D35" s="239" t="e">
        <f>'IS '!D35-#REF!</f>
        <v>#REF!</v>
      </c>
      <c r="E35" s="239" t="e">
        <f>'IS '!E35-#REF!</f>
        <v>#REF!</v>
      </c>
      <c r="F35" s="239" t="e">
        <f>'IS '!F35-#REF!</f>
        <v>#REF!</v>
      </c>
      <c r="G35" s="239" t="e">
        <f>'IS '!G35-#REF!</f>
        <v>#REF!</v>
      </c>
      <c r="H35" s="174" t="e">
        <f>'IS '!H35-#REF!</f>
        <v>#REF!</v>
      </c>
      <c r="I35" s="239" t="e">
        <f>'IS '!I35-#REF!</f>
        <v>#REF!</v>
      </c>
      <c r="J35" s="239" t="e">
        <f>'IS '!J35-#REF!</f>
        <v>#REF!</v>
      </c>
      <c r="K35" s="239" t="e">
        <f>'IS '!K35-#REF!</f>
        <v>#REF!</v>
      </c>
      <c r="L35" s="239" t="e">
        <f>'IS '!L35-#REF!</f>
        <v>#REF!</v>
      </c>
      <c r="M35" s="25" t="e">
        <f>'IS '!M35-#REF!</f>
        <v>#REF!</v>
      </c>
      <c r="N35" s="239" t="e">
        <f>'IS '!N35-#REF!</f>
        <v>#REF!</v>
      </c>
      <c r="O35" s="239" t="e">
        <f>'IS '!O35-#REF!</f>
        <v>#REF!</v>
      </c>
      <c r="P35" s="239" t="e">
        <f>'IS '!P35-#REF!</f>
        <v>#REF!</v>
      </c>
      <c r="Q35" s="239" t="e">
        <f>'IS '!Q35-#REF!</f>
        <v>#REF!</v>
      </c>
      <c r="R35" s="25" t="e">
        <f>'IS '!R35-#REF!</f>
        <v>#REF!</v>
      </c>
      <c r="S35" s="239" t="e">
        <f>'IS '!S35-#REF!</f>
        <v>#REF!</v>
      </c>
      <c r="T35" s="239" t="e">
        <f>'IS '!T35-#REF!</f>
        <v>#REF!</v>
      </c>
      <c r="U35" s="239" t="e">
        <f>'IS '!U35-#REF!</f>
        <v>#REF!</v>
      </c>
      <c r="V35" s="239" t="e">
        <f>'IS '!V35-#REF!</f>
        <v>#REF!</v>
      </c>
      <c r="W35" s="25" t="e">
        <f>'IS '!W35-#REF!</f>
        <v>#REF!</v>
      </c>
      <c r="X35" s="240" t="e">
        <f>'IS '!X35-#REF!</f>
        <v>#REF!</v>
      </c>
      <c r="Y35" s="240" t="e">
        <f>'IS '!Y35-#REF!</f>
        <v>#REF!</v>
      </c>
      <c r="Z35" s="240" t="e">
        <f>'IS '!Z35-#REF!</f>
        <v>#REF!</v>
      </c>
      <c r="AA35" s="240" t="e">
        <f>'IS '!AA35-#REF!</f>
        <v>#REF!</v>
      </c>
      <c r="AB35" s="25" t="e">
        <f>'IS '!AB35-#REF!</f>
        <v>#REF!</v>
      </c>
      <c r="AC35" s="240" t="e">
        <f>'IS '!AC35-#REF!</f>
        <v>#REF!</v>
      </c>
      <c r="AD35" s="240" t="e">
        <f>'IS '!AD35-#REF!</f>
        <v>#REF!</v>
      </c>
      <c r="AE35" s="240" t="e">
        <f>'IS '!AE35-#REF!</f>
        <v>#REF!</v>
      </c>
      <c r="AF35" s="240" t="e">
        <f>'IS '!AF35-#REF!</f>
        <v>#REF!</v>
      </c>
      <c r="AG35" s="25" t="e">
        <f>'IS '!AG35-#REF!</f>
        <v>#REF!</v>
      </c>
      <c r="AH35" s="240" t="e">
        <f>'IS '!AH35-#REF!</f>
        <v>#REF!</v>
      </c>
      <c r="AI35" s="240" t="e">
        <f>'IS '!AI35-#REF!</f>
        <v>#REF!</v>
      </c>
      <c r="AJ35" s="240" t="e">
        <f>'IS '!AJ35-#REF!</f>
        <v>#REF!</v>
      </c>
      <c r="AK35" s="240" t="e">
        <f>'IS '!AK35-#REF!</f>
        <v>#REF!</v>
      </c>
      <c r="AL35" s="25" t="e">
        <f>'IS '!AL35-#REF!</f>
        <v>#REF!</v>
      </c>
      <c r="AM35" s="240" t="e">
        <f>'IS '!AM35-#REF!</f>
        <v>#REF!</v>
      </c>
      <c r="AN35" s="240" t="e">
        <f>'IS '!AN35-#REF!</f>
        <v>#REF!</v>
      </c>
      <c r="AO35" s="240" t="e">
        <f>'IS '!AO35-#REF!</f>
        <v>#REF!</v>
      </c>
      <c r="AP35" s="240" t="e">
        <f>'IS '!AP35-#REF!</f>
        <v>#REF!</v>
      </c>
      <c r="AQ35" s="25" t="e">
        <f>'IS '!AQ35-#REF!</f>
        <v>#REF!</v>
      </c>
      <c r="AR35" s="240" t="e">
        <f>'IS '!AR35-#REF!</f>
        <v>#REF!</v>
      </c>
      <c r="AS35" s="240" t="e">
        <f>'IS '!AS35-#REF!</f>
        <v>#REF!</v>
      </c>
      <c r="AT35" s="240" t="e">
        <f>'IS '!AT35-#REF!</f>
        <v>#REF!</v>
      </c>
      <c r="AU35" s="240" t="e">
        <f>'IS '!AU35-#REF!</f>
        <v>#REF!</v>
      </c>
      <c r="AV35" s="25" t="e">
        <f>'IS '!AV35-#REF!</f>
        <v>#REF!</v>
      </c>
    </row>
    <row r="36" spans="2:48" s="241" customFormat="1" x14ac:dyDescent="0.55000000000000004">
      <c r="B36" s="242" t="s">
        <v>170</v>
      </c>
      <c r="C36" s="243"/>
      <c r="D36" s="211" t="e">
        <f>'IS '!D36-#REF!</f>
        <v>#REF!</v>
      </c>
      <c r="E36" s="211" t="e">
        <f>'IS '!E36-#REF!</f>
        <v>#REF!</v>
      </c>
      <c r="F36" s="211" t="e">
        <f>'IS '!F36-#REF!</f>
        <v>#REF!</v>
      </c>
      <c r="G36" s="211" t="e">
        <f>'IS '!G36-#REF!</f>
        <v>#REF!</v>
      </c>
      <c r="H36" s="244" t="e">
        <f>'IS '!H36-#REF!</f>
        <v>#REF!</v>
      </c>
      <c r="I36" s="211" t="e">
        <f>'IS '!I36-#REF!</f>
        <v>#REF!</v>
      </c>
      <c r="J36" s="211" t="e">
        <f>'IS '!J36-#REF!</f>
        <v>#REF!</v>
      </c>
      <c r="K36" s="211" t="e">
        <f>'IS '!K36-#REF!</f>
        <v>#REF!</v>
      </c>
      <c r="L36" s="211" t="e">
        <f>'IS '!L36-#REF!</f>
        <v>#REF!</v>
      </c>
      <c r="M36" s="244" t="e">
        <f>'IS '!M36-#REF!</f>
        <v>#REF!</v>
      </c>
      <c r="N36" s="211" t="e">
        <f>'IS '!N36-#REF!</f>
        <v>#REF!</v>
      </c>
      <c r="O36" s="211" t="e">
        <f>'IS '!O36-#REF!</f>
        <v>#REF!</v>
      </c>
      <c r="P36" s="211" t="e">
        <f>'IS '!P36-#REF!</f>
        <v>#REF!</v>
      </c>
      <c r="Q36" s="211" t="e">
        <f>'IS '!Q36-#REF!</f>
        <v>#REF!</v>
      </c>
      <c r="R36" s="244" t="e">
        <f>'IS '!R36-#REF!</f>
        <v>#REF!</v>
      </c>
      <c r="S36" s="211" t="e">
        <f>'IS '!S36-#REF!</f>
        <v>#REF!</v>
      </c>
      <c r="T36" s="211" t="e">
        <f>'IS '!T36-#REF!</f>
        <v>#REF!</v>
      </c>
      <c r="U36" s="211" t="e">
        <f>'IS '!U36-#REF!</f>
        <v>#REF!</v>
      </c>
      <c r="V36" s="211" t="e">
        <f>'IS '!V36-#REF!</f>
        <v>#REF!</v>
      </c>
      <c r="W36" s="244" t="e">
        <f>'IS '!W36-#REF!</f>
        <v>#REF!</v>
      </c>
      <c r="X36" s="211" t="e">
        <f>'IS '!X36-#REF!</f>
        <v>#REF!</v>
      </c>
      <c r="Y36" s="211" t="e">
        <f>'IS '!Y36-#REF!</f>
        <v>#REF!</v>
      </c>
      <c r="Z36" s="211" t="e">
        <f>'IS '!Z36-#REF!</f>
        <v>#REF!</v>
      </c>
      <c r="AA36" s="211" t="e">
        <f>'IS '!AA36-#REF!</f>
        <v>#REF!</v>
      </c>
      <c r="AB36" s="244" t="e">
        <f>'IS '!AB36-#REF!</f>
        <v>#REF!</v>
      </c>
      <c r="AC36" s="211" t="e">
        <f>'IS '!AC36-#REF!</f>
        <v>#REF!</v>
      </c>
      <c r="AD36" s="211" t="e">
        <f>'IS '!AD36-#REF!</f>
        <v>#REF!</v>
      </c>
      <c r="AE36" s="211" t="e">
        <f>'IS '!AE36-#REF!</f>
        <v>#REF!</v>
      </c>
      <c r="AF36" s="211" t="e">
        <f>'IS '!AF36-#REF!</f>
        <v>#REF!</v>
      </c>
      <c r="AG36" s="244" t="e">
        <f>'IS '!AG36-#REF!</f>
        <v>#REF!</v>
      </c>
      <c r="AH36" s="211" t="e">
        <f>'IS '!AH36-#REF!</f>
        <v>#REF!</v>
      </c>
      <c r="AI36" s="211" t="e">
        <f>'IS '!AI36-#REF!</f>
        <v>#REF!</v>
      </c>
      <c r="AJ36" s="211" t="e">
        <f>'IS '!AJ36-#REF!</f>
        <v>#REF!</v>
      </c>
      <c r="AK36" s="211" t="e">
        <f>'IS '!AK36-#REF!</f>
        <v>#REF!</v>
      </c>
      <c r="AL36" s="432" t="e">
        <f>'IS '!AL36-#REF!</f>
        <v>#REF!</v>
      </c>
      <c r="AM36" s="211" t="e">
        <f>'IS '!AM36-#REF!</f>
        <v>#REF!</v>
      </c>
      <c r="AN36" s="211" t="e">
        <f>'IS '!AN36-#REF!</f>
        <v>#REF!</v>
      </c>
      <c r="AO36" s="211" t="e">
        <f>'IS '!AO36-#REF!</f>
        <v>#REF!</v>
      </c>
      <c r="AP36" s="211" t="e">
        <f>'IS '!AP36-#REF!</f>
        <v>#REF!</v>
      </c>
      <c r="AQ36" s="244" t="e">
        <f>'IS '!AQ36-#REF!</f>
        <v>#REF!</v>
      </c>
      <c r="AR36" s="211" t="e">
        <f>'IS '!AR36-#REF!</f>
        <v>#REF!</v>
      </c>
      <c r="AS36" s="211" t="e">
        <f>'IS '!AS36-#REF!</f>
        <v>#REF!</v>
      </c>
      <c r="AT36" s="211" t="e">
        <f>'IS '!AT36-#REF!</f>
        <v>#REF!</v>
      </c>
      <c r="AU36" s="211" t="e">
        <f>'IS '!AU36-#REF!</f>
        <v>#REF!</v>
      </c>
      <c r="AV36" s="244" t="e">
        <f>'IS '!AV36-#REF!</f>
        <v>#REF!</v>
      </c>
    </row>
    <row r="37" spans="2:48" s="63" customFormat="1" x14ac:dyDescent="0.55000000000000004">
      <c r="B37" s="198"/>
      <c r="C37" s="371"/>
      <c r="D37" s="372"/>
      <c r="E37" s="196"/>
      <c r="F37" s="196"/>
      <c r="G37" s="196"/>
      <c r="H37" s="196"/>
      <c r="I37" s="196"/>
      <c r="J37" s="196"/>
      <c r="K37" s="196"/>
      <c r="L37" s="196"/>
      <c r="M37" s="196"/>
      <c r="N37" s="196"/>
      <c r="O37" s="196"/>
      <c r="P37" s="196"/>
      <c r="Q37" s="196"/>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6">
      <c r="B38" s="445" t="s">
        <v>13</v>
      </c>
      <c r="C38" s="446"/>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3" t="s">
        <v>346</v>
      </c>
      <c r="W38" s="39" t="s">
        <v>346</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85">
      <c r="B39" s="463"/>
      <c r="C39" s="464"/>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4" t="s">
        <v>347</v>
      </c>
      <c r="W39" s="40" t="s">
        <v>348</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100000000000001" x14ac:dyDescent="0.85">
      <c r="B40" s="457" t="s">
        <v>174</v>
      </c>
      <c r="C40" s="458"/>
      <c r="D40" s="14"/>
      <c r="E40" s="14"/>
      <c r="F40" s="14"/>
      <c r="G40" s="14"/>
      <c r="H40" s="40"/>
      <c r="I40" s="14"/>
      <c r="J40" s="14"/>
      <c r="K40" s="14"/>
      <c r="L40" s="14"/>
      <c r="M40" s="40"/>
      <c r="N40" s="14"/>
      <c r="O40" s="14"/>
      <c r="P40" s="14"/>
      <c r="Q40" s="14"/>
      <c r="R40" s="40"/>
      <c r="S40" s="14"/>
      <c r="T40" s="14"/>
      <c r="U40" s="14"/>
      <c r="V40" s="14"/>
      <c r="W40" s="40"/>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459" t="s">
        <v>175</v>
      </c>
      <c r="C41" s="460"/>
      <c r="D41" s="21" t="e">
        <f>'IS '!D41-#REF!</f>
        <v>#REF!</v>
      </c>
      <c r="E41" s="21" t="e">
        <f>'IS '!E41-#REF!</f>
        <v>#REF!</v>
      </c>
      <c r="F41" s="116" t="e">
        <f>'IS '!F41-#REF!</f>
        <v>#REF!</v>
      </c>
      <c r="G41" s="21" t="e">
        <f>'IS '!G41-#REF!</f>
        <v>#REF!</v>
      </c>
      <c r="H41" s="57" t="e">
        <f>'IS '!H41-#REF!</f>
        <v>#REF!</v>
      </c>
      <c r="I41" s="21" t="e">
        <f>'IS '!I41-#REF!</f>
        <v>#REF!</v>
      </c>
      <c r="J41" s="21" t="e">
        <f>'IS '!J41-#REF!</f>
        <v>#REF!</v>
      </c>
      <c r="K41" s="21" t="e">
        <f>'IS '!K41-#REF!</f>
        <v>#REF!</v>
      </c>
      <c r="L41" s="21" t="e">
        <f>'IS '!L41-#REF!</f>
        <v>#REF!</v>
      </c>
      <c r="M41" s="57" t="e">
        <f>'IS '!M41-#REF!</f>
        <v>#REF!</v>
      </c>
      <c r="N41" s="21" t="e">
        <f>'IS '!N41-#REF!</f>
        <v>#REF!</v>
      </c>
      <c r="O41" s="21" t="e">
        <f>'IS '!O41-#REF!</f>
        <v>#REF!</v>
      </c>
      <c r="P41" s="21" t="e">
        <f>'IS '!P41-#REF!</f>
        <v>#REF!</v>
      </c>
      <c r="Q41" s="21" t="e">
        <f>'IS '!Q41-#REF!</f>
        <v>#REF!</v>
      </c>
      <c r="R41" s="191" t="e">
        <f>'IS '!R41-#REF!</f>
        <v>#REF!</v>
      </c>
      <c r="S41" s="21" t="e">
        <f>'IS '!S41-#REF!</f>
        <v>#REF!</v>
      </c>
      <c r="T41" s="21" t="e">
        <f>'IS '!T41-#REF!</f>
        <v>#REF!</v>
      </c>
      <c r="U41" s="21" t="e">
        <f>'IS '!U41-#REF!</f>
        <v>#REF!</v>
      </c>
      <c r="V41" s="21" t="e">
        <f>'IS '!V41-#REF!</f>
        <v>#REF!</v>
      </c>
      <c r="W41" s="191" t="e">
        <f>'IS '!W41-#REF!</f>
        <v>#REF!</v>
      </c>
      <c r="X41" s="21" t="e">
        <f>'IS '!X41-#REF!</f>
        <v>#REF!</v>
      </c>
      <c r="Y41" s="21" t="e">
        <f>'IS '!Y41-#REF!</f>
        <v>#REF!</v>
      </c>
      <c r="Z41" s="21" t="e">
        <f>'IS '!Z41-#REF!</f>
        <v>#REF!</v>
      </c>
      <c r="AA41" s="21" t="e">
        <f>'IS '!AA41-#REF!</f>
        <v>#REF!</v>
      </c>
      <c r="AB41" s="191" t="e">
        <f>'IS '!AB41-#REF!</f>
        <v>#REF!</v>
      </c>
      <c r="AC41" s="21" t="e">
        <f>'IS '!AC41-#REF!</f>
        <v>#REF!</v>
      </c>
      <c r="AD41" s="21" t="e">
        <f>'IS '!AD41-#REF!</f>
        <v>#REF!</v>
      </c>
      <c r="AE41" s="21" t="e">
        <f>'IS '!AE41-#REF!</f>
        <v>#REF!</v>
      </c>
      <c r="AF41" s="21" t="e">
        <f>'IS '!AF41-#REF!</f>
        <v>#REF!</v>
      </c>
      <c r="AG41" s="191" t="e">
        <f>'IS '!AG41-#REF!</f>
        <v>#REF!</v>
      </c>
      <c r="AH41" s="21" t="e">
        <f>'IS '!AH41-#REF!</f>
        <v>#REF!</v>
      </c>
      <c r="AI41" s="21" t="e">
        <f>'IS '!AI41-#REF!</f>
        <v>#REF!</v>
      </c>
      <c r="AJ41" s="21" t="e">
        <f>'IS '!AJ41-#REF!</f>
        <v>#REF!</v>
      </c>
      <c r="AK41" s="21" t="e">
        <f>'IS '!AK41-#REF!</f>
        <v>#REF!</v>
      </c>
      <c r="AL41" s="191" t="e">
        <f>'IS '!AL41-#REF!</f>
        <v>#REF!</v>
      </c>
      <c r="AM41" s="21" t="e">
        <f>'IS '!AM41-#REF!</f>
        <v>#REF!</v>
      </c>
      <c r="AN41" s="21" t="e">
        <f>'IS '!AN41-#REF!</f>
        <v>#REF!</v>
      </c>
      <c r="AO41" s="21" t="e">
        <f>'IS '!AO41-#REF!</f>
        <v>#REF!</v>
      </c>
      <c r="AP41" s="21" t="e">
        <f>'IS '!AP41-#REF!</f>
        <v>#REF!</v>
      </c>
      <c r="AQ41" s="191" t="e">
        <f>'IS '!AQ41-#REF!</f>
        <v>#REF!</v>
      </c>
      <c r="AR41" s="21" t="e">
        <f>'IS '!AR41-#REF!</f>
        <v>#REF!</v>
      </c>
      <c r="AS41" s="21" t="e">
        <f>'IS '!AS41-#REF!</f>
        <v>#REF!</v>
      </c>
      <c r="AT41" s="21" t="e">
        <f>'IS '!AT41-#REF!</f>
        <v>#REF!</v>
      </c>
      <c r="AU41" s="21" t="e">
        <f>'IS '!AU41-#REF!</f>
        <v>#REF!</v>
      </c>
      <c r="AV41" s="191" t="e">
        <f>'IS '!AV41-#REF!</f>
        <v>#REF!</v>
      </c>
    </row>
    <row r="42" spans="2:48" outlineLevel="1" x14ac:dyDescent="0.55000000000000004">
      <c r="B42" s="180" t="s">
        <v>46</v>
      </c>
      <c r="C42" s="201"/>
      <c r="D42" s="101" t="e">
        <f>'IS '!D42-#REF!</f>
        <v>#REF!</v>
      </c>
      <c r="E42" s="101" t="e">
        <f>'IS '!E42-#REF!</f>
        <v>#REF!</v>
      </c>
      <c r="F42" s="101" t="e">
        <f>'IS '!F42-#REF!</f>
        <v>#REF!</v>
      </c>
      <c r="G42" s="101" t="e">
        <f>'IS '!G42-#REF!</f>
        <v>#REF!</v>
      </c>
      <c r="H42" s="122" t="e">
        <f>'IS '!H42-#REF!</f>
        <v>#REF!</v>
      </c>
      <c r="I42" s="101" t="e">
        <f>'IS '!I42-#REF!</f>
        <v>#REF!</v>
      </c>
      <c r="J42" s="101" t="e">
        <f>'IS '!J42-#REF!</f>
        <v>#REF!</v>
      </c>
      <c r="K42" s="101" t="e">
        <f>'IS '!K42-#REF!</f>
        <v>#REF!</v>
      </c>
      <c r="L42" s="101" t="e">
        <f>'IS '!L42-#REF!</f>
        <v>#REF!</v>
      </c>
      <c r="M42" s="122" t="e">
        <f>'IS '!M42-#REF!</f>
        <v>#REF!</v>
      </c>
      <c r="N42" s="101" t="e">
        <f>'IS '!N42-#REF!</f>
        <v>#REF!</v>
      </c>
      <c r="O42" s="101" t="e">
        <f>'IS '!O42-#REF!</f>
        <v>#REF!</v>
      </c>
      <c r="P42" s="101" t="e">
        <f>'IS '!P42-#REF!</f>
        <v>#REF!</v>
      </c>
      <c r="Q42" s="101" t="e">
        <f>'IS '!Q42-#REF!</f>
        <v>#REF!</v>
      </c>
      <c r="R42" s="26" t="e">
        <f>'IS '!R42-#REF!</f>
        <v>#REF!</v>
      </c>
      <c r="S42" s="101" t="e">
        <f>'IS '!S42-#REF!</f>
        <v>#REF!</v>
      </c>
      <c r="T42" s="101" t="e">
        <f>'IS '!T42-#REF!</f>
        <v>#REF!</v>
      </c>
      <c r="U42" s="101" t="e">
        <f>'IS '!U42-#REF!</f>
        <v>#REF!</v>
      </c>
      <c r="V42" s="101" t="e">
        <f>'IS '!V42-#REF!</f>
        <v>#REF!</v>
      </c>
      <c r="W42" s="122" t="e">
        <f>'IS '!W42-#REF!</f>
        <v>#REF!</v>
      </c>
      <c r="X42" s="33" t="e">
        <f>'IS '!X42-#REF!</f>
        <v>#REF!</v>
      </c>
      <c r="Y42" s="33" t="e">
        <f>'IS '!Y42-#REF!</f>
        <v>#REF!</v>
      </c>
      <c r="Z42" s="33" t="e">
        <f>'IS '!Z42-#REF!</f>
        <v>#REF!</v>
      </c>
      <c r="AA42" s="33" t="e">
        <f>'IS '!AA42-#REF!</f>
        <v>#REF!</v>
      </c>
      <c r="AB42" s="26" t="e">
        <f>'IS '!AB42-#REF!</f>
        <v>#REF!</v>
      </c>
      <c r="AC42" s="33" t="e">
        <f>'IS '!AC42-#REF!</f>
        <v>#REF!</v>
      </c>
      <c r="AD42" s="33" t="e">
        <f>'IS '!AD42-#REF!</f>
        <v>#REF!</v>
      </c>
      <c r="AE42" s="33" t="e">
        <f>'IS '!AE42-#REF!</f>
        <v>#REF!</v>
      </c>
      <c r="AF42" s="33" t="e">
        <f>'IS '!AF42-#REF!</f>
        <v>#REF!</v>
      </c>
      <c r="AG42" s="26" t="e">
        <f>'IS '!AG42-#REF!</f>
        <v>#REF!</v>
      </c>
      <c r="AH42" s="33" t="e">
        <f>'IS '!AH42-#REF!</f>
        <v>#REF!</v>
      </c>
      <c r="AI42" s="33" t="e">
        <f>'IS '!AI42-#REF!</f>
        <v>#REF!</v>
      </c>
      <c r="AJ42" s="33" t="e">
        <f>'IS '!AJ42-#REF!</f>
        <v>#REF!</v>
      </c>
      <c r="AK42" s="33" t="e">
        <f>'IS '!AK42-#REF!</f>
        <v>#REF!</v>
      </c>
      <c r="AL42" s="26" t="e">
        <f>'IS '!AL42-#REF!</f>
        <v>#REF!</v>
      </c>
      <c r="AM42" s="33" t="e">
        <f>'IS '!AM42-#REF!</f>
        <v>#REF!</v>
      </c>
      <c r="AN42" s="33" t="e">
        <f>'IS '!AN42-#REF!</f>
        <v>#REF!</v>
      </c>
      <c r="AO42" s="33" t="e">
        <f>'IS '!AO42-#REF!</f>
        <v>#REF!</v>
      </c>
      <c r="AP42" s="33" t="e">
        <f>'IS '!AP42-#REF!</f>
        <v>#REF!</v>
      </c>
      <c r="AQ42" s="26" t="e">
        <f>'IS '!AQ42-#REF!</f>
        <v>#REF!</v>
      </c>
      <c r="AR42" s="33" t="e">
        <f>'IS '!AR42-#REF!</f>
        <v>#REF!</v>
      </c>
      <c r="AS42" s="33" t="e">
        <f>'IS '!AS42-#REF!</f>
        <v>#REF!</v>
      </c>
      <c r="AT42" s="33" t="e">
        <f>'IS '!AT42-#REF!</f>
        <v>#REF!</v>
      </c>
      <c r="AU42" s="33" t="e">
        <f>'IS '!AU42-#REF!</f>
        <v>#REF!</v>
      </c>
      <c r="AV42" s="26" t="e">
        <f>'IS '!AV42-#REF!</f>
        <v>#REF!</v>
      </c>
    </row>
    <row r="43" spans="2:48" outlineLevel="1" x14ac:dyDescent="0.55000000000000004">
      <c r="B43" s="180" t="s">
        <v>201</v>
      </c>
      <c r="C43" s="201"/>
      <c r="D43" s="101" t="e">
        <f>'IS '!D43-#REF!</f>
        <v>#REF!</v>
      </c>
      <c r="E43" s="101" t="e">
        <f>'IS '!E43-#REF!</f>
        <v>#REF!</v>
      </c>
      <c r="F43" s="101" t="e">
        <f>'IS '!F43-#REF!</f>
        <v>#REF!</v>
      </c>
      <c r="G43" s="101" t="e">
        <f>'IS '!G43-#REF!</f>
        <v>#REF!</v>
      </c>
      <c r="H43" s="122" t="e">
        <f>'IS '!H43-#REF!</f>
        <v>#REF!</v>
      </c>
      <c r="I43" s="101" t="e">
        <f>'IS '!I43-#REF!</f>
        <v>#REF!</v>
      </c>
      <c r="J43" s="101" t="e">
        <f>'IS '!J43-#REF!</f>
        <v>#REF!</v>
      </c>
      <c r="K43" s="101" t="e">
        <f>'IS '!K43-#REF!</f>
        <v>#REF!</v>
      </c>
      <c r="L43" s="101" t="e">
        <f>'IS '!L43-#REF!</f>
        <v>#REF!</v>
      </c>
      <c r="M43" s="122" t="e">
        <f>'IS '!M43-#REF!</f>
        <v>#REF!</v>
      </c>
      <c r="N43" s="101" t="e">
        <f>'IS '!N43-#REF!</f>
        <v>#REF!</v>
      </c>
      <c r="O43" s="101" t="e">
        <f>'IS '!O43-#REF!</f>
        <v>#REF!</v>
      </c>
      <c r="P43" s="101" t="e">
        <f>'IS '!P43-#REF!</f>
        <v>#REF!</v>
      </c>
      <c r="Q43" s="101" t="e">
        <f>'IS '!Q43-#REF!</f>
        <v>#REF!</v>
      </c>
      <c r="R43" s="122" t="e">
        <f>'IS '!R43-#REF!</f>
        <v>#REF!</v>
      </c>
      <c r="S43" s="101" t="e">
        <f>'IS '!S43-#REF!</f>
        <v>#REF!</v>
      </c>
      <c r="T43" s="101" t="e">
        <f>'IS '!T43-#REF!</f>
        <v>#REF!</v>
      </c>
      <c r="U43" s="101" t="e">
        <f>'IS '!U43-#REF!</f>
        <v>#REF!</v>
      </c>
      <c r="V43" s="101" t="e">
        <f>'IS '!V43-#REF!</f>
        <v>#REF!</v>
      </c>
      <c r="W43" s="122" t="e">
        <f>'IS '!W43-#REF!</f>
        <v>#REF!</v>
      </c>
      <c r="X43" s="101" t="e">
        <f>'IS '!X43-#REF!</f>
        <v>#REF!</v>
      </c>
      <c r="Y43" s="101" t="e">
        <f>'IS '!Y43-#REF!</f>
        <v>#REF!</v>
      </c>
      <c r="Z43" s="101" t="e">
        <f>'IS '!Z43-#REF!</f>
        <v>#REF!</v>
      </c>
      <c r="AA43" s="101" t="e">
        <f>'IS '!AA43-#REF!</f>
        <v>#REF!</v>
      </c>
      <c r="AB43" s="122" t="e">
        <f>'IS '!AB43-#REF!</f>
        <v>#REF!</v>
      </c>
      <c r="AC43" s="101" t="e">
        <f>'IS '!AC43-#REF!</f>
        <v>#REF!</v>
      </c>
      <c r="AD43" s="101" t="e">
        <f>'IS '!AD43-#REF!</f>
        <v>#REF!</v>
      </c>
      <c r="AE43" s="101" t="e">
        <f>'IS '!AE43-#REF!</f>
        <v>#REF!</v>
      </c>
      <c r="AF43" s="101" t="e">
        <f>'IS '!AF43-#REF!</f>
        <v>#REF!</v>
      </c>
      <c r="AG43" s="122" t="e">
        <f>'IS '!AG43-#REF!</f>
        <v>#REF!</v>
      </c>
      <c r="AH43" s="101" t="e">
        <f>'IS '!AH43-#REF!</f>
        <v>#REF!</v>
      </c>
      <c r="AI43" s="101" t="e">
        <f>'IS '!AI43-#REF!</f>
        <v>#REF!</v>
      </c>
      <c r="AJ43" s="101" t="e">
        <f>'IS '!AJ43-#REF!</f>
        <v>#REF!</v>
      </c>
      <c r="AK43" s="101" t="e">
        <f>'IS '!AK43-#REF!</f>
        <v>#REF!</v>
      </c>
      <c r="AL43" s="122" t="e">
        <f>'IS '!AL43-#REF!</f>
        <v>#REF!</v>
      </c>
      <c r="AM43" s="101" t="e">
        <f>'IS '!AM43-#REF!</f>
        <v>#REF!</v>
      </c>
      <c r="AN43" s="101" t="e">
        <f>'IS '!AN43-#REF!</f>
        <v>#REF!</v>
      </c>
      <c r="AO43" s="101" t="e">
        <f>'IS '!AO43-#REF!</f>
        <v>#REF!</v>
      </c>
      <c r="AP43" s="101" t="e">
        <f>'IS '!AP43-#REF!</f>
        <v>#REF!</v>
      </c>
      <c r="AQ43" s="122" t="e">
        <f>'IS '!AQ43-#REF!</f>
        <v>#REF!</v>
      </c>
      <c r="AR43" s="101" t="e">
        <f>'IS '!AR43-#REF!</f>
        <v>#REF!</v>
      </c>
      <c r="AS43" s="101" t="e">
        <f>'IS '!AS43-#REF!</f>
        <v>#REF!</v>
      </c>
      <c r="AT43" s="101" t="e">
        <f>'IS '!AT43-#REF!</f>
        <v>#REF!</v>
      </c>
      <c r="AU43" s="101" t="e">
        <f>'IS '!AU43-#REF!</f>
        <v>#REF!</v>
      </c>
      <c r="AV43" s="122" t="e">
        <f>'IS '!AV43-#REF!</f>
        <v>#REF!</v>
      </c>
    </row>
    <row r="44" spans="2:48" s="8" customFormat="1" outlineLevel="1" x14ac:dyDescent="0.55000000000000004">
      <c r="B44" s="180" t="s">
        <v>205</v>
      </c>
      <c r="C44" s="206"/>
      <c r="D44" s="435" t="e">
        <f>'IS '!D44-#REF!</f>
        <v>#REF!</v>
      </c>
      <c r="E44" s="43" t="e">
        <f>'IS '!E44-#REF!</f>
        <v>#REF!</v>
      </c>
      <c r="F44" s="43" t="e">
        <f>'IS '!F44-#REF!</f>
        <v>#REF!</v>
      </c>
      <c r="G44" s="43" t="e">
        <f>'IS '!G44-#REF!</f>
        <v>#REF!</v>
      </c>
      <c r="H44" s="434" t="e">
        <f>'IS '!H44-#REF!</f>
        <v>#REF!</v>
      </c>
      <c r="I44" s="43" t="e">
        <f>'IS '!I44-#REF!</f>
        <v>#REF!</v>
      </c>
      <c r="J44" s="43" t="e">
        <f>'IS '!J44-#REF!</f>
        <v>#REF!</v>
      </c>
      <c r="K44" s="43" t="e">
        <f>'IS '!K44-#REF!</f>
        <v>#REF!</v>
      </c>
      <c r="L44" s="43" t="e">
        <f>'IS '!L44-#REF!</f>
        <v>#REF!</v>
      </c>
      <c r="M44" s="434" t="e">
        <f>'IS '!M44-#REF!</f>
        <v>#REF!</v>
      </c>
      <c r="N44" s="43" t="e">
        <f>'IS '!N44-#REF!</f>
        <v>#REF!</v>
      </c>
      <c r="O44" s="43" t="e">
        <f>'IS '!O44-#REF!</f>
        <v>#REF!</v>
      </c>
      <c r="P44" s="43" t="e">
        <f>'IS '!P44-#REF!</f>
        <v>#REF!</v>
      </c>
      <c r="Q44" s="43" t="e">
        <f>'IS '!Q44-#REF!</f>
        <v>#REF!</v>
      </c>
      <c r="R44" s="97" t="e">
        <f>'IS '!R44-#REF!</f>
        <v>#REF!</v>
      </c>
      <c r="S44" s="43" t="e">
        <f>'IS '!S44-#REF!</f>
        <v>#REF!</v>
      </c>
      <c r="T44" s="43" t="e">
        <f>'IS '!T44-#REF!</f>
        <v>#REF!</v>
      </c>
      <c r="U44" s="43" t="e">
        <f>'IS '!U44-#REF!</f>
        <v>#REF!</v>
      </c>
      <c r="V44" s="43" t="e">
        <f>'IS '!V44-#REF!</f>
        <v>#REF!</v>
      </c>
      <c r="W44" s="132" t="e">
        <f>'IS '!W44-#REF!</f>
        <v>#REF!</v>
      </c>
      <c r="X44" s="219" t="e">
        <f>'IS '!X44-#REF!</f>
        <v>#REF!</v>
      </c>
      <c r="Y44" s="219" t="e">
        <f>'IS '!Y44-#REF!</f>
        <v>#REF!</v>
      </c>
      <c r="Z44" s="219" t="e">
        <f>'IS '!Z44-#REF!</f>
        <v>#REF!</v>
      </c>
      <c r="AA44" s="219" t="e">
        <f>'IS '!AA44-#REF!</f>
        <v>#REF!</v>
      </c>
      <c r="AB44" s="97" t="e">
        <f>'IS '!AB44-#REF!</f>
        <v>#REF!</v>
      </c>
      <c r="AC44" s="219" t="e">
        <f>'IS '!AC44-#REF!</f>
        <v>#REF!</v>
      </c>
      <c r="AD44" s="219" t="e">
        <f>'IS '!AD44-#REF!</f>
        <v>#REF!</v>
      </c>
      <c r="AE44" s="219" t="e">
        <f>'IS '!AE44-#REF!</f>
        <v>#REF!</v>
      </c>
      <c r="AF44" s="219" t="e">
        <f>'IS '!AF44-#REF!</f>
        <v>#REF!</v>
      </c>
      <c r="AG44" s="97" t="e">
        <f>'IS '!AG44-#REF!</f>
        <v>#REF!</v>
      </c>
      <c r="AH44" s="219" t="e">
        <f>'IS '!AH44-#REF!</f>
        <v>#REF!</v>
      </c>
      <c r="AI44" s="219" t="e">
        <f>'IS '!AI44-#REF!</f>
        <v>#REF!</v>
      </c>
      <c r="AJ44" s="219" t="e">
        <f>'IS '!AJ44-#REF!</f>
        <v>#REF!</v>
      </c>
      <c r="AK44" s="219" t="e">
        <f>'IS '!AK44-#REF!</f>
        <v>#REF!</v>
      </c>
      <c r="AL44" s="97" t="e">
        <f>'IS '!AL44-#REF!</f>
        <v>#REF!</v>
      </c>
      <c r="AM44" s="219" t="e">
        <f>'IS '!AM44-#REF!</f>
        <v>#REF!</v>
      </c>
      <c r="AN44" s="219" t="e">
        <f>'IS '!AN44-#REF!</f>
        <v>#REF!</v>
      </c>
      <c r="AO44" s="219" t="e">
        <f>'IS '!AO44-#REF!</f>
        <v>#REF!</v>
      </c>
      <c r="AP44" s="219" t="e">
        <f>'IS '!AP44-#REF!</f>
        <v>#REF!</v>
      </c>
      <c r="AQ44" s="97" t="e">
        <f>'IS '!AQ44-#REF!</f>
        <v>#REF!</v>
      </c>
      <c r="AR44" s="219" t="e">
        <f>'IS '!AR44-#REF!</f>
        <v>#REF!</v>
      </c>
      <c r="AS44" s="219" t="e">
        <f>'IS '!AS44-#REF!</f>
        <v>#REF!</v>
      </c>
      <c r="AT44" s="219" t="e">
        <f>'IS '!AT44-#REF!</f>
        <v>#REF!</v>
      </c>
      <c r="AU44" s="219" t="e">
        <f>'IS '!AU44-#REF!</f>
        <v>#REF!</v>
      </c>
      <c r="AV44" s="97" t="e">
        <f>'IS '!AV44-#REF!</f>
        <v>#REF!</v>
      </c>
    </row>
    <row r="45" spans="2:48" s="8" customFormat="1" outlineLevel="1" x14ac:dyDescent="0.55000000000000004">
      <c r="B45" s="453" t="s">
        <v>176</v>
      </c>
      <c r="C45" s="454"/>
      <c r="D45" s="50" t="e">
        <f>'IS '!D45-#REF!</f>
        <v>#REF!</v>
      </c>
      <c r="E45" s="50" t="e">
        <f>'IS '!E45-#REF!</f>
        <v>#REF!</v>
      </c>
      <c r="F45" s="50" t="e">
        <f>'IS '!F45-#REF!</f>
        <v>#REF!</v>
      </c>
      <c r="G45" s="50" t="e">
        <f>'IS '!G45-#REF!</f>
        <v>#REF!</v>
      </c>
      <c r="H45" s="97" t="e">
        <f>'IS '!H45-#REF!</f>
        <v>#REF!</v>
      </c>
      <c r="I45" s="50" t="e">
        <f>'IS '!I45-#REF!</f>
        <v>#REF!</v>
      </c>
      <c r="J45" s="50" t="e">
        <f>'IS '!J45-#REF!</f>
        <v>#REF!</v>
      </c>
      <c r="K45" s="103" t="e">
        <f>'IS '!K45-#REF!</f>
        <v>#REF!</v>
      </c>
      <c r="L45" s="50" t="e">
        <f>'IS '!L45-#REF!</f>
        <v>#REF!</v>
      </c>
      <c r="M45" s="132" t="e">
        <f>'IS '!M45-#REF!</f>
        <v>#REF!</v>
      </c>
      <c r="N45" s="50" t="e">
        <f>'IS '!N45-#REF!</f>
        <v>#REF!</v>
      </c>
      <c r="O45" s="50" t="e">
        <f>'IS '!O45-#REF!</f>
        <v>#REF!</v>
      </c>
      <c r="P45" s="50" t="e">
        <f>'IS '!P45-#REF!</f>
        <v>#REF!</v>
      </c>
      <c r="Q45" s="103" t="e">
        <f>'IS '!Q45-#REF!</f>
        <v>#REF!</v>
      </c>
      <c r="R45" s="132" t="e">
        <f>'IS '!R45-#REF!</f>
        <v>#REF!</v>
      </c>
      <c r="S45" s="50" t="e">
        <f>'IS '!S45-#REF!</f>
        <v>#REF!</v>
      </c>
      <c r="T45" s="50" t="e">
        <f>'IS '!T45-#REF!</f>
        <v>#REF!</v>
      </c>
      <c r="U45" s="50" t="e">
        <f>'IS '!U45-#REF!</f>
        <v>#REF!</v>
      </c>
      <c r="V45" s="50" t="e">
        <f>'IS '!V45-#REF!</f>
        <v>#REF!</v>
      </c>
      <c r="W45" s="132" t="e">
        <f>'IS '!W45-#REF!</f>
        <v>#REF!</v>
      </c>
      <c r="X45" s="50" t="e">
        <f>'IS '!X45-#REF!</f>
        <v>#REF!</v>
      </c>
      <c r="Y45" s="50" t="e">
        <f>'IS '!Y45-#REF!</f>
        <v>#REF!</v>
      </c>
      <c r="Z45" s="50" t="e">
        <f>'IS '!Z45-#REF!</f>
        <v>#REF!</v>
      </c>
      <c r="AA45" s="50" t="e">
        <f>'IS '!AA45-#REF!</f>
        <v>#REF!</v>
      </c>
      <c r="AB45" s="97" t="e">
        <f>'IS '!AB45-#REF!</f>
        <v>#REF!</v>
      </c>
      <c r="AC45" s="50" t="e">
        <f>'IS '!AC45-#REF!</f>
        <v>#REF!</v>
      </c>
      <c r="AD45" s="50" t="e">
        <f>'IS '!AD45-#REF!</f>
        <v>#REF!</v>
      </c>
      <c r="AE45" s="50" t="e">
        <f>'IS '!AE45-#REF!</f>
        <v>#REF!</v>
      </c>
      <c r="AF45" s="50" t="e">
        <f>'IS '!AF45-#REF!</f>
        <v>#REF!</v>
      </c>
      <c r="AG45" s="97" t="e">
        <f>'IS '!AG45-#REF!</f>
        <v>#REF!</v>
      </c>
      <c r="AH45" s="50" t="e">
        <f>'IS '!AH45-#REF!</f>
        <v>#REF!</v>
      </c>
      <c r="AI45" s="50" t="e">
        <f>'IS '!AI45-#REF!</f>
        <v>#REF!</v>
      </c>
      <c r="AJ45" s="50" t="e">
        <f>'IS '!AJ45-#REF!</f>
        <v>#REF!</v>
      </c>
      <c r="AK45" s="50" t="e">
        <f>'IS '!AK45-#REF!</f>
        <v>#REF!</v>
      </c>
      <c r="AL45" s="97" t="e">
        <f>'IS '!AL45-#REF!</f>
        <v>#REF!</v>
      </c>
      <c r="AM45" s="50" t="e">
        <f>'IS '!AM45-#REF!</f>
        <v>#REF!</v>
      </c>
      <c r="AN45" s="50" t="e">
        <f>'IS '!AN45-#REF!</f>
        <v>#REF!</v>
      </c>
      <c r="AO45" s="50" t="e">
        <f>'IS '!AO45-#REF!</f>
        <v>#REF!</v>
      </c>
      <c r="AP45" s="50" t="e">
        <f>'IS '!AP45-#REF!</f>
        <v>#REF!</v>
      </c>
      <c r="AQ45" s="97" t="e">
        <f>'IS '!AQ45-#REF!</f>
        <v>#REF!</v>
      </c>
      <c r="AR45" s="50" t="e">
        <f>'IS '!AR45-#REF!</f>
        <v>#REF!</v>
      </c>
      <c r="AS45" s="50" t="e">
        <f>'IS '!AS45-#REF!</f>
        <v>#REF!</v>
      </c>
      <c r="AT45" s="50" t="e">
        <f>'IS '!AT45-#REF!</f>
        <v>#REF!</v>
      </c>
      <c r="AU45" s="50" t="e">
        <f>'IS '!AU45-#REF!</f>
        <v>#REF!</v>
      </c>
      <c r="AV45" s="97" t="e">
        <f>'IS '!AV45-#REF!</f>
        <v>#REF!</v>
      </c>
    </row>
    <row r="46" spans="2:48" s="8" customFormat="1" outlineLevel="1" x14ac:dyDescent="0.55000000000000004">
      <c r="B46" s="38" t="s">
        <v>200</v>
      </c>
      <c r="C46" s="206"/>
      <c r="D46" s="43" t="e">
        <f>'IS '!D46-#REF!</f>
        <v>#REF!</v>
      </c>
      <c r="E46" s="43" t="e">
        <f>'IS '!E46-#REF!</f>
        <v>#REF!</v>
      </c>
      <c r="F46" s="43" t="e">
        <f>'IS '!F46-#REF!</f>
        <v>#REF!</v>
      </c>
      <c r="G46" s="43" t="e">
        <f>'IS '!G46-#REF!</f>
        <v>#REF!</v>
      </c>
      <c r="H46" s="97" t="e">
        <f>'IS '!H46-#REF!</f>
        <v>#REF!</v>
      </c>
      <c r="I46" s="27" t="e">
        <f>'IS '!I46-#REF!</f>
        <v>#REF!</v>
      </c>
      <c r="J46" s="27" t="e">
        <f>'IS '!J46-#REF!</f>
        <v>#REF!</v>
      </c>
      <c r="K46" s="27" t="e">
        <f>'IS '!K46-#REF!</f>
        <v>#REF!</v>
      </c>
      <c r="L46" s="27" t="e">
        <f>'IS '!L46-#REF!</f>
        <v>#REF!</v>
      </c>
      <c r="M46" s="97" t="e">
        <f>'IS '!M46-#REF!</f>
        <v>#REF!</v>
      </c>
      <c r="N46" s="27" t="e">
        <f>'IS '!N46-#REF!</f>
        <v>#REF!</v>
      </c>
      <c r="O46" s="27" t="e">
        <f>'IS '!O46-#REF!</f>
        <v>#REF!</v>
      </c>
      <c r="P46" s="27" t="e">
        <f>'IS '!P46-#REF!</f>
        <v>#REF!</v>
      </c>
      <c r="Q46" s="27" t="e">
        <f>'IS '!Q46-#REF!</f>
        <v>#REF!</v>
      </c>
      <c r="R46" s="97" t="e">
        <f>'IS '!R46-#REF!</f>
        <v>#REF!</v>
      </c>
      <c r="S46" s="27" t="e">
        <f>'IS '!S46-#REF!</f>
        <v>#REF!</v>
      </c>
      <c r="T46" s="27" t="e">
        <f>'IS '!T46-#REF!</f>
        <v>#REF!</v>
      </c>
      <c r="U46" s="27" t="e">
        <f>'IS '!U46-#REF!</f>
        <v>#REF!</v>
      </c>
      <c r="V46" s="27" t="e">
        <f>'IS '!V46-#REF!</f>
        <v>#REF!</v>
      </c>
      <c r="W46" s="98" t="e">
        <f>'IS '!W46-#REF!</f>
        <v>#REF!</v>
      </c>
      <c r="X46" s="27" t="e">
        <f>'IS '!X46-#REF!</f>
        <v>#REF!</v>
      </c>
      <c r="Y46" s="27" t="e">
        <f>'IS '!Y46-#REF!</f>
        <v>#REF!</v>
      </c>
      <c r="Z46" s="27" t="e">
        <f>'IS '!Z46-#REF!</f>
        <v>#REF!</v>
      </c>
      <c r="AA46" s="27" t="e">
        <f>'IS '!AA46-#REF!</f>
        <v>#REF!</v>
      </c>
      <c r="AB46" s="98" t="e">
        <f>'IS '!AB46-#REF!</f>
        <v>#REF!</v>
      </c>
      <c r="AC46" s="27" t="e">
        <f>'IS '!AC46-#REF!</f>
        <v>#REF!</v>
      </c>
      <c r="AD46" s="27" t="e">
        <f>'IS '!AD46-#REF!</f>
        <v>#REF!</v>
      </c>
      <c r="AE46" s="27" t="e">
        <f>'IS '!AE46-#REF!</f>
        <v>#REF!</v>
      </c>
      <c r="AF46" s="27" t="e">
        <f>'IS '!AF46-#REF!</f>
        <v>#REF!</v>
      </c>
      <c r="AG46" s="98" t="e">
        <f>'IS '!AG46-#REF!</f>
        <v>#REF!</v>
      </c>
      <c r="AH46" s="27" t="e">
        <f>'IS '!AH46-#REF!</f>
        <v>#REF!</v>
      </c>
      <c r="AI46" s="27" t="e">
        <f>'IS '!AI46-#REF!</f>
        <v>#REF!</v>
      </c>
      <c r="AJ46" s="27" t="e">
        <f>'IS '!AJ46-#REF!</f>
        <v>#REF!</v>
      </c>
      <c r="AK46" s="27" t="e">
        <f>'IS '!AK46-#REF!</f>
        <v>#REF!</v>
      </c>
      <c r="AL46" s="98" t="e">
        <f>'IS '!AL46-#REF!</f>
        <v>#REF!</v>
      </c>
      <c r="AM46" s="27" t="e">
        <f>'IS '!AM46-#REF!</f>
        <v>#REF!</v>
      </c>
      <c r="AN46" s="27" t="e">
        <f>'IS '!AN46-#REF!</f>
        <v>#REF!</v>
      </c>
      <c r="AO46" s="27" t="e">
        <f>'IS '!AO46-#REF!</f>
        <v>#REF!</v>
      </c>
      <c r="AP46" s="27" t="e">
        <f>'IS '!AP46-#REF!</f>
        <v>#REF!</v>
      </c>
      <c r="AQ46" s="98" t="e">
        <f>'IS '!AQ46-#REF!</f>
        <v>#REF!</v>
      </c>
      <c r="AR46" s="27" t="e">
        <f>'IS '!AR46-#REF!</f>
        <v>#REF!</v>
      </c>
      <c r="AS46" s="27" t="e">
        <f>'IS '!AS46-#REF!</f>
        <v>#REF!</v>
      </c>
      <c r="AT46" s="27" t="e">
        <f>'IS '!AT46-#REF!</f>
        <v>#REF!</v>
      </c>
      <c r="AU46" s="27" t="e">
        <f>'IS '!AU46-#REF!</f>
        <v>#REF!</v>
      </c>
      <c r="AV46" s="98" t="e">
        <f>'IS '!AV46-#REF!</f>
        <v>#REF!</v>
      </c>
    </row>
    <row r="47" spans="2:48" outlineLevel="1" x14ac:dyDescent="0.55000000000000004">
      <c r="B47" s="220" t="s">
        <v>44</v>
      </c>
      <c r="C47" s="221"/>
      <c r="D47" s="222" t="e">
        <f>'IS '!D47-#REF!</f>
        <v>#REF!</v>
      </c>
      <c r="E47" s="222" t="e">
        <f>'IS '!E47-#REF!</f>
        <v>#REF!</v>
      </c>
      <c r="F47" s="222" t="e">
        <f>'IS '!F47-#REF!</f>
        <v>#REF!</v>
      </c>
      <c r="G47" s="222" t="e">
        <f>'IS '!G47-#REF!</f>
        <v>#REF!</v>
      </c>
      <c r="H47" s="223" t="e">
        <f>'IS '!H47-#REF!</f>
        <v>#REF!</v>
      </c>
      <c r="I47" s="222" t="e">
        <f>'IS '!I47-#REF!</f>
        <v>#REF!</v>
      </c>
      <c r="J47" s="222" t="e">
        <f>'IS '!J47-#REF!</f>
        <v>#REF!</v>
      </c>
      <c r="K47" s="222" t="e">
        <f>'IS '!K47-#REF!</f>
        <v>#REF!</v>
      </c>
      <c r="L47" s="224" t="e">
        <f>'IS '!L47-#REF!</f>
        <v>#REF!</v>
      </c>
      <c r="M47" s="223" t="e">
        <f>'IS '!M47-#REF!</f>
        <v>#REF!</v>
      </c>
      <c r="N47" s="222" t="e">
        <f>'IS '!N47-#REF!</f>
        <v>#REF!</v>
      </c>
      <c r="O47" s="222" t="e">
        <f>'IS '!O47-#REF!</f>
        <v>#REF!</v>
      </c>
      <c r="P47" s="222" t="e">
        <f>'IS '!P47-#REF!</f>
        <v>#REF!</v>
      </c>
      <c r="Q47" s="222" t="e">
        <f>'IS '!Q47-#REF!</f>
        <v>#REF!</v>
      </c>
      <c r="R47" s="225" t="e">
        <f>'IS '!R47-#REF!</f>
        <v>#REF!</v>
      </c>
      <c r="S47" s="224" t="e">
        <f>'IS '!S47-#REF!</f>
        <v>#REF!</v>
      </c>
      <c r="T47" s="224" t="e">
        <f>'IS '!T47-#REF!</f>
        <v>#REF!</v>
      </c>
      <c r="U47" s="224" t="e">
        <f>'IS '!U47-#REF!</f>
        <v>#REF!</v>
      </c>
      <c r="V47" s="224" t="e">
        <f>'IS '!V47-#REF!</f>
        <v>#REF!</v>
      </c>
      <c r="W47" s="223" t="e">
        <f>'IS '!W47-#REF!</f>
        <v>#REF!</v>
      </c>
      <c r="X47" s="224" t="e">
        <f>'IS '!X47-#REF!</f>
        <v>#REF!</v>
      </c>
      <c r="Y47" s="224" t="e">
        <f>'IS '!Y47-#REF!</f>
        <v>#REF!</v>
      </c>
      <c r="Z47" s="224" t="e">
        <f>'IS '!Z47-#REF!</f>
        <v>#REF!</v>
      </c>
      <c r="AA47" s="224" t="e">
        <f>'IS '!AA47-#REF!</f>
        <v>#REF!</v>
      </c>
      <c r="AB47" s="376" t="e">
        <f>'IS '!AB47-#REF!</f>
        <v>#REF!</v>
      </c>
      <c r="AC47" s="224" t="e">
        <f>'IS '!AC47-#REF!</f>
        <v>#REF!</v>
      </c>
      <c r="AD47" s="224" t="e">
        <f>'IS '!AD47-#REF!</f>
        <v>#REF!</v>
      </c>
      <c r="AE47" s="224" t="e">
        <f>'IS '!AE47-#REF!</f>
        <v>#REF!</v>
      </c>
      <c r="AF47" s="224" t="e">
        <f>'IS '!AF47-#REF!</f>
        <v>#REF!</v>
      </c>
      <c r="AG47" s="225" t="e">
        <f>'IS '!AG47-#REF!</f>
        <v>#REF!</v>
      </c>
      <c r="AH47" s="224" t="e">
        <f>'IS '!AH47-#REF!</f>
        <v>#REF!</v>
      </c>
      <c r="AI47" s="224" t="e">
        <f>'IS '!AI47-#REF!</f>
        <v>#REF!</v>
      </c>
      <c r="AJ47" s="224" t="e">
        <f>'IS '!AJ47-#REF!</f>
        <v>#REF!</v>
      </c>
      <c r="AK47" s="224" t="e">
        <f>'IS '!AK47-#REF!</f>
        <v>#REF!</v>
      </c>
      <c r="AL47" s="225" t="e">
        <f>'IS '!AL47-#REF!</f>
        <v>#REF!</v>
      </c>
      <c r="AM47" s="224" t="e">
        <f>'IS '!AM47-#REF!</f>
        <v>#REF!</v>
      </c>
      <c r="AN47" s="224" t="e">
        <f>'IS '!AN47-#REF!</f>
        <v>#REF!</v>
      </c>
      <c r="AO47" s="224" t="e">
        <f>'IS '!AO47-#REF!</f>
        <v>#REF!</v>
      </c>
      <c r="AP47" s="224" t="e">
        <f>'IS '!AP47-#REF!</f>
        <v>#REF!</v>
      </c>
      <c r="AQ47" s="225" t="e">
        <f>'IS '!AQ47-#REF!</f>
        <v>#REF!</v>
      </c>
      <c r="AR47" s="224" t="e">
        <f>'IS '!AR47-#REF!</f>
        <v>#REF!</v>
      </c>
      <c r="AS47" s="224" t="e">
        <f>'IS '!AS47-#REF!</f>
        <v>#REF!</v>
      </c>
      <c r="AT47" s="224" t="e">
        <f>'IS '!AT47-#REF!</f>
        <v>#REF!</v>
      </c>
      <c r="AU47" s="224" t="e">
        <f>'IS '!AU47-#REF!</f>
        <v>#REF!</v>
      </c>
      <c r="AV47" s="225" t="e">
        <f>'IS '!AV47-#REF!</f>
        <v>#REF!</v>
      </c>
    </row>
    <row r="48" spans="2:48" outlineLevel="1" x14ac:dyDescent="0.55000000000000004">
      <c r="B48" s="38" t="s">
        <v>43</v>
      </c>
      <c r="C48" s="207"/>
      <c r="D48" s="226" t="e">
        <f>'IS '!D48-#REF!</f>
        <v>#REF!</v>
      </c>
      <c r="E48" s="226" t="e">
        <f>'IS '!E48-#REF!</f>
        <v>#REF!</v>
      </c>
      <c r="F48" s="226" t="e">
        <f>'IS '!F48-#REF!</f>
        <v>#REF!</v>
      </c>
      <c r="G48" s="226" t="e">
        <f>'IS '!G48-#REF!</f>
        <v>#REF!</v>
      </c>
      <c r="H48" s="217" t="e">
        <f>'IS '!H48-#REF!</f>
        <v>#REF!</v>
      </c>
      <c r="I48" s="226" t="e">
        <f>'IS '!I48-#REF!</f>
        <v>#REF!</v>
      </c>
      <c r="J48" s="226" t="e">
        <f>'IS '!J48-#REF!</f>
        <v>#REF!</v>
      </c>
      <c r="K48" s="226" t="e">
        <f>'IS '!K48-#REF!</f>
        <v>#REF!</v>
      </c>
      <c r="L48" s="227" t="e">
        <f>'IS '!L48-#REF!</f>
        <v>#REF!</v>
      </c>
      <c r="M48" s="217" t="e">
        <f>'IS '!M48-#REF!</f>
        <v>#REF!</v>
      </c>
      <c r="N48" s="226" t="e">
        <f>'IS '!N48-#REF!</f>
        <v>#REF!</v>
      </c>
      <c r="O48" s="226" t="e">
        <f>'IS '!O48-#REF!</f>
        <v>#REF!</v>
      </c>
      <c r="P48" s="226" t="e">
        <f>'IS '!P48-#REF!</f>
        <v>#REF!</v>
      </c>
      <c r="Q48" s="226" t="e">
        <f>'IS '!Q48-#REF!</f>
        <v>#REF!</v>
      </c>
      <c r="R48" s="218" t="e">
        <f>'IS '!R48-#REF!</f>
        <v>#REF!</v>
      </c>
      <c r="S48" s="227" t="e">
        <f>'IS '!S48-#REF!</f>
        <v>#REF!</v>
      </c>
      <c r="T48" s="227" t="e">
        <f>'IS '!T48-#REF!</f>
        <v>#REF!</v>
      </c>
      <c r="U48" s="228" t="e">
        <f>'IS '!U48-#REF!</f>
        <v>#REF!</v>
      </c>
      <c r="V48" s="228" t="e">
        <f>'IS '!V48-#REF!</f>
        <v>#REF!</v>
      </c>
      <c r="W48" s="148" t="e">
        <f>'IS '!W48-#REF!</f>
        <v>#REF!</v>
      </c>
      <c r="X48" s="228" t="e">
        <f>'IS '!X48-#REF!</f>
        <v>#REF!</v>
      </c>
      <c r="Y48" s="228" t="e">
        <f>'IS '!Y48-#REF!</f>
        <v>#REF!</v>
      </c>
      <c r="Z48" s="228" t="e">
        <f>'IS '!Z48-#REF!</f>
        <v>#REF!</v>
      </c>
      <c r="AA48" s="228" t="e">
        <f>'IS '!AA48-#REF!</f>
        <v>#REF!</v>
      </c>
      <c r="AB48" s="362" t="e">
        <f>'IS '!AB48-#REF!</f>
        <v>#REF!</v>
      </c>
      <c r="AC48" s="228" t="e">
        <f>'IS '!AC48-#REF!</f>
        <v>#REF!</v>
      </c>
      <c r="AD48" s="228" t="e">
        <f>'IS '!AD48-#REF!</f>
        <v>#REF!</v>
      </c>
      <c r="AE48" s="228" t="e">
        <f>'IS '!AE48-#REF!</f>
        <v>#REF!</v>
      </c>
      <c r="AF48" s="228" t="e">
        <f>'IS '!AF48-#REF!</f>
        <v>#REF!</v>
      </c>
      <c r="AG48" s="60" t="e">
        <f>'IS '!AG48-#REF!</f>
        <v>#REF!</v>
      </c>
      <c r="AH48" s="228" t="e">
        <f>'IS '!AH48-#REF!</f>
        <v>#REF!</v>
      </c>
      <c r="AI48" s="228" t="e">
        <f>'IS '!AI48-#REF!</f>
        <v>#REF!</v>
      </c>
      <c r="AJ48" s="228" t="e">
        <f>'IS '!AJ48-#REF!</f>
        <v>#REF!</v>
      </c>
      <c r="AK48" s="228" t="e">
        <f>'IS '!AK48-#REF!</f>
        <v>#REF!</v>
      </c>
      <c r="AL48" s="60" t="e">
        <f>'IS '!AL48-#REF!</f>
        <v>#REF!</v>
      </c>
      <c r="AM48" s="228" t="e">
        <f>'IS '!AM48-#REF!</f>
        <v>#REF!</v>
      </c>
      <c r="AN48" s="228" t="e">
        <f>'IS '!AN48-#REF!</f>
        <v>#REF!</v>
      </c>
      <c r="AO48" s="228" t="e">
        <f>'IS '!AO48-#REF!</f>
        <v>#REF!</v>
      </c>
      <c r="AP48" s="228" t="e">
        <f>'IS '!AP48-#REF!</f>
        <v>#REF!</v>
      </c>
      <c r="AQ48" s="60" t="e">
        <f>'IS '!AQ48-#REF!</f>
        <v>#REF!</v>
      </c>
      <c r="AR48" s="228" t="e">
        <f>'IS '!AR48-#REF!</f>
        <v>#REF!</v>
      </c>
      <c r="AS48" s="228" t="e">
        <f>'IS '!AS48-#REF!</f>
        <v>#REF!</v>
      </c>
      <c r="AT48" s="228" t="e">
        <f>'IS '!AT48-#REF!</f>
        <v>#REF!</v>
      </c>
      <c r="AU48" s="228" t="e">
        <f>'IS '!AU48-#REF!</f>
        <v>#REF!</v>
      </c>
      <c r="AV48" s="60" t="e">
        <f>'IS '!AV48-#REF!</f>
        <v>#REF!</v>
      </c>
    </row>
    <row r="49" spans="2:48" s="8" customFormat="1" outlineLevel="1" x14ac:dyDescent="0.55000000000000004">
      <c r="B49" s="229" t="s">
        <v>45</v>
      </c>
      <c r="C49" s="230"/>
      <c r="D49" s="231" t="e">
        <f>'IS '!D49-#REF!</f>
        <v>#REF!</v>
      </c>
      <c r="E49" s="231" t="e">
        <f>'IS '!E49-#REF!</f>
        <v>#REF!</v>
      </c>
      <c r="F49" s="231" t="e">
        <f>'IS '!F49-#REF!</f>
        <v>#REF!</v>
      </c>
      <c r="G49" s="231" t="e">
        <f>'IS '!G49-#REF!</f>
        <v>#REF!</v>
      </c>
      <c r="H49" s="232" t="e">
        <f>'IS '!H49-#REF!</f>
        <v>#REF!</v>
      </c>
      <c r="I49" s="231" t="e">
        <f>'IS '!I49-#REF!</f>
        <v>#REF!</v>
      </c>
      <c r="J49" s="231" t="e">
        <f>'IS '!J49-#REF!</f>
        <v>#REF!</v>
      </c>
      <c r="K49" s="231" t="e">
        <f>'IS '!K49-#REF!</f>
        <v>#REF!</v>
      </c>
      <c r="L49" s="233" t="e">
        <f>'IS '!L49-#REF!</f>
        <v>#REF!</v>
      </c>
      <c r="M49" s="234" t="e">
        <f>'IS '!M49-#REF!</f>
        <v>#REF!</v>
      </c>
      <c r="N49" s="233" t="e">
        <f>'IS '!N49-#REF!</f>
        <v>#REF!</v>
      </c>
      <c r="O49" s="233" t="e">
        <f>'IS '!O49-#REF!</f>
        <v>#REF!</v>
      </c>
      <c r="P49" s="231" t="e">
        <f>'IS '!P49-#REF!</f>
        <v>#REF!</v>
      </c>
      <c r="Q49" s="231" t="e">
        <f>'IS '!Q49-#REF!</f>
        <v>#REF!</v>
      </c>
      <c r="R49" s="235" t="e">
        <f>'IS '!R49-#REF!</f>
        <v>#REF!</v>
      </c>
      <c r="S49" s="233" t="e">
        <f>'IS '!S49-#REF!</f>
        <v>#REF!</v>
      </c>
      <c r="T49" s="233" t="e">
        <f>'IS '!T49-#REF!</f>
        <v>#REF!</v>
      </c>
      <c r="U49" s="231" t="e">
        <f>'IS '!U49-#REF!</f>
        <v>#REF!</v>
      </c>
      <c r="V49" s="231" t="e">
        <f>'IS '!V49-#REF!</f>
        <v>#REF!</v>
      </c>
      <c r="W49" s="232" t="e">
        <f>'IS '!W49-#REF!</f>
        <v>#REF!</v>
      </c>
      <c r="X49" s="233" t="e">
        <f>'IS '!X49-#REF!</f>
        <v>#REF!</v>
      </c>
      <c r="Y49" s="233" t="e">
        <f>'IS '!Y49-#REF!</f>
        <v>#REF!</v>
      </c>
      <c r="Z49" s="233" t="e">
        <f>'IS '!Z49-#REF!</f>
        <v>#REF!</v>
      </c>
      <c r="AA49" s="233" t="e">
        <f>'IS '!AA49-#REF!</f>
        <v>#REF!</v>
      </c>
      <c r="AB49" s="361" t="e">
        <f>'IS '!AB49-#REF!</f>
        <v>#REF!</v>
      </c>
      <c r="AC49" s="233" t="e">
        <f>'IS '!AC49-#REF!</f>
        <v>#REF!</v>
      </c>
      <c r="AD49" s="233" t="e">
        <f>'IS '!AD49-#REF!</f>
        <v>#REF!</v>
      </c>
      <c r="AE49" s="233" t="e">
        <f>'IS '!AE49-#REF!</f>
        <v>#REF!</v>
      </c>
      <c r="AF49" s="233" t="e">
        <f>'IS '!AF49-#REF!</f>
        <v>#REF!</v>
      </c>
      <c r="AG49" s="232" t="e">
        <f>'IS '!AG49-#REF!</f>
        <v>#REF!</v>
      </c>
      <c r="AH49" s="233" t="e">
        <f>'IS '!AH49-#REF!</f>
        <v>#REF!</v>
      </c>
      <c r="AI49" s="233" t="e">
        <f>'IS '!AI49-#REF!</f>
        <v>#REF!</v>
      </c>
      <c r="AJ49" s="233" t="e">
        <f>'IS '!AJ49-#REF!</f>
        <v>#REF!</v>
      </c>
      <c r="AK49" s="233" t="e">
        <f>'IS '!AK49-#REF!</f>
        <v>#REF!</v>
      </c>
      <c r="AL49" s="232" t="e">
        <f>'IS '!AL49-#REF!</f>
        <v>#REF!</v>
      </c>
      <c r="AM49" s="233" t="e">
        <f>'IS '!AM49-#REF!</f>
        <v>#REF!</v>
      </c>
      <c r="AN49" s="233" t="e">
        <f>'IS '!AN49-#REF!</f>
        <v>#REF!</v>
      </c>
      <c r="AO49" s="233" t="e">
        <f>'IS '!AO49-#REF!</f>
        <v>#REF!</v>
      </c>
      <c r="AP49" s="233" t="e">
        <f>'IS '!AP49-#REF!</f>
        <v>#REF!</v>
      </c>
      <c r="AQ49" s="232" t="e">
        <f>'IS '!AQ49-#REF!</f>
        <v>#REF!</v>
      </c>
      <c r="AR49" s="233" t="e">
        <f>'IS '!AR49-#REF!</f>
        <v>#REF!</v>
      </c>
      <c r="AS49" s="233" t="e">
        <f>'IS '!AS49-#REF!</f>
        <v>#REF!</v>
      </c>
      <c r="AT49" s="233" t="e">
        <f>'IS '!AT49-#REF!</f>
        <v>#REF!</v>
      </c>
      <c r="AU49" s="233" t="e">
        <f>'IS '!AU49-#REF!</f>
        <v>#REF!</v>
      </c>
      <c r="AV49" s="232" t="e">
        <f>'IS '!AV49-#REF!</f>
        <v>#REF!</v>
      </c>
    </row>
    <row r="50" spans="2:48" s="8" customFormat="1" outlineLevel="1" x14ac:dyDescent="0.55000000000000004">
      <c r="B50" s="461" t="s">
        <v>177</v>
      </c>
      <c r="C50" s="462"/>
      <c r="D50" s="67" t="e">
        <f>'IS '!D50-#REF!</f>
        <v>#REF!</v>
      </c>
      <c r="E50" s="67" t="e">
        <f>'IS '!E50-#REF!</f>
        <v>#REF!</v>
      </c>
      <c r="F50" s="117" t="e">
        <f>'IS '!F50-#REF!</f>
        <v>#REF!</v>
      </c>
      <c r="G50" s="67" t="e">
        <f>'IS '!G50-#REF!</f>
        <v>#REF!</v>
      </c>
      <c r="H50" s="68" t="e">
        <f>'IS '!H50-#REF!</f>
        <v>#REF!</v>
      </c>
      <c r="I50" s="67" t="e">
        <f>'IS '!I50-#REF!</f>
        <v>#REF!</v>
      </c>
      <c r="J50" s="67" t="e">
        <f>'IS '!J50-#REF!</f>
        <v>#REF!</v>
      </c>
      <c r="K50" s="67" t="e">
        <f>'IS '!K50-#REF!</f>
        <v>#REF!</v>
      </c>
      <c r="L50" s="67" t="e">
        <f>'IS '!L50-#REF!</f>
        <v>#REF!</v>
      </c>
      <c r="M50" s="68" t="e">
        <f>'IS '!M50-#REF!</f>
        <v>#REF!</v>
      </c>
      <c r="N50" s="67" t="e">
        <f>'IS '!N50-#REF!</f>
        <v>#REF!</v>
      </c>
      <c r="O50" s="67" t="e">
        <f>'IS '!O50-#REF!</f>
        <v>#REF!</v>
      </c>
      <c r="P50" s="67" t="e">
        <f>'IS '!P50-#REF!</f>
        <v>#REF!</v>
      </c>
      <c r="Q50" s="67" t="e">
        <f>'IS '!Q50-#REF!</f>
        <v>#REF!</v>
      </c>
      <c r="R50" s="192" t="e">
        <f>'IS '!R50-#REF!</f>
        <v>#REF!</v>
      </c>
      <c r="S50" s="67" t="e">
        <f>'IS '!S50-#REF!</f>
        <v>#REF!</v>
      </c>
      <c r="T50" s="67" t="e">
        <f>'IS '!T50-#REF!</f>
        <v>#REF!</v>
      </c>
      <c r="U50" s="67" t="e">
        <f>'IS '!U50-#REF!</f>
        <v>#REF!</v>
      </c>
      <c r="V50" s="67" t="e">
        <f>'IS '!V50-#REF!</f>
        <v>#REF!</v>
      </c>
      <c r="W50" s="253" t="e">
        <f>'IS '!W50-#REF!</f>
        <v>#REF!</v>
      </c>
      <c r="X50" s="67" t="e">
        <f>'IS '!X50-#REF!</f>
        <v>#REF!</v>
      </c>
      <c r="Y50" s="67" t="e">
        <f>'IS '!Y50-#REF!</f>
        <v>#REF!</v>
      </c>
      <c r="Z50" s="67" t="e">
        <f>'IS '!Z50-#REF!</f>
        <v>#REF!</v>
      </c>
      <c r="AA50" s="67" t="e">
        <f>'IS '!AA50-#REF!</f>
        <v>#REF!</v>
      </c>
      <c r="AB50" s="192" t="e">
        <f>'IS '!AB50-#REF!</f>
        <v>#REF!</v>
      </c>
      <c r="AC50" s="67" t="e">
        <f>'IS '!AC50-#REF!</f>
        <v>#REF!</v>
      </c>
      <c r="AD50" s="67" t="e">
        <f>'IS '!AD50-#REF!</f>
        <v>#REF!</v>
      </c>
      <c r="AE50" s="67" t="e">
        <f>'IS '!AE50-#REF!</f>
        <v>#REF!</v>
      </c>
      <c r="AF50" s="67" t="e">
        <f>'IS '!AF50-#REF!</f>
        <v>#REF!</v>
      </c>
      <c r="AG50" s="192" t="e">
        <f>'IS '!AG50-#REF!</f>
        <v>#REF!</v>
      </c>
      <c r="AH50" s="67" t="e">
        <f>'IS '!AH50-#REF!</f>
        <v>#REF!</v>
      </c>
      <c r="AI50" s="67" t="e">
        <f>'IS '!AI50-#REF!</f>
        <v>#REF!</v>
      </c>
      <c r="AJ50" s="67" t="e">
        <f>'IS '!AJ50-#REF!</f>
        <v>#REF!</v>
      </c>
      <c r="AK50" s="67" t="e">
        <f>'IS '!AK50-#REF!</f>
        <v>#REF!</v>
      </c>
      <c r="AL50" s="192" t="e">
        <f>'IS '!AL50-#REF!</f>
        <v>#REF!</v>
      </c>
      <c r="AM50" s="67" t="e">
        <f>'IS '!AM50-#REF!</f>
        <v>#REF!</v>
      </c>
      <c r="AN50" s="67" t="e">
        <f>'IS '!AN50-#REF!</f>
        <v>#REF!</v>
      </c>
      <c r="AO50" s="67" t="e">
        <f>'IS '!AO50-#REF!</f>
        <v>#REF!</v>
      </c>
      <c r="AP50" s="67" t="e">
        <f>'IS '!AP50-#REF!</f>
        <v>#REF!</v>
      </c>
      <c r="AQ50" s="192" t="e">
        <f>'IS '!AQ50-#REF!</f>
        <v>#REF!</v>
      </c>
      <c r="AR50" s="67" t="e">
        <f>'IS '!AR50-#REF!</f>
        <v>#REF!</v>
      </c>
      <c r="AS50" s="67" t="e">
        <f>'IS '!AS50-#REF!</f>
        <v>#REF!</v>
      </c>
      <c r="AT50" s="67" t="e">
        <f>'IS '!AT50-#REF!</f>
        <v>#REF!</v>
      </c>
      <c r="AU50" s="67" t="e">
        <f>'IS '!AU50-#REF!</f>
        <v>#REF!</v>
      </c>
      <c r="AV50" s="192" t="e">
        <f>'IS '!AV50-#REF!</f>
        <v>#REF!</v>
      </c>
    </row>
    <row r="51" spans="2:48" outlineLevel="1" x14ac:dyDescent="0.55000000000000004">
      <c r="B51" s="180" t="s">
        <v>47</v>
      </c>
      <c r="C51" s="201"/>
      <c r="D51" s="101" t="e">
        <f>'IS '!D51-#REF!</f>
        <v>#REF!</v>
      </c>
      <c r="E51" s="101" t="e">
        <f>'IS '!E51-#REF!</f>
        <v>#REF!</v>
      </c>
      <c r="F51" s="101" t="e">
        <f>'IS '!F51-#REF!</f>
        <v>#REF!</v>
      </c>
      <c r="G51" s="101" t="e">
        <f>'IS '!G51-#REF!</f>
        <v>#REF!</v>
      </c>
      <c r="H51" s="122" t="e">
        <f>'IS '!H51-#REF!</f>
        <v>#REF!</v>
      </c>
      <c r="I51" s="101" t="e">
        <f>'IS '!I51-#REF!</f>
        <v>#REF!</v>
      </c>
      <c r="J51" s="101" t="e">
        <f>'IS '!J51-#REF!</f>
        <v>#REF!</v>
      </c>
      <c r="K51" s="101" t="e">
        <f>'IS '!K51-#REF!</f>
        <v>#REF!</v>
      </c>
      <c r="L51" s="101" t="e">
        <f>'IS '!L51-#REF!</f>
        <v>#REF!</v>
      </c>
      <c r="M51" s="122" t="e">
        <f>'IS '!M51-#REF!</f>
        <v>#REF!</v>
      </c>
      <c r="N51" s="101" t="e">
        <f>'IS '!N51-#REF!</f>
        <v>#REF!</v>
      </c>
      <c r="O51" s="101" t="e">
        <f>'IS '!O51-#REF!</f>
        <v>#REF!</v>
      </c>
      <c r="P51" s="101" t="e">
        <f>'IS '!P51-#REF!</f>
        <v>#REF!</v>
      </c>
      <c r="Q51" s="101" t="e">
        <f>'IS '!Q51-#REF!</f>
        <v>#REF!</v>
      </c>
      <c r="R51" s="26" t="e">
        <f>'IS '!R51-#REF!</f>
        <v>#REF!</v>
      </c>
      <c r="S51" s="101" t="e">
        <f>'IS '!S51-#REF!</f>
        <v>#REF!</v>
      </c>
      <c r="T51" s="101" t="e">
        <f>'IS '!T51-#REF!</f>
        <v>#REF!</v>
      </c>
      <c r="U51" s="101" t="e">
        <f>'IS '!U51-#REF!</f>
        <v>#REF!</v>
      </c>
      <c r="V51" s="101" t="e">
        <f>'IS '!V51-#REF!</f>
        <v>#REF!</v>
      </c>
      <c r="W51" s="122" t="e">
        <f>'IS '!W51-#REF!</f>
        <v>#REF!</v>
      </c>
      <c r="X51" s="33" t="e">
        <f>'IS '!X51-#REF!</f>
        <v>#REF!</v>
      </c>
      <c r="Y51" s="33" t="e">
        <f>'IS '!Y51-#REF!</f>
        <v>#REF!</v>
      </c>
      <c r="Z51" s="33" t="e">
        <f>'IS '!Z51-#REF!</f>
        <v>#REF!</v>
      </c>
      <c r="AA51" s="33" t="e">
        <f>'IS '!AA51-#REF!</f>
        <v>#REF!</v>
      </c>
      <c r="AB51" s="26" t="e">
        <f>'IS '!AB51-#REF!</f>
        <v>#REF!</v>
      </c>
      <c r="AC51" s="33" t="e">
        <f>'IS '!AC51-#REF!</f>
        <v>#REF!</v>
      </c>
      <c r="AD51" s="33" t="e">
        <f>'IS '!AD51-#REF!</f>
        <v>#REF!</v>
      </c>
      <c r="AE51" s="33" t="e">
        <f>'IS '!AE51-#REF!</f>
        <v>#REF!</v>
      </c>
      <c r="AF51" s="33" t="e">
        <f>'IS '!AF51-#REF!</f>
        <v>#REF!</v>
      </c>
      <c r="AG51" s="26" t="e">
        <f>'IS '!AG51-#REF!</f>
        <v>#REF!</v>
      </c>
      <c r="AH51" s="33" t="e">
        <f>'IS '!AH51-#REF!</f>
        <v>#REF!</v>
      </c>
      <c r="AI51" s="33" t="e">
        <f>'IS '!AI51-#REF!</f>
        <v>#REF!</v>
      </c>
      <c r="AJ51" s="33" t="e">
        <f>'IS '!AJ51-#REF!</f>
        <v>#REF!</v>
      </c>
      <c r="AK51" s="33" t="e">
        <f>'IS '!AK51-#REF!</f>
        <v>#REF!</v>
      </c>
      <c r="AL51" s="26" t="e">
        <f>'IS '!AL51-#REF!</f>
        <v>#REF!</v>
      </c>
      <c r="AM51" s="33" t="e">
        <f>'IS '!AM51-#REF!</f>
        <v>#REF!</v>
      </c>
      <c r="AN51" s="33" t="e">
        <f>'IS '!AN51-#REF!</f>
        <v>#REF!</v>
      </c>
      <c r="AO51" s="33" t="e">
        <f>'IS '!AO51-#REF!</f>
        <v>#REF!</v>
      </c>
      <c r="AP51" s="33" t="e">
        <f>'IS '!AP51-#REF!</f>
        <v>#REF!</v>
      </c>
      <c r="AQ51" s="26" t="e">
        <f>'IS '!AQ51-#REF!</f>
        <v>#REF!</v>
      </c>
      <c r="AR51" s="33" t="e">
        <f>'IS '!AR51-#REF!</f>
        <v>#REF!</v>
      </c>
      <c r="AS51" s="33" t="e">
        <f>'IS '!AS51-#REF!</f>
        <v>#REF!</v>
      </c>
      <c r="AT51" s="33" t="e">
        <f>'IS '!AT51-#REF!</f>
        <v>#REF!</v>
      </c>
      <c r="AU51" s="33" t="e">
        <f>'IS '!AU51-#REF!</f>
        <v>#REF!</v>
      </c>
      <c r="AV51" s="26" t="e">
        <f>'IS '!AV51-#REF!</f>
        <v>#REF!</v>
      </c>
    </row>
    <row r="52" spans="2:48" outlineLevel="1" x14ac:dyDescent="0.55000000000000004">
      <c r="B52" s="180" t="s">
        <v>49</v>
      </c>
      <c r="C52" s="201"/>
      <c r="D52" s="16" t="e">
        <f>'IS '!D52-#REF!</f>
        <v>#REF!</v>
      </c>
      <c r="E52" s="16" t="e">
        <f>'IS '!E52-#REF!</f>
        <v>#REF!</v>
      </c>
      <c r="F52" s="16" t="e">
        <f>'IS '!F52-#REF!</f>
        <v>#REF!</v>
      </c>
      <c r="G52" s="16" t="e">
        <f>'IS '!G52-#REF!</f>
        <v>#REF!</v>
      </c>
      <c r="H52" s="26" t="e">
        <f>'IS '!H52-#REF!</f>
        <v>#REF!</v>
      </c>
      <c r="I52" s="16" t="e">
        <f>'IS '!I52-#REF!</f>
        <v>#REF!</v>
      </c>
      <c r="J52" s="16" t="e">
        <f>'IS '!J52-#REF!</f>
        <v>#REF!</v>
      </c>
      <c r="K52" s="16" t="e">
        <f>'IS '!K52-#REF!</f>
        <v>#REF!</v>
      </c>
      <c r="L52" s="16" t="e">
        <f>'IS '!L52-#REF!</f>
        <v>#REF!</v>
      </c>
      <c r="M52" s="6" t="e">
        <f>'IS '!M52-#REF!</f>
        <v>#REF!</v>
      </c>
      <c r="N52" s="16" t="e">
        <f>'IS '!N52-#REF!</f>
        <v>#REF!</v>
      </c>
      <c r="O52" s="16" t="e">
        <f>'IS '!O52-#REF!</f>
        <v>#REF!</v>
      </c>
      <c r="P52" s="16" t="e">
        <f>'IS '!P52-#REF!</f>
        <v>#REF!</v>
      </c>
      <c r="Q52" s="16" t="e">
        <f>'IS '!Q52-#REF!</f>
        <v>#REF!</v>
      </c>
      <c r="R52" s="6" t="e">
        <f>'IS '!R52-#REF!</f>
        <v>#REF!</v>
      </c>
      <c r="S52" s="16" t="e">
        <f>'IS '!S52-#REF!</f>
        <v>#REF!</v>
      </c>
      <c r="T52" s="16" t="e">
        <f>'IS '!T52-#REF!</f>
        <v>#REF!</v>
      </c>
      <c r="U52" s="16" t="e">
        <f>'IS '!U52-#REF!</f>
        <v>#REF!</v>
      </c>
      <c r="V52" s="16" t="e">
        <f>'IS '!V52-#REF!</f>
        <v>#REF!</v>
      </c>
      <c r="W52" s="130" t="e">
        <f>'IS '!W52-#REF!</f>
        <v>#REF!</v>
      </c>
      <c r="X52" s="16" t="e">
        <f>'IS '!X52-#REF!</f>
        <v>#REF!</v>
      </c>
      <c r="Y52" s="16" t="e">
        <f>'IS '!Y52-#REF!</f>
        <v>#REF!</v>
      </c>
      <c r="Z52" s="16" t="e">
        <f>'IS '!Z52-#REF!</f>
        <v>#REF!</v>
      </c>
      <c r="AA52" s="16" t="e">
        <f>'IS '!AA52-#REF!</f>
        <v>#REF!</v>
      </c>
      <c r="AB52" s="6" t="e">
        <f>'IS '!AB52-#REF!</f>
        <v>#REF!</v>
      </c>
      <c r="AC52" s="16" t="e">
        <f>'IS '!AC52-#REF!</f>
        <v>#REF!</v>
      </c>
      <c r="AD52" s="16" t="e">
        <f>'IS '!AD52-#REF!</f>
        <v>#REF!</v>
      </c>
      <c r="AE52" s="16" t="e">
        <f>'IS '!AE52-#REF!</f>
        <v>#REF!</v>
      </c>
      <c r="AF52" s="16" t="e">
        <f>'IS '!AF52-#REF!</f>
        <v>#REF!</v>
      </c>
      <c r="AG52" s="6" t="e">
        <f>'IS '!AG52-#REF!</f>
        <v>#REF!</v>
      </c>
      <c r="AH52" s="16" t="e">
        <f>'IS '!AH52-#REF!</f>
        <v>#REF!</v>
      </c>
      <c r="AI52" s="16" t="e">
        <f>'IS '!AI52-#REF!</f>
        <v>#REF!</v>
      </c>
      <c r="AJ52" s="16" t="e">
        <f>'IS '!AJ52-#REF!</f>
        <v>#REF!</v>
      </c>
      <c r="AK52" s="16" t="e">
        <f>'IS '!AK52-#REF!</f>
        <v>#REF!</v>
      </c>
      <c r="AL52" s="6" t="e">
        <f>'IS '!AL52-#REF!</f>
        <v>#REF!</v>
      </c>
      <c r="AM52" s="16" t="e">
        <f>'IS '!AM52-#REF!</f>
        <v>#REF!</v>
      </c>
      <c r="AN52" s="16" t="e">
        <f>'IS '!AN52-#REF!</f>
        <v>#REF!</v>
      </c>
      <c r="AO52" s="16" t="e">
        <f>'IS '!AO52-#REF!</f>
        <v>#REF!</v>
      </c>
      <c r="AP52" s="16" t="e">
        <f>'IS '!AP52-#REF!</f>
        <v>#REF!</v>
      </c>
      <c r="AQ52" s="6" t="e">
        <f>'IS '!AQ52-#REF!</f>
        <v>#REF!</v>
      </c>
      <c r="AR52" s="16" t="e">
        <f>'IS '!AR52-#REF!</f>
        <v>#REF!</v>
      </c>
      <c r="AS52" s="16" t="e">
        <f>'IS '!AS52-#REF!</f>
        <v>#REF!</v>
      </c>
      <c r="AT52" s="16" t="e">
        <f>'IS '!AT52-#REF!</f>
        <v>#REF!</v>
      </c>
      <c r="AU52" s="16" t="e">
        <f>'IS '!AU52-#REF!</f>
        <v>#REF!</v>
      </c>
      <c r="AV52" s="6" t="e">
        <f>'IS '!AV52-#REF!</f>
        <v>#REF!</v>
      </c>
    </row>
    <row r="53" spans="2:48" outlineLevel="1" x14ac:dyDescent="0.55000000000000004">
      <c r="B53" s="180" t="s">
        <v>202</v>
      </c>
      <c r="C53" s="201"/>
      <c r="D53" s="43" t="e">
        <f>'IS '!D53-#REF!</f>
        <v>#REF!</v>
      </c>
      <c r="E53" s="43" t="e">
        <f>'IS '!E53-#REF!</f>
        <v>#REF!</v>
      </c>
      <c r="F53" s="43" t="e">
        <f>'IS '!F53-#REF!</f>
        <v>#REF!</v>
      </c>
      <c r="G53" s="114" t="e">
        <f>'IS '!G53-#REF!</f>
        <v>#REF!</v>
      </c>
      <c r="H53" s="127" t="e">
        <f>'IS '!H53-#REF!</f>
        <v>#REF!</v>
      </c>
      <c r="I53" s="114" t="e">
        <f>'IS '!I53-#REF!</f>
        <v>#REF!</v>
      </c>
      <c r="J53" s="114" t="e">
        <f>'IS '!J53-#REF!</f>
        <v>#REF!</v>
      </c>
      <c r="K53" s="114" t="e">
        <f>'IS '!K53-#REF!</f>
        <v>#REF!</v>
      </c>
      <c r="L53" s="114" t="e">
        <f>'IS '!L53-#REF!</f>
        <v>#REF!</v>
      </c>
      <c r="M53" s="6" t="e">
        <f>'IS '!M53-#REF!</f>
        <v>#REF!</v>
      </c>
      <c r="N53" s="114" t="e">
        <f>'IS '!N53-#REF!</f>
        <v>#REF!</v>
      </c>
      <c r="O53" s="114" t="e">
        <f>'IS '!O53-#REF!</f>
        <v>#REF!</v>
      </c>
      <c r="P53" s="114" t="e">
        <f>'IS '!P53-#REF!</f>
        <v>#REF!</v>
      </c>
      <c r="Q53" s="114" t="e">
        <f>'IS '!Q53-#REF!</f>
        <v>#REF!</v>
      </c>
      <c r="R53" s="6" t="e">
        <f>'IS '!R53-#REF!</f>
        <v>#REF!</v>
      </c>
      <c r="S53" s="114" t="e">
        <f>'IS '!S53-#REF!</f>
        <v>#REF!</v>
      </c>
      <c r="T53" s="114" t="e">
        <f>'IS '!T53-#REF!</f>
        <v>#REF!</v>
      </c>
      <c r="U53" s="114" t="e">
        <f>'IS '!U53-#REF!</f>
        <v>#REF!</v>
      </c>
      <c r="V53" s="114" t="e">
        <f>'IS '!V53-#REF!</f>
        <v>#REF!</v>
      </c>
      <c r="W53" s="130" t="e">
        <f>'IS '!W53-#REF!</f>
        <v>#REF!</v>
      </c>
      <c r="X53" s="62" t="e">
        <f>'IS '!X53-#REF!</f>
        <v>#REF!</v>
      </c>
      <c r="Y53" s="62" t="e">
        <f>'IS '!Y53-#REF!</f>
        <v>#REF!</v>
      </c>
      <c r="Z53" s="62" t="e">
        <f>'IS '!Z53-#REF!</f>
        <v>#REF!</v>
      </c>
      <c r="AA53" s="62" t="e">
        <f>'IS '!AA53-#REF!</f>
        <v>#REF!</v>
      </c>
      <c r="AB53" s="378" t="e">
        <f>'IS '!AB53-#REF!</f>
        <v>#REF!</v>
      </c>
      <c r="AC53" s="62" t="e">
        <f>'IS '!AC53-#REF!</f>
        <v>#REF!</v>
      </c>
      <c r="AD53" s="62" t="e">
        <f>'IS '!AD53-#REF!</f>
        <v>#REF!</v>
      </c>
      <c r="AE53" s="62" t="e">
        <f>'IS '!AE53-#REF!</f>
        <v>#REF!</v>
      </c>
      <c r="AF53" s="62" t="e">
        <f>'IS '!AF53-#REF!</f>
        <v>#REF!</v>
      </c>
      <c r="AG53" s="378" t="e">
        <f>'IS '!AG53-#REF!</f>
        <v>#REF!</v>
      </c>
      <c r="AH53" s="62" t="e">
        <f>'IS '!AH53-#REF!</f>
        <v>#REF!</v>
      </c>
      <c r="AI53" s="62" t="e">
        <f>'IS '!AI53-#REF!</f>
        <v>#REF!</v>
      </c>
      <c r="AJ53" s="62" t="e">
        <f>'IS '!AJ53-#REF!</f>
        <v>#REF!</v>
      </c>
      <c r="AK53" s="62" t="e">
        <f>'IS '!AK53-#REF!</f>
        <v>#REF!</v>
      </c>
      <c r="AL53" s="379" t="e">
        <f>'IS '!AL53-#REF!</f>
        <v>#REF!</v>
      </c>
      <c r="AM53" s="219" t="e">
        <f>'IS '!AM53-#REF!</f>
        <v>#REF!</v>
      </c>
      <c r="AN53" s="219" t="e">
        <f>'IS '!AN53-#REF!</f>
        <v>#REF!</v>
      </c>
      <c r="AO53" s="219" t="e">
        <f>'IS '!AO53-#REF!</f>
        <v>#REF!</v>
      </c>
      <c r="AP53" s="219" t="e">
        <f>'IS '!AP53-#REF!</f>
        <v>#REF!</v>
      </c>
      <c r="AQ53" s="97" t="e">
        <f>'IS '!AQ53-#REF!</f>
        <v>#REF!</v>
      </c>
      <c r="AR53" s="219" t="e">
        <f>'IS '!AR53-#REF!</f>
        <v>#REF!</v>
      </c>
      <c r="AS53" s="219" t="e">
        <f>'IS '!AS53-#REF!</f>
        <v>#REF!</v>
      </c>
      <c r="AT53" s="219" t="e">
        <f>'IS '!AT53-#REF!</f>
        <v>#REF!</v>
      </c>
      <c r="AU53" s="219" t="e">
        <f>'IS '!AU53-#REF!</f>
        <v>#REF!</v>
      </c>
      <c r="AV53" s="6" t="e">
        <f>'IS '!AV53-#REF!</f>
        <v>#REF!</v>
      </c>
    </row>
    <row r="54" spans="2:48" s="8" customFormat="1" outlineLevel="1" x14ac:dyDescent="0.55000000000000004">
      <c r="B54" s="451" t="s">
        <v>178</v>
      </c>
      <c r="C54" s="452"/>
      <c r="D54" s="115" t="e">
        <f>'IS '!D54-#REF!</f>
        <v>#REF!</v>
      </c>
      <c r="E54" s="115" t="e">
        <f>'IS '!E54-#REF!</f>
        <v>#REF!</v>
      </c>
      <c r="F54" s="115" t="e">
        <f>'IS '!F54-#REF!</f>
        <v>#REF!</v>
      </c>
      <c r="G54" s="115" t="e">
        <f>'IS '!G54-#REF!</f>
        <v>#REF!</v>
      </c>
      <c r="H54" s="153" t="e">
        <f>'IS '!H54-#REF!</f>
        <v>#REF!</v>
      </c>
      <c r="I54" s="115" t="e">
        <f>'IS '!I54-#REF!</f>
        <v>#REF!</v>
      </c>
      <c r="J54" s="115" t="e">
        <f>'IS '!J54-#REF!</f>
        <v>#REF!</v>
      </c>
      <c r="K54" s="115" t="e">
        <f>'IS '!K54-#REF!</f>
        <v>#REF!</v>
      </c>
      <c r="L54" s="72" t="e">
        <f>'IS '!L54-#REF!</f>
        <v>#REF!</v>
      </c>
      <c r="M54" s="73" t="e">
        <f>'IS '!M54-#REF!</f>
        <v>#REF!</v>
      </c>
      <c r="N54" s="72" t="e">
        <f>'IS '!N54-#REF!</f>
        <v>#REF!</v>
      </c>
      <c r="O54" s="72" t="e">
        <f>'IS '!O54-#REF!</f>
        <v>#REF!</v>
      </c>
      <c r="P54" s="72" t="e">
        <f>'IS '!P54-#REF!</f>
        <v>#REF!</v>
      </c>
      <c r="Q54" s="115" t="e">
        <f>'IS '!Q54-#REF!</f>
        <v>#REF!</v>
      </c>
      <c r="R54" s="73" t="e">
        <f>'IS '!R54-#REF!</f>
        <v>#REF!</v>
      </c>
      <c r="S54" s="72" t="e">
        <f>'IS '!S54-#REF!</f>
        <v>#REF!</v>
      </c>
      <c r="T54" s="72" t="e">
        <f>'IS '!T54-#REF!</f>
        <v>#REF!</v>
      </c>
      <c r="U54" s="72" t="e">
        <f>'IS '!U54-#REF!</f>
        <v>#REF!</v>
      </c>
      <c r="V54" s="72" t="e">
        <f>'IS '!V54-#REF!</f>
        <v>#REF!</v>
      </c>
      <c r="W54" s="213" t="e">
        <f>'IS '!W54-#REF!</f>
        <v>#REF!</v>
      </c>
      <c r="X54" s="72" t="e">
        <f>'IS '!X54-#REF!</f>
        <v>#REF!</v>
      </c>
      <c r="Y54" s="72" t="e">
        <f>'IS '!Y54-#REF!</f>
        <v>#REF!</v>
      </c>
      <c r="Z54" s="72" t="e">
        <f>'IS '!Z54-#REF!</f>
        <v>#REF!</v>
      </c>
      <c r="AA54" s="72" t="e">
        <f>'IS '!AA54-#REF!</f>
        <v>#REF!</v>
      </c>
      <c r="AB54" s="73" t="e">
        <f>'IS '!AB54-#REF!</f>
        <v>#REF!</v>
      </c>
      <c r="AC54" s="72" t="e">
        <f>'IS '!AC54-#REF!</f>
        <v>#REF!</v>
      </c>
      <c r="AD54" s="72" t="e">
        <f>'IS '!AD54-#REF!</f>
        <v>#REF!</v>
      </c>
      <c r="AE54" s="72" t="e">
        <f>'IS '!AE54-#REF!</f>
        <v>#REF!</v>
      </c>
      <c r="AF54" s="72" t="e">
        <f>'IS '!AF54-#REF!</f>
        <v>#REF!</v>
      </c>
      <c r="AG54" s="73" t="e">
        <f>'IS '!AG54-#REF!</f>
        <v>#REF!</v>
      </c>
      <c r="AH54" s="72" t="e">
        <f>'IS '!AH54-#REF!</f>
        <v>#REF!</v>
      </c>
      <c r="AI54" s="72" t="e">
        <f>'IS '!AI54-#REF!</f>
        <v>#REF!</v>
      </c>
      <c r="AJ54" s="72" t="e">
        <f>'IS '!AJ54-#REF!</f>
        <v>#REF!</v>
      </c>
      <c r="AK54" s="72" t="e">
        <f>'IS '!AK54-#REF!</f>
        <v>#REF!</v>
      </c>
      <c r="AL54" s="73" t="e">
        <f>'IS '!AL54-#REF!</f>
        <v>#REF!</v>
      </c>
      <c r="AM54" s="72" t="e">
        <f>'IS '!AM54-#REF!</f>
        <v>#REF!</v>
      </c>
      <c r="AN54" s="72" t="e">
        <f>'IS '!AN54-#REF!</f>
        <v>#REF!</v>
      </c>
      <c r="AO54" s="72" t="e">
        <f>'IS '!AO54-#REF!</f>
        <v>#REF!</v>
      </c>
      <c r="AP54" s="72" t="e">
        <f>'IS '!AP54-#REF!</f>
        <v>#REF!</v>
      </c>
      <c r="AQ54" s="73" t="e">
        <f>'IS '!AQ54-#REF!</f>
        <v>#REF!</v>
      </c>
      <c r="AR54" s="72" t="e">
        <f>'IS '!AR54-#REF!</f>
        <v>#REF!</v>
      </c>
      <c r="AS54" s="72" t="e">
        <f>'IS '!AS54-#REF!</f>
        <v>#REF!</v>
      </c>
      <c r="AT54" s="72" t="e">
        <f>'IS '!AT54-#REF!</f>
        <v>#REF!</v>
      </c>
      <c r="AU54" s="72" t="e">
        <f>'IS '!AU54-#REF!</f>
        <v>#REF!</v>
      </c>
      <c r="AV54" s="73" t="e">
        <f>'IS '!AV54-#REF!</f>
        <v>#REF!</v>
      </c>
    </row>
    <row r="55" spans="2:48" s="8" customFormat="1" outlineLevel="1" x14ac:dyDescent="0.55000000000000004">
      <c r="B55" s="453" t="s">
        <v>179</v>
      </c>
      <c r="C55" s="454"/>
      <c r="D55" s="103" t="e">
        <f>'IS '!D55-#REF!</f>
        <v>#REF!</v>
      </c>
      <c r="E55" s="103" t="e">
        <f>'IS '!E55-#REF!</f>
        <v>#REF!</v>
      </c>
      <c r="F55" s="103" t="e">
        <f>'IS '!F55-#REF!</f>
        <v>#REF!</v>
      </c>
      <c r="G55" s="103" t="e">
        <f>'IS '!G55-#REF!</f>
        <v>#REF!</v>
      </c>
      <c r="H55" s="154" t="e">
        <f>'IS '!H55-#REF!</f>
        <v>#REF!</v>
      </c>
      <c r="I55" s="103" t="e">
        <f>'IS '!I55-#REF!</f>
        <v>#REF!</v>
      </c>
      <c r="J55" s="103" t="e">
        <f>'IS '!J55-#REF!</f>
        <v>#REF!</v>
      </c>
      <c r="K55" s="103" t="e">
        <f>'IS '!K55-#REF!</f>
        <v>#REF!</v>
      </c>
      <c r="L55" s="50" t="e">
        <f>'IS '!L55-#REF!</f>
        <v>#REF!</v>
      </c>
      <c r="M55" s="97" t="e">
        <f>'IS '!M55-#REF!</f>
        <v>#REF!</v>
      </c>
      <c r="N55" s="50" t="e">
        <f>'IS '!N55-#REF!</f>
        <v>#REF!</v>
      </c>
      <c r="O55" s="50" t="e">
        <f>'IS '!O55-#REF!</f>
        <v>#REF!</v>
      </c>
      <c r="P55" s="50" t="e">
        <f>'IS '!P55-#REF!</f>
        <v>#REF!</v>
      </c>
      <c r="Q55" s="103" t="e">
        <f>'IS '!Q55-#REF!</f>
        <v>#REF!</v>
      </c>
      <c r="R55" s="191" t="e">
        <f>'IS '!R55-#REF!</f>
        <v>#REF!</v>
      </c>
      <c r="S55" s="50" t="e">
        <f>'IS '!S55-#REF!</f>
        <v>#REF!</v>
      </c>
      <c r="T55" s="50" t="e">
        <f>'IS '!T55-#REF!</f>
        <v>#REF!</v>
      </c>
      <c r="U55" s="50" t="e">
        <f>'IS '!U55-#REF!</f>
        <v>#REF!</v>
      </c>
      <c r="V55" s="50" t="e">
        <f>'IS '!V55-#REF!</f>
        <v>#REF!</v>
      </c>
      <c r="W55" s="166" t="e">
        <f>'IS '!W55-#REF!</f>
        <v>#REF!</v>
      </c>
      <c r="X55" s="50" t="e">
        <f>'IS '!X55-#REF!</f>
        <v>#REF!</v>
      </c>
      <c r="Y55" s="50" t="e">
        <f>'IS '!Y55-#REF!</f>
        <v>#REF!</v>
      </c>
      <c r="Z55" s="50" t="e">
        <f>'IS '!Z55-#REF!</f>
        <v>#REF!</v>
      </c>
      <c r="AA55" s="50" t="e">
        <f>'IS '!AA55-#REF!</f>
        <v>#REF!</v>
      </c>
      <c r="AB55" s="191" t="e">
        <f>'IS '!AB55-#REF!</f>
        <v>#REF!</v>
      </c>
      <c r="AC55" s="50" t="e">
        <f>'IS '!AC55-#REF!</f>
        <v>#REF!</v>
      </c>
      <c r="AD55" s="50" t="e">
        <f>'IS '!AD55-#REF!</f>
        <v>#REF!</v>
      </c>
      <c r="AE55" s="50" t="e">
        <f>'IS '!AE55-#REF!</f>
        <v>#REF!</v>
      </c>
      <c r="AF55" s="50" t="e">
        <f>'IS '!AF55-#REF!</f>
        <v>#REF!</v>
      </c>
      <c r="AG55" s="191" t="e">
        <f>'IS '!AG55-#REF!</f>
        <v>#REF!</v>
      </c>
      <c r="AH55" s="50" t="e">
        <f>'IS '!AH55-#REF!</f>
        <v>#REF!</v>
      </c>
      <c r="AI55" s="50" t="e">
        <f>'IS '!AI55-#REF!</f>
        <v>#REF!</v>
      </c>
      <c r="AJ55" s="50" t="e">
        <f>'IS '!AJ55-#REF!</f>
        <v>#REF!</v>
      </c>
      <c r="AK55" s="50" t="e">
        <f>'IS '!AK55-#REF!</f>
        <v>#REF!</v>
      </c>
      <c r="AL55" s="191" t="e">
        <f>'IS '!AL55-#REF!</f>
        <v>#REF!</v>
      </c>
      <c r="AM55" s="50" t="e">
        <f>'IS '!AM55-#REF!</f>
        <v>#REF!</v>
      </c>
      <c r="AN55" s="50" t="e">
        <f>'IS '!AN55-#REF!</f>
        <v>#REF!</v>
      </c>
      <c r="AO55" s="50" t="e">
        <f>'IS '!AO55-#REF!</f>
        <v>#REF!</v>
      </c>
      <c r="AP55" s="50" t="e">
        <f>'IS '!AP55-#REF!</f>
        <v>#REF!</v>
      </c>
      <c r="AQ55" s="191" t="e">
        <f>'IS '!AQ55-#REF!</f>
        <v>#REF!</v>
      </c>
      <c r="AR55" s="50" t="e">
        <f>'IS '!AR55-#REF!</f>
        <v>#REF!</v>
      </c>
      <c r="AS55" s="50" t="e">
        <f>'IS '!AS55-#REF!</f>
        <v>#REF!</v>
      </c>
      <c r="AT55" s="50" t="e">
        <f>'IS '!AT55-#REF!</f>
        <v>#REF!</v>
      </c>
      <c r="AU55" s="50" t="e">
        <f>'IS '!AU55-#REF!</f>
        <v>#REF!</v>
      </c>
      <c r="AV55" s="191" t="e">
        <f>'IS '!AV55-#REF!</f>
        <v>#REF!</v>
      </c>
    </row>
    <row r="56" spans="2:48" outlineLevel="1" x14ac:dyDescent="0.55000000000000004">
      <c r="B56" s="69" t="s">
        <v>50</v>
      </c>
      <c r="C56" s="70"/>
      <c r="D56" s="120" t="e">
        <f>'IS '!D56-#REF!</f>
        <v>#REF!</v>
      </c>
      <c r="E56" s="120" t="e">
        <f>'IS '!E56-#REF!</f>
        <v>#REF!</v>
      </c>
      <c r="F56" s="120" t="e">
        <f>'IS '!F56-#REF!</f>
        <v>#REF!</v>
      </c>
      <c r="G56" s="120" t="e">
        <f>'IS '!G56-#REF!</f>
        <v>#REF!</v>
      </c>
      <c r="H56" s="155" t="e">
        <f>'IS '!H56-#REF!</f>
        <v>#REF!</v>
      </c>
      <c r="I56" s="120" t="e">
        <f>'IS '!I56-#REF!</f>
        <v>#REF!</v>
      </c>
      <c r="J56" s="120" t="e">
        <f>'IS '!J56-#REF!</f>
        <v>#REF!</v>
      </c>
      <c r="K56" s="120" t="e">
        <f>'IS '!K56-#REF!</f>
        <v>#REF!</v>
      </c>
      <c r="L56" s="120" t="e">
        <f>'IS '!L56-#REF!</f>
        <v>#REF!</v>
      </c>
      <c r="M56" s="58" t="e">
        <f>'IS '!M56-#REF!</f>
        <v>#REF!</v>
      </c>
      <c r="N56" s="120" t="e">
        <f>'IS '!N56-#REF!</f>
        <v>#REF!</v>
      </c>
      <c r="O56" s="120" t="e">
        <f>'IS '!O56-#REF!</f>
        <v>#REF!</v>
      </c>
      <c r="P56" s="120" t="e">
        <f>'IS '!P56-#REF!</f>
        <v>#REF!</v>
      </c>
      <c r="Q56" s="120" t="e">
        <f>'IS '!Q56-#REF!</f>
        <v>#REF!</v>
      </c>
      <c r="R56" s="58" t="e">
        <f>'IS '!R56-#REF!</f>
        <v>#REF!</v>
      </c>
      <c r="S56" s="120" t="e">
        <f>'IS '!S56-#REF!</f>
        <v>#REF!</v>
      </c>
      <c r="T56" s="120" t="e">
        <f>'IS '!T56-#REF!</f>
        <v>#REF!</v>
      </c>
      <c r="U56" s="120" t="e">
        <f>'IS '!U56-#REF!</f>
        <v>#REF!</v>
      </c>
      <c r="V56" s="120" t="e">
        <f>'IS '!V56-#REF!</f>
        <v>#REF!</v>
      </c>
      <c r="W56" s="155" t="e">
        <f>'IS '!W56-#REF!</f>
        <v>#REF!</v>
      </c>
      <c r="X56" s="71" t="e">
        <f>'IS '!X56-#REF!</f>
        <v>#REF!</v>
      </c>
      <c r="Y56" s="71" t="e">
        <f>'IS '!Y56-#REF!</f>
        <v>#REF!</v>
      </c>
      <c r="Z56" s="71" t="e">
        <f>'IS '!Z56-#REF!</f>
        <v>#REF!</v>
      </c>
      <c r="AA56" s="71" t="e">
        <f>'IS '!AA56-#REF!</f>
        <v>#REF!</v>
      </c>
      <c r="AB56" s="374" t="e">
        <f>'IS '!AB56-#REF!</f>
        <v>#REF!</v>
      </c>
      <c r="AC56" s="71" t="e">
        <f>'IS '!AC56-#REF!</f>
        <v>#REF!</v>
      </c>
      <c r="AD56" s="71" t="e">
        <f>'IS '!AD56-#REF!</f>
        <v>#REF!</v>
      </c>
      <c r="AE56" s="71" t="e">
        <f>'IS '!AE56-#REF!</f>
        <v>#REF!</v>
      </c>
      <c r="AF56" s="71" t="e">
        <f>'IS '!AF56-#REF!</f>
        <v>#REF!</v>
      </c>
      <c r="AG56" s="58" t="e">
        <f>'IS '!AG56-#REF!</f>
        <v>#REF!</v>
      </c>
      <c r="AH56" s="71" t="e">
        <f>'IS '!AH56-#REF!</f>
        <v>#REF!</v>
      </c>
      <c r="AI56" s="71" t="e">
        <f>'IS '!AI56-#REF!</f>
        <v>#REF!</v>
      </c>
      <c r="AJ56" s="71" t="e">
        <f>'IS '!AJ56-#REF!</f>
        <v>#REF!</v>
      </c>
      <c r="AK56" s="71" t="e">
        <f>'IS '!AK56-#REF!</f>
        <v>#REF!</v>
      </c>
      <c r="AL56" s="58" t="e">
        <f>'IS '!AL56-#REF!</f>
        <v>#REF!</v>
      </c>
      <c r="AM56" s="71" t="e">
        <f>'IS '!AM56-#REF!</f>
        <v>#REF!</v>
      </c>
      <c r="AN56" s="71" t="e">
        <f>'IS '!AN56-#REF!</f>
        <v>#REF!</v>
      </c>
      <c r="AO56" s="71" t="e">
        <f>'IS '!AO56-#REF!</f>
        <v>#REF!</v>
      </c>
      <c r="AP56" s="71" t="e">
        <f>'IS '!AP56-#REF!</f>
        <v>#REF!</v>
      </c>
      <c r="AQ56" s="58" t="e">
        <f>'IS '!AQ56-#REF!</f>
        <v>#REF!</v>
      </c>
      <c r="AR56" s="71" t="e">
        <f>'IS '!AR56-#REF!</f>
        <v>#REF!</v>
      </c>
      <c r="AS56" s="71" t="e">
        <f>'IS '!AS56-#REF!</f>
        <v>#REF!</v>
      </c>
      <c r="AT56" s="71" t="e">
        <f>'IS '!AT56-#REF!</f>
        <v>#REF!</v>
      </c>
      <c r="AU56" s="71" t="e">
        <f>'IS '!AU56-#REF!</f>
        <v>#REF!</v>
      </c>
      <c r="AV56" s="58" t="e">
        <f>'IS '!AV56-#REF!</f>
        <v>#REF!</v>
      </c>
    </row>
    <row r="57" spans="2:48" outlineLevel="1" x14ac:dyDescent="0.55000000000000004">
      <c r="B57" s="180" t="s">
        <v>180</v>
      </c>
      <c r="C57" s="207"/>
      <c r="D57" s="101" t="e">
        <f>'IS '!D57-#REF!</f>
        <v>#REF!</v>
      </c>
      <c r="E57" s="101" t="e">
        <f>'IS '!E57-#REF!</f>
        <v>#REF!</v>
      </c>
      <c r="F57" s="101" t="e">
        <f>'IS '!F57-#REF!</f>
        <v>#REF!</v>
      </c>
      <c r="G57" s="101" t="e">
        <f>'IS '!G57-#REF!</f>
        <v>#REF!</v>
      </c>
      <c r="H57" s="122" t="e">
        <f>'IS '!H57-#REF!</f>
        <v>#REF!</v>
      </c>
      <c r="I57" s="101" t="e">
        <f>'IS '!I57-#REF!</f>
        <v>#REF!</v>
      </c>
      <c r="J57" s="101" t="e">
        <f>'IS '!J57-#REF!</f>
        <v>#REF!</v>
      </c>
      <c r="K57" s="101" t="e">
        <f>'IS '!K57-#REF!</f>
        <v>#REF!</v>
      </c>
      <c r="L57" s="16" t="e">
        <f>'IS '!L57-#REF!</f>
        <v>#REF!</v>
      </c>
      <c r="M57" s="6" t="e">
        <f>'IS '!M57-#REF!</f>
        <v>#REF!</v>
      </c>
      <c r="N57" s="16" t="e">
        <f>'IS '!N57-#REF!</f>
        <v>#REF!</v>
      </c>
      <c r="O57" s="16" t="e">
        <f>'IS '!O57-#REF!</f>
        <v>#REF!</v>
      </c>
      <c r="P57" s="16" t="e">
        <f>'IS '!P57-#REF!</f>
        <v>#REF!</v>
      </c>
      <c r="Q57" s="101" t="e">
        <f>'IS '!Q57-#REF!</f>
        <v>#REF!</v>
      </c>
      <c r="R57" s="6" t="e">
        <f>'IS '!R57-#REF!</f>
        <v>#REF!</v>
      </c>
      <c r="S57" s="16" t="e">
        <f>'IS '!S57-#REF!</f>
        <v>#REF!</v>
      </c>
      <c r="T57" s="16" t="e">
        <f>'IS '!T57-#REF!</f>
        <v>#REF!</v>
      </c>
      <c r="U57" s="16" t="e">
        <f>'IS '!U57-#REF!</f>
        <v>#REF!</v>
      </c>
      <c r="V57" s="16" t="e">
        <f>'IS '!V57-#REF!</f>
        <v>#REF!</v>
      </c>
      <c r="W57" s="254" t="e">
        <f>'IS '!W57-#REF!</f>
        <v>#REF!</v>
      </c>
      <c r="X57" s="16" t="e">
        <f>'IS '!X57-#REF!</f>
        <v>#REF!</v>
      </c>
      <c r="Y57" s="16" t="e">
        <f>'IS '!Y57-#REF!</f>
        <v>#REF!</v>
      </c>
      <c r="Z57" s="16" t="e">
        <f>'IS '!Z57-#REF!</f>
        <v>#REF!</v>
      </c>
      <c r="AA57" s="16" t="e">
        <f>'IS '!AA57-#REF!</f>
        <v>#REF!</v>
      </c>
      <c r="AB57" s="254" t="e">
        <f>'IS '!AB57-#REF!</f>
        <v>#REF!</v>
      </c>
      <c r="AC57" s="16" t="e">
        <f>'IS '!AC57-#REF!</f>
        <v>#REF!</v>
      </c>
      <c r="AD57" s="16" t="e">
        <f>'IS '!AD57-#REF!</f>
        <v>#REF!</v>
      </c>
      <c r="AE57" s="16" t="e">
        <f>'IS '!AE57-#REF!</f>
        <v>#REF!</v>
      </c>
      <c r="AF57" s="16" t="e">
        <f>'IS '!AF57-#REF!</f>
        <v>#REF!</v>
      </c>
      <c r="AG57" s="254" t="e">
        <f>'IS '!AG57-#REF!</f>
        <v>#REF!</v>
      </c>
      <c r="AH57" s="16" t="e">
        <f>'IS '!AH57-#REF!</f>
        <v>#REF!</v>
      </c>
      <c r="AI57" s="16" t="e">
        <f>'IS '!AI57-#REF!</f>
        <v>#REF!</v>
      </c>
      <c r="AJ57" s="16" t="e">
        <f>'IS '!AJ57-#REF!</f>
        <v>#REF!</v>
      </c>
      <c r="AK57" s="16" t="e">
        <f>'IS '!AK57-#REF!</f>
        <v>#REF!</v>
      </c>
      <c r="AL57" s="254" t="e">
        <f>'IS '!AL57-#REF!</f>
        <v>#REF!</v>
      </c>
      <c r="AM57" s="16" t="e">
        <f>'IS '!AM57-#REF!</f>
        <v>#REF!</v>
      </c>
      <c r="AN57" s="16" t="e">
        <f>'IS '!AN57-#REF!</f>
        <v>#REF!</v>
      </c>
      <c r="AO57" s="16" t="e">
        <f>'IS '!AO57-#REF!</f>
        <v>#REF!</v>
      </c>
      <c r="AP57" s="16" t="e">
        <f>'IS '!AP57-#REF!</f>
        <v>#REF!</v>
      </c>
      <c r="AQ57" s="254" t="e">
        <f>'IS '!AQ57-#REF!</f>
        <v>#REF!</v>
      </c>
      <c r="AR57" s="16" t="e">
        <f>'IS '!AR57-#REF!</f>
        <v>#REF!</v>
      </c>
      <c r="AS57" s="16" t="e">
        <f>'IS '!AS57-#REF!</f>
        <v>#REF!</v>
      </c>
      <c r="AT57" s="16" t="e">
        <f>'IS '!AT57-#REF!</f>
        <v>#REF!</v>
      </c>
      <c r="AU57" s="16" t="e">
        <f>'IS '!AU57-#REF!</f>
        <v>#REF!</v>
      </c>
      <c r="AV57" s="254" t="e">
        <f>'IS '!AV57-#REF!</f>
        <v>#REF!</v>
      </c>
    </row>
    <row r="58" spans="2:48" outlineLevel="1" x14ac:dyDescent="0.55000000000000004">
      <c r="B58" s="180" t="s">
        <v>181</v>
      </c>
      <c r="C58" s="207"/>
      <c r="D58" s="101" t="e">
        <f>'IS '!D58-#REF!</f>
        <v>#REF!</v>
      </c>
      <c r="E58" s="101" t="e">
        <f>'IS '!E58-#REF!</f>
        <v>#REF!</v>
      </c>
      <c r="F58" s="101" t="e">
        <f>'IS '!F58-#REF!</f>
        <v>#REF!</v>
      </c>
      <c r="G58" s="101" t="e">
        <f>'IS '!G58-#REF!</f>
        <v>#REF!</v>
      </c>
      <c r="H58" s="122" t="e">
        <f>'IS '!H58-#REF!</f>
        <v>#REF!</v>
      </c>
      <c r="I58" s="101" t="e">
        <f>'IS '!I58-#REF!</f>
        <v>#REF!</v>
      </c>
      <c r="J58" s="101" t="e">
        <f>'IS '!J58-#REF!</f>
        <v>#REF!</v>
      </c>
      <c r="K58" s="101" t="e">
        <f>'IS '!K58-#REF!</f>
        <v>#REF!</v>
      </c>
      <c r="L58" s="16" t="e">
        <f>'IS '!L58-#REF!</f>
        <v>#REF!</v>
      </c>
      <c r="M58" s="122" t="e">
        <f>'IS '!M58-#REF!</f>
        <v>#REF!</v>
      </c>
      <c r="N58" s="16" t="e">
        <f>'IS '!N58-#REF!</f>
        <v>#REF!</v>
      </c>
      <c r="O58" s="16" t="e">
        <f>'IS '!O58-#REF!</f>
        <v>#REF!</v>
      </c>
      <c r="P58" s="16" t="e">
        <f>'IS '!P58-#REF!</f>
        <v>#REF!</v>
      </c>
      <c r="Q58" s="101" t="e">
        <f>'IS '!Q58-#REF!</f>
        <v>#REF!</v>
      </c>
      <c r="R58" s="122" t="e">
        <f>'IS '!R58-#REF!</f>
        <v>#REF!</v>
      </c>
      <c r="S58" s="16" t="e">
        <f>'IS '!S58-#REF!</f>
        <v>#REF!</v>
      </c>
      <c r="T58" s="16" t="e">
        <f>'IS '!T58-#REF!</f>
        <v>#REF!</v>
      </c>
      <c r="U58" s="16" t="e">
        <f>'IS '!U58-#REF!</f>
        <v>#REF!</v>
      </c>
      <c r="V58" s="16" t="e">
        <f>'IS '!V58-#REF!</f>
        <v>#REF!</v>
      </c>
      <c r="W58" s="122" t="e">
        <f>'IS '!W58-#REF!</f>
        <v>#REF!</v>
      </c>
      <c r="X58" s="16" t="e">
        <f>'IS '!X58-#REF!</f>
        <v>#REF!</v>
      </c>
      <c r="Y58" s="16" t="e">
        <f>'IS '!Y58-#REF!</f>
        <v>#REF!</v>
      </c>
      <c r="Z58" s="16" t="e">
        <f>'IS '!Z58-#REF!</f>
        <v>#REF!</v>
      </c>
      <c r="AA58" s="16" t="e">
        <f>'IS '!AA58-#REF!</f>
        <v>#REF!</v>
      </c>
      <c r="AB58" s="122" t="e">
        <f>'IS '!AB58-#REF!</f>
        <v>#REF!</v>
      </c>
      <c r="AC58" s="16" t="e">
        <f>'IS '!AC58-#REF!</f>
        <v>#REF!</v>
      </c>
      <c r="AD58" s="16" t="e">
        <f>'IS '!AD58-#REF!</f>
        <v>#REF!</v>
      </c>
      <c r="AE58" s="16" t="e">
        <f>'IS '!AE58-#REF!</f>
        <v>#REF!</v>
      </c>
      <c r="AF58" s="16" t="e">
        <f>'IS '!AF58-#REF!</f>
        <v>#REF!</v>
      </c>
      <c r="AG58" s="122" t="e">
        <f>'IS '!AG58-#REF!</f>
        <v>#REF!</v>
      </c>
      <c r="AH58" s="16" t="e">
        <f>'IS '!AH58-#REF!</f>
        <v>#REF!</v>
      </c>
      <c r="AI58" s="16" t="e">
        <f>'IS '!AI58-#REF!</f>
        <v>#REF!</v>
      </c>
      <c r="AJ58" s="16" t="e">
        <f>'IS '!AJ58-#REF!</f>
        <v>#REF!</v>
      </c>
      <c r="AK58" s="16" t="e">
        <f>'IS '!AK58-#REF!</f>
        <v>#REF!</v>
      </c>
      <c r="AL58" s="122" t="e">
        <f>'IS '!AL58-#REF!</f>
        <v>#REF!</v>
      </c>
      <c r="AM58" s="16" t="e">
        <f>'IS '!AM58-#REF!</f>
        <v>#REF!</v>
      </c>
      <c r="AN58" s="16" t="e">
        <f>'IS '!AN58-#REF!</f>
        <v>#REF!</v>
      </c>
      <c r="AO58" s="16" t="e">
        <f>'IS '!AO58-#REF!</f>
        <v>#REF!</v>
      </c>
      <c r="AP58" s="16" t="e">
        <f>'IS '!AP58-#REF!</f>
        <v>#REF!</v>
      </c>
      <c r="AQ58" s="122" t="e">
        <f>'IS '!AQ58-#REF!</f>
        <v>#REF!</v>
      </c>
      <c r="AR58" s="16" t="e">
        <f>'IS '!AR58-#REF!</f>
        <v>#REF!</v>
      </c>
      <c r="AS58" s="16" t="e">
        <f>'IS '!AS58-#REF!</f>
        <v>#REF!</v>
      </c>
      <c r="AT58" s="16" t="e">
        <f>'IS '!AT58-#REF!</f>
        <v>#REF!</v>
      </c>
      <c r="AU58" s="16" t="e">
        <f>'IS '!AU58-#REF!</f>
        <v>#REF!</v>
      </c>
      <c r="AV58" s="122" t="e">
        <f>'IS '!AV58-#REF!</f>
        <v>#REF!</v>
      </c>
    </row>
    <row r="59" spans="2:48" outlineLevel="1" x14ac:dyDescent="0.55000000000000004">
      <c r="B59" s="455" t="s">
        <v>182</v>
      </c>
      <c r="C59" s="456"/>
      <c r="D59" s="115" t="e">
        <f>'IS '!D59-#REF!</f>
        <v>#REF!</v>
      </c>
      <c r="E59" s="115" t="e">
        <f>'IS '!E59-#REF!</f>
        <v>#REF!</v>
      </c>
      <c r="F59" s="115" t="e">
        <f>'IS '!F59-#REF!</f>
        <v>#REF!</v>
      </c>
      <c r="G59" s="115" t="e">
        <f>'IS '!G59-#REF!</f>
        <v>#REF!</v>
      </c>
      <c r="H59" s="132" t="e">
        <f>'IS '!H59-#REF!</f>
        <v>#REF!</v>
      </c>
      <c r="I59" s="115" t="e">
        <f>'IS '!I59-#REF!</f>
        <v>#REF!</v>
      </c>
      <c r="J59" s="115" t="e">
        <f>'IS '!J59-#REF!</f>
        <v>#REF!</v>
      </c>
      <c r="K59" s="115" t="e">
        <f>'IS '!K59-#REF!</f>
        <v>#REF!</v>
      </c>
      <c r="L59" s="72" t="e">
        <f>'IS '!L59-#REF!</f>
        <v>#REF!</v>
      </c>
      <c r="M59" s="97" t="e">
        <f>'IS '!M59-#REF!</f>
        <v>#REF!</v>
      </c>
      <c r="N59" s="72" t="e">
        <f>'IS '!N59-#REF!</f>
        <v>#REF!</v>
      </c>
      <c r="O59" s="72" t="e">
        <f>'IS '!O59-#REF!</f>
        <v>#REF!</v>
      </c>
      <c r="P59" s="72" t="e">
        <f>'IS '!P59-#REF!</f>
        <v>#REF!</v>
      </c>
      <c r="Q59" s="115" t="e">
        <f>'IS '!Q59-#REF!</f>
        <v>#REF!</v>
      </c>
      <c r="R59" s="97" t="e">
        <f>'IS '!R59-#REF!</f>
        <v>#REF!</v>
      </c>
      <c r="S59" s="72" t="e">
        <f>'IS '!S59-#REF!</f>
        <v>#REF!</v>
      </c>
      <c r="T59" s="72" t="e">
        <f>'IS '!T59-#REF!</f>
        <v>#REF!</v>
      </c>
      <c r="U59" s="72" t="e">
        <f>'IS '!U59-#REF!</f>
        <v>#REF!</v>
      </c>
      <c r="V59" s="72" t="e">
        <f>'IS '!V59-#REF!</f>
        <v>#REF!</v>
      </c>
      <c r="W59" s="97" t="e">
        <f>'IS '!W59-#REF!</f>
        <v>#REF!</v>
      </c>
      <c r="X59" s="72" t="e">
        <f>'IS '!X59-#REF!</f>
        <v>#REF!</v>
      </c>
      <c r="Y59" s="72" t="e">
        <f>'IS '!Y59-#REF!</f>
        <v>#REF!</v>
      </c>
      <c r="Z59" s="72" t="e">
        <f>'IS '!Z59-#REF!</f>
        <v>#REF!</v>
      </c>
      <c r="AA59" s="72" t="e">
        <f>'IS '!AA59-#REF!</f>
        <v>#REF!</v>
      </c>
      <c r="AB59" s="97" t="e">
        <f>'IS '!AB59-#REF!</f>
        <v>#REF!</v>
      </c>
      <c r="AC59" s="72" t="e">
        <f>'IS '!AC59-#REF!</f>
        <v>#REF!</v>
      </c>
      <c r="AD59" s="72" t="e">
        <f>'IS '!AD59-#REF!</f>
        <v>#REF!</v>
      </c>
      <c r="AE59" s="72" t="e">
        <f>'IS '!AE59-#REF!</f>
        <v>#REF!</v>
      </c>
      <c r="AF59" s="72" t="e">
        <f>'IS '!AF59-#REF!</f>
        <v>#REF!</v>
      </c>
      <c r="AG59" s="97" t="e">
        <f>'IS '!AG59-#REF!</f>
        <v>#REF!</v>
      </c>
      <c r="AH59" s="72" t="e">
        <f>'IS '!AH59-#REF!</f>
        <v>#REF!</v>
      </c>
      <c r="AI59" s="72" t="e">
        <f>'IS '!AI59-#REF!</f>
        <v>#REF!</v>
      </c>
      <c r="AJ59" s="72" t="e">
        <f>'IS '!AJ59-#REF!</f>
        <v>#REF!</v>
      </c>
      <c r="AK59" s="72" t="e">
        <f>'IS '!AK59-#REF!</f>
        <v>#REF!</v>
      </c>
      <c r="AL59" s="97" t="e">
        <f>'IS '!AL59-#REF!</f>
        <v>#REF!</v>
      </c>
      <c r="AM59" s="72" t="e">
        <f>'IS '!AM59-#REF!</f>
        <v>#REF!</v>
      </c>
      <c r="AN59" s="72" t="e">
        <f>'IS '!AN59-#REF!</f>
        <v>#REF!</v>
      </c>
      <c r="AO59" s="72" t="e">
        <f>'IS '!AO59-#REF!</f>
        <v>#REF!</v>
      </c>
      <c r="AP59" s="72" t="e">
        <f>'IS '!AP59-#REF!</f>
        <v>#REF!</v>
      </c>
      <c r="AQ59" s="97" t="e">
        <f>'IS '!AQ59-#REF!</f>
        <v>#REF!</v>
      </c>
      <c r="AR59" s="72" t="e">
        <f>'IS '!AR59-#REF!</f>
        <v>#REF!</v>
      </c>
      <c r="AS59" s="72" t="e">
        <f>'IS '!AS59-#REF!</f>
        <v>#REF!</v>
      </c>
      <c r="AT59" s="72" t="e">
        <f>'IS '!AT59-#REF!</f>
        <v>#REF!</v>
      </c>
      <c r="AU59" s="72" t="e">
        <f>'IS '!AU59-#REF!</f>
        <v>#REF!</v>
      </c>
      <c r="AV59" s="97" t="e">
        <f>'IS '!AV59-#REF!</f>
        <v>#REF!</v>
      </c>
    </row>
    <row r="60" spans="2:48" outlineLevel="1" x14ac:dyDescent="0.55000000000000004">
      <c r="B60" s="449" t="s">
        <v>100</v>
      </c>
      <c r="C60" s="450"/>
      <c r="D60" s="105" t="e">
        <f>'IS '!D60-#REF!</f>
        <v>#REF!</v>
      </c>
      <c r="E60" s="105" t="e">
        <f>'IS '!E60-#REF!</f>
        <v>#REF!</v>
      </c>
      <c r="F60" s="105" t="e">
        <f>'IS '!F60-#REF!</f>
        <v>#REF!</v>
      </c>
      <c r="G60" s="105" t="e">
        <f>'IS '!G60-#REF!</f>
        <v>#REF!</v>
      </c>
      <c r="H60" s="129" t="e">
        <f>'IS '!H60-#REF!</f>
        <v>#REF!</v>
      </c>
      <c r="I60" s="105" t="e">
        <f>'IS '!I60-#REF!</f>
        <v>#REF!</v>
      </c>
      <c r="J60" s="105" t="e">
        <f>'IS '!J60-#REF!</f>
        <v>#REF!</v>
      </c>
      <c r="K60" s="105" t="e">
        <f>'IS '!K60-#REF!</f>
        <v>#REF!</v>
      </c>
      <c r="L60" s="48" t="e">
        <f>'IS '!L60-#REF!</f>
        <v>#REF!</v>
      </c>
      <c r="M60" s="76" t="e">
        <f>'IS '!M60-#REF!</f>
        <v>#REF!</v>
      </c>
      <c r="N60" s="48" t="e">
        <f>'IS '!N60-#REF!</f>
        <v>#REF!</v>
      </c>
      <c r="O60" s="48" t="e">
        <f>'IS '!O60-#REF!</f>
        <v>#REF!</v>
      </c>
      <c r="P60" s="48" t="e">
        <f>'IS '!P60-#REF!</f>
        <v>#REF!</v>
      </c>
      <c r="Q60" s="105" t="e">
        <f>'IS '!Q60-#REF!</f>
        <v>#REF!</v>
      </c>
      <c r="R60" s="76" t="e">
        <f>'IS '!R60-#REF!</f>
        <v>#REF!</v>
      </c>
      <c r="S60" s="48" t="e">
        <f>'IS '!S60-#REF!</f>
        <v>#REF!</v>
      </c>
      <c r="T60" s="48" t="e">
        <f>'IS '!T60-#REF!</f>
        <v>#REF!</v>
      </c>
      <c r="U60" s="48" t="e">
        <f>'IS '!U60-#REF!</f>
        <v>#REF!</v>
      </c>
      <c r="V60" s="48" t="e">
        <f>'IS '!V60-#REF!</f>
        <v>#REF!</v>
      </c>
      <c r="W60" s="76" t="e">
        <f>'IS '!W60-#REF!</f>
        <v>#REF!</v>
      </c>
      <c r="X60" s="48" t="e">
        <f>'IS '!X60-#REF!</f>
        <v>#REF!</v>
      </c>
      <c r="Y60" s="48" t="e">
        <f>'IS '!Y60-#REF!</f>
        <v>#REF!</v>
      </c>
      <c r="Z60" s="48" t="e">
        <f>'IS '!Z60-#REF!</f>
        <v>#REF!</v>
      </c>
      <c r="AA60" s="48" t="e">
        <f>'IS '!AA60-#REF!</f>
        <v>#REF!</v>
      </c>
      <c r="AB60" s="76" t="e">
        <f>'IS '!AB60-#REF!</f>
        <v>#REF!</v>
      </c>
      <c r="AC60" s="48" t="e">
        <f>'IS '!AC60-#REF!</f>
        <v>#REF!</v>
      </c>
      <c r="AD60" s="48" t="e">
        <f>'IS '!AD60-#REF!</f>
        <v>#REF!</v>
      </c>
      <c r="AE60" s="48" t="e">
        <f>'IS '!AE60-#REF!</f>
        <v>#REF!</v>
      </c>
      <c r="AF60" s="48" t="e">
        <f>'IS '!AF60-#REF!</f>
        <v>#REF!</v>
      </c>
      <c r="AG60" s="76" t="e">
        <f>'IS '!AG60-#REF!</f>
        <v>#REF!</v>
      </c>
      <c r="AH60" s="48" t="e">
        <f>'IS '!AH60-#REF!</f>
        <v>#REF!</v>
      </c>
      <c r="AI60" s="48" t="e">
        <f>'IS '!AI60-#REF!</f>
        <v>#REF!</v>
      </c>
      <c r="AJ60" s="48" t="e">
        <f>'IS '!AJ60-#REF!</f>
        <v>#REF!</v>
      </c>
      <c r="AK60" s="48" t="e">
        <f>'IS '!AK60-#REF!</f>
        <v>#REF!</v>
      </c>
      <c r="AL60" s="76" t="e">
        <f>'IS '!AL60-#REF!</f>
        <v>#REF!</v>
      </c>
      <c r="AM60" s="48" t="e">
        <f>'IS '!AM60-#REF!</f>
        <v>#REF!</v>
      </c>
      <c r="AN60" s="48" t="e">
        <f>'IS '!AN60-#REF!</f>
        <v>#REF!</v>
      </c>
      <c r="AO60" s="48" t="e">
        <f>'IS '!AO60-#REF!</f>
        <v>#REF!</v>
      </c>
      <c r="AP60" s="48" t="e">
        <f>'IS '!AP60-#REF!</f>
        <v>#REF!</v>
      </c>
      <c r="AQ60" s="76" t="e">
        <f>'IS '!AQ60-#REF!</f>
        <v>#REF!</v>
      </c>
      <c r="AR60" s="48" t="e">
        <f>'IS '!AR60-#REF!</f>
        <v>#REF!</v>
      </c>
      <c r="AS60" s="48" t="e">
        <f>'IS '!AS60-#REF!</f>
        <v>#REF!</v>
      </c>
      <c r="AT60" s="48" t="e">
        <f>'IS '!AT60-#REF!</f>
        <v>#REF!</v>
      </c>
      <c r="AU60" s="48" t="e">
        <f>'IS '!AU60-#REF!</f>
        <v>#REF!</v>
      </c>
      <c r="AV60" s="76" t="e">
        <f>'IS '!AV60-#REF!</f>
        <v>#REF!</v>
      </c>
    </row>
    <row r="61" spans="2:48" s="184" customFormat="1" outlineLevel="1" x14ac:dyDescent="0.55000000000000004">
      <c r="B61" s="181" t="s">
        <v>151</v>
      </c>
      <c r="C61" s="185"/>
      <c r="D61" s="167" t="e">
        <f>'IS '!D61-#REF!</f>
        <v>#REF!</v>
      </c>
      <c r="E61" s="167" t="e">
        <f>'IS '!E61-#REF!</f>
        <v>#REF!</v>
      </c>
      <c r="F61" s="167" t="e">
        <f>'IS '!F61-#REF!</f>
        <v>#REF!</v>
      </c>
      <c r="G61" s="167" t="e">
        <f>'IS '!G61-#REF!</f>
        <v>#REF!</v>
      </c>
      <c r="H61" s="186" t="e">
        <f>'IS '!H61-#REF!</f>
        <v>#REF!</v>
      </c>
      <c r="I61" s="167" t="e">
        <f>'IS '!I61-#REF!</f>
        <v>#REF!</v>
      </c>
      <c r="J61" s="167" t="e">
        <f>'IS '!J61-#REF!</f>
        <v>#REF!</v>
      </c>
      <c r="K61" s="167" t="e">
        <f>'IS '!K61-#REF!</f>
        <v>#REF!</v>
      </c>
      <c r="L61" s="187" t="e">
        <f>'IS '!L61-#REF!</f>
        <v>#REF!</v>
      </c>
      <c r="M61" s="188" t="e">
        <f>'IS '!M61-#REF!</f>
        <v>#REF!</v>
      </c>
      <c r="N61" s="187" t="e">
        <f>'IS '!N61-#REF!</f>
        <v>#REF!</v>
      </c>
      <c r="O61" s="167" t="e">
        <f>'IS '!O61-#REF!</f>
        <v>#REF!</v>
      </c>
      <c r="P61" s="167" t="e">
        <f>'IS '!P61-#REF!</f>
        <v>#REF!</v>
      </c>
      <c r="Q61" s="167" t="e">
        <f>'IS '!Q61-#REF!</f>
        <v>#REF!</v>
      </c>
      <c r="R61" s="188" t="e">
        <f>'IS '!R61-#REF!</f>
        <v>#REF!</v>
      </c>
      <c r="S61" s="187" t="e">
        <f>'IS '!S61-#REF!</f>
        <v>#REF!</v>
      </c>
      <c r="T61" s="167" t="e">
        <f>'IS '!T61-#REF!</f>
        <v>#REF!</v>
      </c>
      <c r="U61" s="167" t="e">
        <f>'IS '!U61-#REF!</f>
        <v>#REF!</v>
      </c>
      <c r="V61" s="167" t="e">
        <f>'IS '!V61-#REF!</f>
        <v>#REF!</v>
      </c>
      <c r="W61" s="188" t="e">
        <f>'IS '!W61-#REF!</f>
        <v>#REF!</v>
      </c>
      <c r="X61" s="189" t="e">
        <f>'IS '!X61-#REF!</f>
        <v>#REF!</v>
      </c>
      <c r="Y61" s="189" t="e">
        <f>'IS '!Y61-#REF!</f>
        <v>#REF!</v>
      </c>
      <c r="Z61" s="189" t="e">
        <f>'IS '!Z61-#REF!</f>
        <v>#REF!</v>
      </c>
      <c r="AA61" s="189" t="e">
        <f>'IS '!AA61-#REF!</f>
        <v>#REF!</v>
      </c>
      <c r="AB61" s="188" t="e">
        <f>'IS '!AB61-#REF!</f>
        <v>#REF!</v>
      </c>
      <c r="AC61" s="189" t="e">
        <f>'IS '!AC61-#REF!</f>
        <v>#REF!</v>
      </c>
      <c r="AD61" s="189" t="e">
        <f>'IS '!AD61-#REF!</f>
        <v>#REF!</v>
      </c>
      <c r="AE61" s="189" t="e">
        <f>'IS '!AE61-#REF!</f>
        <v>#REF!</v>
      </c>
      <c r="AF61" s="189" t="e">
        <f>'IS '!AF61-#REF!</f>
        <v>#REF!</v>
      </c>
      <c r="AG61" s="188" t="e">
        <f>'IS '!AG61-#REF!</f>
        <v>#REF!</v>
      </c>
      <c r="AH61" s="189" t="e">
        <f>'IS '!AH61-#REF!</f>
        <v>#REF!</v>
      </c>
      <c r="AI61" s="189" t="e">
        <f>'IS '!AI61-#REF!</f>
        <v>#REF!</v>
      </c>
      <c r="AJ61" s="189" t="e">
        <f>'IS '!AJ61-#REF!</f>
        <v>#REF!</v>
      </c>
      <c r="AK61" s="189" t="e">
        <f>'IS '!AK61-#REF!</f>
        <v>#REF!</v>
      </c>
      <c r="AL61" s="188" t="e">
        <f>'IS '!AL61-#REF!</f>
        <v>#REF!</v>
      </c>
      <c r="AM61" s="189" t="e">
        <f>'IS '!AM61-#REF!</f>
        <v>#REF!</v>
      </c>
      <c r="AN61" s="189" t="e">
        <f>'IS '!AN61-#REF!</f>
        <v>#REF!</v>
      </c>
      <c r="AO61" s="189" t="e">
        <f>'IS '!AO61-#REF!</f>
        <v>#REF!</v>
      </c>
      <c r="AP61" s="189" t="e">
        <f>'IS '!AP61-#REF!</f>
        <v>#REF!</v>
      </c>
      <c r="AQ61" s="188" t="e">
        <f>'IS '!AQ61-#REF!</f>
        <v>#REF!</v>
      </c>
      <c r="AR61" s="189" t="e">
        <f>'IS '!AR61-#REF!</f>
        <v>#REF!</v>
      </c>
      <c r="AS61" s="189" t="e">
        <f>'IS '!AS61-#REF!</f>
        <v>#REF!</v>
      </c>
      <c r="AT61" s="189" t="e">
        <f>'IS '!AT61-#REF!</f>
        <v>#REF!</v>
      </c>
      <c r="AU61" s="189" t="e">
        <f>'IS '!AU61-#REF!</f>
        <v>#REF!</v>
      </c>
      <c r="AV61" s="188" t="e">
        <f>'IS '!AV61-#REF!</f>
        <v>#REF!</v>
      </c>
    </row>
    <row r="62" spans="2:48" outlineLevel="1" x14ac:dyDescent="0.55000000000000004">
      <c r="B62" s="180" t="s">
        <v>32</v>
      </c>
      <c r="C62" s="18"/>
      <c r="D62" s="48" t="e">
        <f>'IS '!D62-#REF!</f>
        <v>#REF!</v>
      </c>
      <c r="E62" s="48" t="e">
        <f>'IS '!E62-#REF!</f>
        <v>#REF!</v>
      </c>
      <c r="F62" s="48" t="e">
        <f>'IS '!F62-#REF!</f>
        <v>#REF!</v>
      </c>
      <c r="G62" s="48" t="e">
        <f>'IS '!G62-#REF!</f>
        <v>#REF!</v>
      </c>
      <c r="H62" s="49" t="e">
        <f>'IS '!H62-#REF!</f>
        <v>#REF!</v>
      </c>
      <c r="I62" s="48" t="e">
        <f>'IS '!I62-#REF!</f>
        <v>#REF!</v>
      </c>
      <c r="J62" s="48" t="e">
        <f>'IS '!J62-#REF!</f>
        <v>#REF!</v>
      </c>
      <c r="K62" s="48" t="e">
        <f>'IS '!K62-#REF!</f>
        <v>#REF!</v>
      </c>
      <c r="L62" s="48" t="e">
        <f>'IS '!L62-#REF!</f>
        <v>#REF!</v>
      </c>
      <c r="M62" s="165" t="e">
        <f>'IS '!M62-#REF!</f>
        <v>#REF!</v>
      </c>
      <c r="N62" s="48" t="e">
        <f>'IS '!N62-#REF!</f>
        <v>#REF!</v>
      </c>
      <c r="O62" s="48" t="e">
        <f>'IS '!O62-#REF!</f>
        <v>#REF!</v>
      </c>
      <c r="P62" s="48" t="e">
        <f>'IS '!P62-#REF!</f>
        <v>#REF!</v>
      </c>
      <c r="Q62" s="105" t="e">
        <f>'IS '!Q62-#REF!</f>
        <v>#REF!</v>
      </c>
      <c r="R62" s="49" t="e">
        <f>'IS '!R62-#REF!</f>
        <v>#REF!</v>
      </c>
      <c r="S62" s="48" t="e">
        <f>'IS '!S62-#REF!</f>
        <v>#REF!</v>
      </c>
      <c r="T62" s="48" t="e">
        <f>'IS '!T62-#REF!</f>
        <v>#REF!</v>
      </c>
      <c r="U62" s="48" t="e">
        <f>'IS '!U62-#REF!</f>
        <v>#REF!</v>
      </c>
      <c r="V62" s="48" t="e">
        <f>'IS '!V62-#REF!</f>
        <v>#REF!</v>
      </c>
      <c r="W62" s="49" t="e">
        <f>'IS '!W62-#REF!</f>
        <v>#REF!</v>
      </c>
      <c r="X62" s="48" t="e">
        <f>'IS '!X62-#REF!</f>
        <v>#REF!</v>
      </c>
      <c r="Y62" s="48" t="e">
        <f>'IS '!Y62-#REF!</f>
        <v>#REF!</v>
      </c>
      <c r="Z62" s="48" t="e">
        <f>'IS '!Z62-#REF!</f>
        <v>#REF!</v>
      </c>
      <c r="AA62" s="48" t="e">
        <f>'IS '!AA62-#REF!</f>
        <v>#REF!</v>
      </c>
      <c r="AB62" s="49" t="e">
        <f>'IS '!AB62-#REF!</f>
        <v>#REF!</v>
      </c>
      <c r="AC62" s="48" t="e">
        <f>'IS '!AC62-#REF!</f>
        <v>#REF!</v>
      </c>
      <c r="AD62" s="48" t="e">
        <f>'IS '!AD62-#REF!</f>
        <v>#REF!</v>
      </c>
      <c r="AE62" s="48" t="e">
        <f>'IS '!AE62-#REF!</f>
        <v>#REF!</v>
      </c>
      <c r="AF62" s="48" t="e">
        <f>'IS '!AF62-#REF!</f>
        <v>#REF!</v>
      </c>
      <c r="AG62" s="49" t="e">
        <f>'IS '!AG62-#REF!</f>
        <v>#REF!</v>
      </c>
      <c r="AH62" s="48" t="e">
        <f>'IS '!AH62-#REF!</f>
        <v>#REF!</v>
      </c>
      <c r="AI62" s="48" t="e">
        <f>'IS '!AI62-#REF!</f>
        <v>#REF!</v>
      </c>
      <c r="AJ62" s="48" t="e">
        <f>'IS '!AJ62-#REF!</f>
        <v>#REF!</v>
      </c>
      <c r="AK62" s="48" t="e">
        <f>'IS '!AK62-#REF!</f>
        <v>#REF!</v>
      </c>
      <c r="AL62" s="49" t="e">
        <f>'IS '!AL62-#REF!</f>
        <v>#REF!</v>
      </c>
      <c r="AM62" s="48" t="e">
        <f>'IS '!AM62-#REF!</f>
        <v>#REF!</v>
      </c>
      <c r="AN62" s="48" t="e">
        <f>'IS '!AN62-#REF!</f>
        <v>#REF!</v>
      </c>
      <c r="AO62" s="48" t="e">
        <f>'IS '!AO62-#REF!</f>
        <v>#REF!</v>
      </c>
      <c r="AP62" s="48" t="e">
        <f>'IS '!AP62-#REF!</f>
        <v>#REF!</v>
      </c>
      <c r="AQ62" s="49" t="e">
        <f>'IS '!AQ62-#REF!</f>
        <v>#REF!</v>
      </c>
      <c r="AR62" s="48" t="e">
        <f>'IS '!AR62-#REF!</f>
        <v>#REF!</v>
      </c>
      <c r="AS62" s="48" t="e">
        <f>'IS '!AS62-#REF!</f>
        <v>#REF!</v>
      </c>
      <c r="AT62" s="48" t="e">
        <f>'IS '!AT62-#REF!</f>
        <v>#REF!</v>
      </c>
      <c r="AU62" s="48" t="e">
        <f>'IS '!AU62-#REF!</f>
        <v>#REF!</v>
      </c>
      <c r="AV62" s="49" t="e">
        <f>'IS '!AV62-#REF!</f>
        <v>#REF!</v>
      </c>
    </row>
    <row r="63" spans="2:48" s="184" customFormat="1" outlineLevel="1" x14ac:dyDescent="0.55000000000000004">
      <c r="B63" s="181" t="s">
        <v>150</v>
      </c>
      <c r="C63" s="190"/>
      <c r="D63" s="187" t="e">
        <f>'IS '!D63-#REF!</f>
        <v>#REF!</v>
      </c>
      <c r="E63" s="187" t="e">
        <f>'IS '!E63-#REF!</f>
        <v>#REF!</v>
      </c>
      <c r="F63" s="187" t="e">
        <f>'IS '!F63-#REF!</f>
        <v>#REF!</v>
      </c>
      <c r="G63" s="187" t="e">
        <f>'IS '!G63-#REF!</f>
        <v>#REF!</v>
      </c>
      <c r="H63" s="188" t="e">
        <f>'IS '!H63-#REF!</f>
        <v>#REF!</v>
      </c>
      <c r="I63" s="187" t="e">
        <f>'IS '!I63-#REF!</f>
        <v>#REF!</v>
      </c>
      <c r="J63" s="187" t="e">
        <f>'IS '!J63-#REF!</f>
        <v>#REF!</v>
      </c>
      <c r="K63" s="187" t="e">
        <f>'IS '!K63-#REF!</f>
        <v>#REF!</v>
      </c>
      <c r="L63" s="187" t="e">
        <f>'IS '!L63-#REF!</f>
        <v>#REF!</v>
      </c>
      <c r="M63" s="188" t="e">
        <f>'IS '!M63-#REF!</f>
        <v>#REF!</v>
      </c>
      <c r="N63" s="187" t="e">
        <f>'IS '!N63-#REF!</f>
        <v>#REF!</v>
      </c>
      <c r="O63" s="187" t="e">
        <f>'IS '!O63-#REF!</f>
        <v>#REF!</v>
      </c>
      <c r="P63" s="187" t="e">
        <f>'IS '!P63-#REF!</f>
        <v>#REF!</v>
      </c>
      <c r="Q63" s="167" t="e">
        <f>'IS '!Q63-#REF!</f>
        <v>#REF!</v>
      </c>
      <c r="R63" s="188" t="e">
        <f>'IS '!R63-#REF!</f>
        <v>#REF!</v>
      </c>
      <c r="S63" s="187" t="e">
        <f>'IS '!S63-#REF!</f>
        <v>#REF!</v>
      </c>
      <c r="T63" s="187" t="e">
        <f>'IS '!T63-#REF!</f>
        <v>#REF!</v>
      </c>
      <c r="U63" s="187" t="e">
        <f>'IS '!U63-#REF!</f>
        <v>#REF!</v>
      </c>
      <c r="V63" s="187" t="e">
        <f>'IS '!V63-#REF!</f>
        <v>#REF!</v>
      </c>
      <c r="W63" s="188" t="e">
        <f>'IS '!W63-#REF!</f>
        <v>#REF!</v>
      </c>
      <c r="X63" s="189" t="e">
        <f>'IS '!X63-#REF!</f>
        <v>#REF!</v>
      </c>
      <c r="Y63" s="189" t="e">
        <f>'IS '!Y63-#REF!</f>
        <v>#REF!</v>
      </c>
      <c r="Z63" s="189" t="e">
        <f>'IS '!Z63-#REF!</f>
        <v>#REF!</v>
      </c>
      <c r="AA63" s="189" t="e">
        <f>'IS '!AA63-#REF!</f>
        <v>#REF!</v>
      </c>
      <c r="AB63" s="188" t="e">
        <f>'IS '!AB63-#REF!</f>
        <v>#REF!</v>
      </c>
      <c r="AC63" s="189" t="e">
        <f>'IS '!AC63-#REF!</f>
        <v>#REF!</v>
      </c>
      <c r="AD63" s="189" t="e">
        <f>'IS '!AD63-#REF!</f>
        <v>#REF!</v>
      </c>
      <c r="AE63" s="189" t="e">
        <f>'IS '!AE63-#REF!</f>
        <v>#REF!</v>
      </c>
      <c r="AF63" s="189" t="e">
        <f>'IS '!AF63-#REF!</f>
        <v>#REF!</v>
      </c>
      <c r="AG63" s="188" t="e">
        <f>'IS '!AG63-#REF!</f>
        <v>#REF!</v>
      </c>
      <c r="AH63" s="189" t="e">
        <f>'IS '!AH63-#REF!</f>
        <v>#REF!</v>
      </c>
      <c r="AI63" s="189" t="e">
        <f>'IS '!AI63-#REF!</f>
        <v>#REF!</v>
      </c>
      <c r="AJ63" s="189" t="e">
        <f>'IS '!AJ63-#REF!</f>
        <v>#REF!</v>
      </c>
      <c r="AK63" s="189" t="e">
        <f>'IS '!AK63-#REF!</f>
        <v>#REF!</v>
      </c>
      <c r="AL63" s="188" t="e">
        <f>'IS '!AL63-#REF!</f>
        <v>#REF!</v>
      </c>
      <c r="AM63" s="189" t="e">
        <f>'IS '!AM63-#REF!</f>
        <v>#REF!</v>
      </c>
      <c r="AN63" s="189" t="e">
        <f>'IS '!AN63-#REF!</f>
        <v>#REF!</v>
      </c>
      <c r="AO63" s="189" t="e">
        <f>'IS '!AO63-#REF!</f>
        <v>#REF!</v>
      </c>
      <c r="AP63" s="189" t="e">
        <f>'IS '!AP63-#REF!</f>
        <v>#REF!</v>
      </c>
      <c r="AQ63" s="188" t="e">
        <f>'IS '!AQ63-#REF!</f>
        <v>#REF!</v>
      </c>
      <c r="AR63" s="189" t="e">
        <f>'IS '!AR63-#REF!</f>
        <v>#REF!</v>
      </c>
      <c r="AS63" s="189" t="e">
        <f>'IS '!AS63-#REF!</f>
        <v>#REF!</v>
      </c>
      <c r="AT63" s="189" t="e">
        <f>'IS '!AT63-#REF!</f>
        <v>#REF!</v>
      </c>
      <c r="AU63" s="189" t="e">
        <f>'IS '!AU63-#REF!</f>
        <v>#REF!</v>
      </c>
      <c r="AV63" s="188" t="e">
        <f>'IS '!AV63-#REF!</f>
        <v>#REF!</v>
      </c>
    </row>
    <row r="64" spans="2:48" outlineLevel="1" x14ac:dyDescent="0.55000000000000004">
      <c r="B64" s="180" t="s">
        <v>33</v>
      </c>
      <c r="C64" s="18"/>
      <c r="D64" s="48" t="e">
        <f>'IS '!D64-#REF!</f>
        <v>#REF!</v>
      </c>
      <c r="E64" s="48" t="e">
        <f>'IS '!E64-#REF!</f>
        <v>#REF!</v>
      </c>
      <c r="F64" s="48" t="e">
        <f>'IS '!F64-#REF!</f>
        <v>#REF!</v>
      </c>
      <c r="G64" s="48" t="e">
        <f>'IS '!G64-#REF!</f>
        <v>#REF!</v>
      </c>
      <c r="H64" s="49" t="e">
        <f>'IS '!H64-#REF!</f>
        <v>#REF!</v>
      </c>
      <c r="I64" s="48" t="e">
        <f>'IS '!I64-#REF!</f>
        <v>#REF!</v>
      </c>
      <c r="J64" s="48" t="e">
        <f>'IS '!J64-#REF!</f>
        <v>#REF!</v>
      </c>
      <c r="K64" s="48" t="e">
        <f>'IS '!K64-#REF!</f>
        <v>#REF!</v>
      </c>
      <c r="L64" s="48" t="e">
        <f>'IS '!L64-#REF!</f>
        <v>#REF!</v>
      </c>
      <c r="M64" s="49" t="e">
        <f>'IS '!M64-#REF!</f>
        <v>#REF!</v>
      </c>
      <c r="N64" s="48" t="e">
        <f>'IS '!N64-#REF!</f>
        <v>#REF!</v>
      </c>
      <c r="O64" s="48" t="e">
        <f>'IS '!O64-#REF!</f>
        <v>#REF!</v>
      </c>
      <c r="P64" s="48" t="e">
        <f>'IS '!P64-#REF!</f>
        <v>#REF!</v>
      </c>
      <c r="Q64" s="105" t="e">
        <f>'IS '!Q64-#REF!</f>
        <v>#REF!</v>
      </c>
      <c r="R64" s="49" t="e">
        <f>'IS '!R64-#REF!</f>
        <v>#REF!</v>
      </c>
      <c r="S64" s="48" t="e">
        <f>'IS '!S64-#REF!</f>
        <v>#REF!</v>
      </c>
      <c r="T64" s="48" t="e">
        <f>'IS '!T64-#REF!</f>
        <v>#REF!</v>
      </c>
      <c r="U64" s="48" t="e">
        <f>'IS '!U64-#REF!</f>
        <v>#REF!</v>
      </c>
      <c r="V64" s="48" t="e">
        <f>'IS '!V64-#REF!</f>
        <v>#REF!</v>
      </c>
      <c r="W64" s="49" t="e">
        <f>'IS '!W64-#REF!</f>
        <v>#REF!</v>
      </c>
      <c r="X64" s="48" t="e">
        <f>'IS '!X64-#REF!</f>
        <v>#REF!</v>
      </c>
      <c r="Y64" s="48" t="e">
        <f>'IS '!Y64-#REF!</f>
        <v>#REF!</v>
      </c>
      <c r="Z64" s="48" t="e">
        <f>'IS '!Z64-#REF!</f>
        <v>#REF!</v>
      </c>
      <c r="AA64" s="48" t="e">
        <f>'IS '!AA64-#REF!</f>
        <v>#REF!</v>
      </c>
      <c r="AB64" s="49" t="e">
        <f>'IS '!AB64-#REF!</f>
        <v>#REF!</v>
      </c>
      <c r="AC64" s="48" t="e">
        <f>'IS '!AC64-#REF!</f>
        <v>#REF!</v>
      </c>
      <c r="AD64" s="48" t="e">
        <f>'IS '!AD64-#REF!</f>
        <v>#REF!</v>
      </c>
      <c r="AE64" s="48" t="e">
        <f>'IS '!AE64-#REF!</f>
        <v>#REF!</v>
      </c>
      <c r="AF64" s="48" t="e">
        <f>'IS '!AF64-#REF!</f>
        <v>#REF!</v>
      </c>
      <c r="AG64" s="49" t="e">
        <f>'IS '!AG64-#REF!</f>
        <v>#REF!</v>
      </c>
      <c r="AH64" s="48" t="e">
        <f>'IS '!AH64-#REF!</f>
        <v>#REF!</v>
      </c>
      <c r="AI64" s="48" t="e">
        <f>'IS '!AI64-#REF!</f>
        <v>#REF!</v>
      </c>
      <c r="AJ64" s="48" t="e">
        <f>'IS '!AJ64-#REF!</f>
        <v>#REF!</v>
      </c>
      <c r="AK64" s="48" t="e">
        <f>'IS '!AK64-#REF!</f>
        <v>#REF!</v>
      </c>
      <c r="AL64" s="49" t="e">
        <f>'IS '!AL64-#REF!</f>
        <v>#REF!</v>
      </c>
      <c r="AM64" s="48" t="e">
        <f>'IS '!AM64-#REF!</f>
        <v>#REF!</v>
      </c>
      <c r="AN64" s="48" t="e">
        <f>'IS '!AN64-#REF!</f>
        <v>#REF!</v>
      </c>
      <c r="AO64" s="48" t="e">
        <f>'IS '!AO64-#REF!</f>
        <v>#REF!</v>
      </c>
      <c r="AP64" s="48" t="e">
        <f>'IS '!AP64-#REF!</f>
        <v>#REF!</v>
      </c>
      <c r="AQ64" s="49" t="e">
        <f>'IS '!AQ64-#REF!</f>
        <v>#REF!</v>
      </c>
      <c r="AR64" s="48" t="e">
        <f>'IS '!AR64-#REF!</f>
        <v>#REF!</v>
      </c>
      <c r="AS64" s="48" t="e">
        <f>'IS '!AS64-#REF!</f>
        <v>#REF!</v>
      </c>
      <c r="AT64" s="48" t="e">
        <f>'IS '!AT64-#REF!</f>
        <v>#REF!</v>
      </c>
      <c r="AU64" s="48" t="e">
        <f>'IS '!AU64-#REF!</f>
        <v>#REF!</v>
      </c>
      <c r="AV64" s="49" t="e">
        <f>'IS '!AV64-#REF!</f>
        <v>#REF!</v>
      </c>
    </row>
    <row r="65" spans="2:48" s="184" customFormat="1" outlineLevel="1" x14ac:dyDescent="0.55000000000000004">
      <c r="B65" s="181" t="s">
        <v>152</v>
      </c>
      <c r="C65" s="190"/>
      <c r="D65" s="187" t="e">
        <f>'IS '!D65-#REF!</f>
        <v>#REF!</v>
      </c>
      <c r="E65" s="187" t="e">
        <f>'IS '!E65-#REF!</f>
        <v>#REF!</v>
      </c>
      <c r="F65" s="187" t="e">
        <f>'IS '!F65-#REF!</f>
        <v>#REF!</v>
      </c>
      <c r="G65" s="187" t="e">
        <f>'IS '!G65-#REF!</f>
        <v>#REF!</v>
      </c>
      <c r="H65" s="188" t="e">
        <f>'IS '!H65-#REF!</f>
        <v>#REF!</v>
      </c>
      <c r="I65" s="187" t="e">
        <f>'IS '!I65-#REF!</f>
        <v>#REF!</v>
      </c>
      <c r="J65" s="187" t="e">
        <f>'IS '!J65-#REF!</f>
        <v>#REF!</v>
      </c>
      <c r="K65" s="187" t="e">
        <f>'IS '!K65-#REF!</f>
        <v>#REF!</v>
      </c>
      <c r="L65" s="187" t="e">
        <f>'IS '!L65-#REF!</f>
        <v>#REF!</v>
      </c>
      <c r="M65" s="188" t="e">
        <f>'IS '!M65-#REF!</f>
        <v>#REF!</v>
      </c>
      <c r="N65" s="187" t="e">
        <f>'IS '!N65-#REF!</f>
        <v>#REF!</v>
      </c>
      <c r="O65" s="187" t="e">
        <f>'IS '!O65-#REF!</f>
        <v>#REF!</v>
      </c>
      <c r="P65" s="187" t="e">
        <f>'IS '!P65-#REF!</f>
        <v>#REF!</v>
      </c>
      <c r="Q65" s="167" t="e">
        <f>'IS '!Q65-#REF!</f>
        <v>#REF!</v>
      </c>
      <c r="R65" s="188" t="e">
        <f>'IS '!R65-#REF!</f>
        <v>#REF!</v>
      </c>
      <c r="S65" s="187" t="e">
        <f>'IS '!S65-#REF!</f>
        <v>#REF!</v>
      </c>
      <c r="T65" s="187" t="e">
        <f>'IS '!T65-#REF!</f>
        <v>#REF!</v>
      </c>
      <c r="U65" s="187" t="e">
        <f>'IS '!U65-#REF!</f>
        <v>#REF!</v>
      </c>
      <c r="V65" s="187" t="e">
        <f>'IS '!V65-#REF!</f>
        <v>#REF!</v>
      </c>
      <c r="W65" s="188" t="e">
        <f>'IS '!W65-#REF!</f>
        <v>#REF!</v>
      </c>
      <c r="X65" s="189" t="e">
        <f>'IS '!X65-#REF!</f>
        <v>#REF!</v>
      </c>
      <c r="Y65" s="189" t="e">
        <f>'IS '!Y65-#REF!</f>
        <v>#REF!</v>
      </c>
      <c r="Z65" s="189" t="e">
        <f>'IS '!Z65-#REF!</f>
        <v>#REF!</v>
      </c>
      <c r="AA65" s="189" t="e">
        <f>'IS '!AA65-#REF!</f>
        <v>#REF!</v>
      </c>
      <c r="AB65" s="188" t="e">
        <f>'IS '!AB65-#REF!</f>
        <v>#REF!</v>
      </c>
      <c r="AC65" s="189" t="e">
        <f>'IS '!AC65-#REF!</f>
        <v>#REF!</v>
      </c>
      <c r="AD65" s="189" t="e">
        <f>'IS '!AD65-#REF!</f>
        <v>#REF!</v>
      </c>
      <c r="AE65" s="189" t="e">
        <f>'IS '!AE65-#REF!</f>
        <v>#REF!</v>
      </c>
      <c r="AF65" s="189" t="e">
        <f>'IS '!AF65-#REF!</f>
        <v>#REF!</v>
      </c>
      <c r="AG65" s="188" t="e">
        <f>'IS '!AG65-#REF!</f>
        <v>#REF!</v>
      </c>
      <c r="AH65" s="189" t="e">
        <f>'IS '!AH65-#REF!</f>
        <v>#REF!</v>
      </c>
      <c r="AI65" s="189" t="e">
        <f>'IS '!AI65-#REF!</f>
        <v>#REF!</v>
      </c>
      <c r="AJ65" s="189" t="e">
        <f>'IS '!AJ65-#REF!</f>
        <v>#REF!</v>
      </c>
      <c r="AK65" s="189" t="e">
        <f>'IS '!AK65-#REF!</f>
        <v>#REF!</v>
      </c>
      <c r="AL65" s="188" t="e">
        <f>'IS '!AL65-#REF!</f>
        <v>#REF!</v>
      </c>
      <c r="AM65" s="189" t="e">
        <f>'IS '!AM65-#REF!</f>
        <v>#REF!</v>
      </c>
      <c r="AN65" s="189" t="e">
        <f>'IS '!AN65-#REF!</f>
        <v>#REF!</v>
      </c>
      <c r="AO65" s="189" t="e">
        <f>'IS '!AO65-#REF!</f>
        <v>#REF!</v>
      </c>
      <c r="AP65" s="189" t="e">
        <f>'IS '!AP65-#REF!</f>
        <v>#REF!</v>
      </c>
      <c r="AQ65" s="188" t="e">
        <f>'IS '!AQ65-#REF!</f>
        <v>#REF!</v>
      </c>
      <c r="AR65" s="189" t="e">
        <f>'IS '!AR65-#REF!</f>
        <v>#REF!</v>
      </c>
      <c r="AS65" s="189" t="e">
        <f>'IS '!AS65-#REF!</f>
        <v>#REF!</v>
      </c>
      <c r="AT65" s="189" t="e">
        <f>'IS '!AT65-#REF!</f>
        <v>#REF!</v>
      </c>
      <c r="AU65" s="189" t="e">
        <f>'IS '!AU65-#REF!</f>
        <v>#REF!</v>
      </c>
      <c r="AV65" s="188" t="e">
        <f>'IS '!AV65-#REF!</f>
        <v>#REF!</v>
      </c>
    </row>
    <row r="66" spans="2:48" outlineLevel="1" x14ac:dyDescent="0.55000000000000004">
      <c r="B66" s="180" t="s">
        <v>34</v>
      </c>
      <c r="C66" s="18"/>
      <c r="D66" s="358" t="e">
        <f>'IS '!D66-#REF!</f>
        <v>#REF!</v>
      </c>
      <c r="E66" s="358" t="e">
        <f>'IS '!E66-#REF!</f>
        <v>#REF!</v>
      </c>
      <c r="F66" s="358" t="e">
        <f>'IS '!F66-#REF!</f>
        <v>#REF!</v>
      </c>
      <c r="G66" s="358" t="e">
        <f>'IS '!G66-#REF!</f>
        <v>#REF!</v>
      </c>
      <c r="H66" s="130" t="e">
        <f>'IS '!H66-#REF!</f>
        <v>#REF!</v>
      </c>
      <c r="I66" s="358" t="e">
        <f>'IS '!I66-#REF!</f>
        <v>#REF!</v>
      </c>
      <c r="J66" s="358" t="e">
        <f>'IS '!J66-#REF!</f>
        <v>#REF!</v>
      </c>
      <c r="K66" s="358" t="e">
        <f>'IS '!K66-#REF!</f>
        <v>#REF!</v>
      </c>
      <c r="L66" s="358" t="e">
        <f>'IS '!L66-#REF!</f>
        <v>#REF!</v>
      </c>
      <c r="M66" s="359" t="e">
        <f>'IS '!M66-#REF!</f>
        <v>#REF!</v>
      </c>
      <c r="N66" s="358" t="e">
        <f>'IS '!N66-#REF!</f>
        <v>#REF!</v>
      </c>
      <c r="O66" s="358" t="e">
        <f>'IS '!O66-#REF!</f>
        <v>#REF!</v>
      </c>
      <c r="P66" s="358" t="e">
        <f>'IS '!P66-#REF!</f>
        <v>#REF!</v>
      </c>
      <c r="Q66" s="358" t="e">
        <f>'IS '!Q66-#REF!</f>
        <v>#REF!</v>
      </c>
      <c r="R66" s="170" t="e">
        <f>'IS '!R66-#REF!</f>
        <v>#REF!</v>
      </c>
      <c r="S66" s="358" t="e">
        <f>'IS '!S66-#REF!</f>
        <v>#REF!</v>
      </c>
      <c r="T66" s="358" t="e">
        <f>'IS '!T66-#REF!</f>
        <v>#REF!</v>
      </c>
      <c r="U66" s="358" t="e">
        <f>'IS '!U66-#REF!</f>
        <v>#REF!</v>
      </c>
      <c r="V66" s="358" t="e">
        <f>'IS '!V66-#REF!</f>
        <v>#REF!</v>
      </c>
      <c r="W66" s="170" t="e">
        <f>'IS '!W66-#REF!</f>
        <v>#REF!</v>
      </c>
      <c r="X66" s="358" t="e">
        <f>'IS '!X66-#REF!</f>
        <v>#REF!</v>
      </c>
      <c r="Y66" s="358" t="e">
        <f>'IS '!Y66-#REF!</f>
        <v>#REF!</v>
      </c>
      <c r="Z66" s="358" t="e">
        <f>'IS '!Z66-#REF!</f>
        <v>#REF!</v>
      </c>
      <c r="AA66" s="358" t="e">
        <f>'IS '!AA66-#REF!</f>
        <v>#REF!</v>
      </c>
      <c r="AB66" s="170" t="e">
        <f>'IS '!AB66-#REF!</f>
        <v>#REF!</v>
      </c>
      <c r="AC66" s="358" t="e">
        <f>'IS '!AC66-#REF!</f>
        <v>#REF!</v>
      </c>
      <c r="AD66" s="358" t="e">
        <f>'IS '!AD66-#REF!</f>
        <v>#REF!</v>
      </c>
      <c r="AE66" s="358" t="e">
        <f>'IS '!AE66-#REF!</f>
        <v>#REF!</v>
      </c>
      <c r="AF66" s="358" t="e">
        <f>'IS '!AF66-#REF!</f>
        <v>#REF!</v>
      </c>
      <c r="AG66" s="170" t="e">
        <f>'IS '!AG66-#REF!</f>
        <v>#REF!</v>
      </c>
      <c r="AH66" s="358" t="e">
        <f>'IS '!AH66-#REF!</f>
        <v>#REF!</v>
      </c>
      <c r="AI66" s="358" t="e">
        <f>'IS '!AI66-#REF!</f>
        <v>#REF!</v>
      </c>
      <c r="AJ66" s="358" t="e">
        <f>'IS '!AJ66-#REF!</f>
        <v>#REF!</v>
      </c>
      <c r="AK66" s="358" t="e">
        <f>'IS '!AK66-#REF!</f>
        <v>#REF!</v>
      </c>
      <c r="AL66" s="170" t="e">
        <f>'IS '!AL66-#REF!</f>
        <v>#REF!</v>
      </c>
      <c r="AM66" s="358" t="e">
        <f>'IS '!AM66-#REF!</f>
        <v>#REF!</v>
      </c>
      <c r="AN66" s="358" t="e">
        <f>'IS '!AN66-#REF!</f>
        <v>#REF!</v>
      </c>
      <c r="AO66" s="358" t="e">
        <f>'IS '!AO66-#REF!</f>
        <v>#REF!</v>
      </c>
      <c r="AP66" s="358" t="e">
        <f>'IS '!AP66-#REF!</f>
        <v>#REF!</v>
      </c>
      <c r="AQ66" s="170" t="e">
        <f>'IS '!AQ66-#REF!</f>
        <v>#REF!</v>
      </c>
      <c r="AR66" s="358" t="e">
        <f>'IS '!AR66-#REF!</f>
        <v>#REF!</v>
      </c>
      <c r="AS66" s="358" t="e">
        <f>'IS '!AS66-#REF!</f>
        <v>#REF!</v>
      </c>
      <c r="AT66" s="358" t="e">
        <f>'IS '!AT66-#REF!</f>
        <v>#REF!</v>
      </c>
      <c r="AU66" s="358" t="e">
        <f>'IS '!AU66-#REF!</f>
        <v>#REF!</v>
      </c>
      <c r="AV66" s="170" t="e">
        <f>'IS '!AV66-#REF!</f>
        <v>#REF!</v>
      </c>
    </row>
    <row r="67" spans="2:48" outlineLevel="1" x14ac:dyDescent="0.55000000000000004">
      <c r="B67" s="180" t="s">
        <v>35</v>
      </c>
      <c r="C67" s="18"/>
      <c r="D67" s="48" t="e">
        <f>'IS '!D67-#REF!</f>
        <v>#REF!</v>
      </c>
      <c r="E67" s="48" t="e">
        <f>'IS '!E67-#REF!</f>
        <v>#REF!</v>
      </c>
      <c r="F67" s="48" t="e">
        <f>'IS '!F67-#REF!</f>
        <v>#REF!</v>
      </c>
      <c r="G67" s="48" t="e">
        <f>'IS '!G67-#REF!</f>
        <v>#REF!</v>
      </c>
      <c r="H67" s="49" t="e">
        <f>'IS '!H67-#REF!</f>
        <v>#REF!</v>
      </c>
      <c r="I67" s="48" t="e">
        <f>'IS '!I67-#REF!</f>
        <v>#REF!</v>
      </c>
      <c r="J67" s="48" t="e">
        <f>'IS '!J67-#REF!</f>
        <v>#REF!</v>
      </c>
      <c r="K67" s="48" t="e">
        <f>'IS '!K67-#REF!</f>
        <v>#REF!</v>
      </c>
      <c r="L67" s="48" t="e">
        <f>'IS '!L67-#REF!</f>
        <v>#REF!</v>
      </c>
      <c r="M67" s="165" t="e">
        <f>'IS '!M67-#REF!</f>
        <v>#REF!</v>
      </c>
      <c r="N67" s="48" t="e">
        <f>'IS '!N67-#REF!</f>
        <v>#REF!</v>
      </c>
      <c r="O67" s="48" t="e">
        <f>'IS '!O67-#REF!</f>
        <v>#REF!</v>
      </c>
      <c r="P67" s="48" t="e">
        <f>'IS '!P67-#REF!</f>
        <v>#REF!</v>
      </c>
      <c r="Q67" s="105" t="e">
        <f>'IS '!Q67-#REF!</f>
        <v>#REF!</v>
      </c>
      <c r="R67" s="49" t="e">
        <f>'IS '!R67-#REF!</f>
        <v>#REF!</v>
      </c>
      <c r="S67" s="48" t="e">
        <f>'IS '!S67-#REF!</f>
        <v>#REF!</v>
      </c>
      <c r="T67" s="48" t="e">
        <f>'IS '!T67-#REF!</f>
        <v>#REF!</v>
      </c>
      <c r="U67" s="48" t="e">
        <f>'IS '!U67-#REF!</f>
        <v>#REF!</v>
      </c>
      <c r="V67" s="48" t="e">
        <f>'IS '!V67-#REF!</f>
        <v>#REF!</v>
      </c>
      <c r="W67" s="49" t="e">
        <f>'IS '!W67-#REF!</f>
        <v>#REF!</v>
      </c>
      <c r="X67" s="48" t="e">
        <f>'IS '!X67-#REF!</f>
        <v>#REF!</v>
      </c>
      <c r="Y67" s="48" t="e">
        <f>'IS '!Y67-#REF!</f>
        <v>#REF!</v>
      </c>
      <c r="Z67" s="48" t="e">
        <f>'IS '!Z67-#REF!</f>
        <v>#REF!</v>
      </c>
      <c r="AA67" s="48" t="e">
        <f>'IS '!AA67-#REF!</f>
        <v>#REF!</v>
      </c>
      <c r="AB67" s="49" t="e">
        <f>'IS '!AB67-#REF!</f>
        <v>#REF!</v>
      </c>
      <c r="AC67" s="48" t="e">
        <f>'IS '!AC67-#REF!</f>
        <v>#REF!</v>
      </c>
      <c r="AD67" s="48" t="e">
        <f>'IS '!AD67-#REF!</f>
        <v>#REF!</v>
      </c>
      <c r="AE67" s="48" t="e">
        <f>'IS '!AE67-#REF!</f>
        <v>#REF!</v>
      </c>
      <c r="AF67" s="48" t="e">
        <f>'IS '!AF67-#REF!</f>
        <v>#REF!</v>
      </c>
      <c r="AG67" s="49" t="e">
        <f>'IS '!AG67-#REF!</f>
        <v>#REF!</v>
      </c>
      <c r="AH67" s="48" t="e">
        <f>'IS '!AH67-#REF!</f>
        <v>#REF!</v>
      </c>
      <c r="AI67" s="48" t="e">
        <f>'IS '!AI67-#REF!</f>
        <v>#REF!</v>
      </c>
      <c r="AJ67" s="48" t="e">
        <f>'IS '!AJ67-#REF!</f>
        <v>#REF!</v>
      </c>
      <c r="AK67" s="48" t="e">
        <f>'IS '!AK67-#REF!</f>
        <v>#REF!</v>
      </c>
      <c r="AL67" s="49" t="e">
        <f>'IS '!AL67-#REF!</f>
        <v>#REF!</v>
      </c>
      <c r="AM67" s="48" t="e">
        <f>'IS '!AM67-#REF!</f>
        <v>#REF!</v>
      </c>
      <c r="AN67" s="48" t="e">
        <f>'IS '!AN67-#REF!</f>
        <v>#REF!</v>
      </c>
      <c r="AO67" s="48" t="e">
        <f>'IS '!AO67-#REF!</f>
        <v>#REF!</v>
      </c>
      <c r="AP67" s="48" t="e">
        <f>'IS '!AP67-#REF!</f>
        <v>#REF!</v>
      </c>
      <c r="AQ67" s="49" t="e">
        <f>'IS '!AQ67-#REF!</f>
        <v>#REF!</v>
      </c>
      <c r="AR67" s="48" t="e">
        <f>'IS '!AR67-#REF!</f>
        <v>#REF!</v>
      </c>
      <c r="AS67" s="48" t="e">
        <f>'IS '!AS67-#REF!</f>
        <v>#REF!</v>
      </c>
      <c r="AT67" s="48" t="e">
        <f>'IS '!AT67-#REF!</f>
        <v>#REF!</v>
      </c>
      <c r="AU67" s="48" t="e">
        <f>'IS '!AU67-#REF!</f>
        <v>#REF!</v>
      </c>
      <c r="AV67" s="49" t="e">
        <f>'IS '!AV67-#REF!</f>
        <v>#REF!</v>
      </c>
    </row>
    <row r="68" spans="2:48" s="184" customFormat="1" outlineLevel="1" x14ac:dyDescent="0.55000000000000004">
      <c r="B68" s="181" t="s">
        <v>153</v>
      </c>
      <c r="C68" s="190"/>
      <c r="D68" s="187" t="e">
        <f>'IS '!D68-#REF!</f>
        <v>#REF!</v>
      </c>
      <c r="E68" s="187" t="e">
        <f>'IS '!E68-#REF!</f>
        <v>#REF!</v>
      </c>
      <c r="F68" s="187" t="e">
        <f>'IS '!F68-#REF!</f>
        <v>#REF!</v>
      </c>
      <c r="G68" s="187" t="e">
        <f>'IS '!G68-#REF!</f>
        <v>#REF!</v>
      </c>
      <c r="H68" s="188" t="e">
        <f>'IS '!H68-#REF!</f>
        <v>#REF!</v>
      </c>
      <c r="I68" s="187" t="e">
        <f>'IS '!I68-#REF!</f>
        <v>#REF!</v>
      </c>
      <c r="J68" s="187" t="e">
        <f>'IS '!J68-#REF!</f>
        <v>#REF!</v>
      </c>
      <c r="K68" s="187" t="e">
        <f>'IS '!K68-#REF!</f>
        <v>#REF!</v>
      </c>
      <c r="L68" s="187" t="e">
        <f>'IS '!L68-#REF!</f>
        <v>#REF!</v>
      </c>
      <c r="M68" s="188" t="e">
        <f>'IS '!M68-#REF!</f>
        <v>#REF!</v>
      </c>
      <c r="N68" s="187" t="e">
        <f>'IS '!N68-#REF!</f>
        <v>#REF!</v>
      </c>
      <c r="O68" s="187" t="e">
        <f>'IS '!O68-#REF!</f>
        <v>#REF!</v>
      </c>
      <c r="P68" s="187" t="e">
        <f>'IS '!P68-#REF!</f>
        <v>#REF!</v>
      </c>
      <c r="Q68" s="167" t="e">
        <f>'IS '!Q68-#REF!</f>
        <v>#REF!</v>
      </c>
      <c r="R68" s="188" t="e">
        <f>'IS '!R68-#REF!</f>
        <v>#REF!</v>
      </c>
      <c r="S68" s="187" t="e">
        <f>'IS '!S68-#REF!</f>
        <v>#REF!</v>
      </c>
      <c r="T68" s="187" t="e">
        <f>'IS '!T68-#REF!</f>
        <v>#REF!</v>
      </c>
      <c r="U68" s="187" t="e">
        <f>'IS '!U68-#REF!</f>
        <v>#REF!</v>
      </c>
      <c r="V68" s="187" t="e">
        <f>'IS '!V68-#REF!</f>
        <v>#REF!</v>
      </c>
      <c r="W68" s="188" t="e">
        <f>'IS '!W68-#REF!</f>
        <v>#REF!</v>
      </c>
      <c r="X68" s="189" t="e">
        <f>'IS '!X68-#REF!</f>
        <v>#REF!</v>
      </c>
      <c r="Y68" s="189" t="e">
        <f>'IS '!Y68-#REF!</f>
        <v>#REF!</v>
      </c>
      <c r="Z68" s="189" t="e">
        <f>'IS '!Z68-#REF!</f>
        <v>#REF!</v>
      </c>
      <c r="AA68" s="189" t="e">
        <f>'IS '!AA68-#REF!</f>
        <v>#REF!</v>
      </c>
      <c r="AB68" s="188" t="e">
        <f>'IS '!AB68-#REF!</f>
        <v>#REF!</v>
      </c>
      <c r="AC68" s="189" t="e">
        <f>'IS '!AC68-#REF!</f>
        <v>#REF!</v>
      </c>
      <c r="AD68" s="189" t="e">
        <f>'IS '!AD68-#REF!</f>
        <v>#REF!</v>
      </c>
      <c r="AE68" s="189" t="e">
        <f>'IS '!AE68-#REF!</f>
        <v>#REF!</v>
      </c>
      <c r="AF68" s="189" t="e">
        <f>'IS '!AF68-#REF!</f>
        <v>#REF!</v>
      </c>
      <c r="AG68" s="188" t="e">
        <f>'IS '!AG68-#REF!</f>
        <v>#REF!</v>
      </c>
      <c r="AH68" s="189" t="e">
        <f>'IS '!AH68-#REF!</f>
        <v>#REF!</v>
      </c>
      <c r="AI68" s="189" t="e">
        <f>'IS '!AI68-#REF!</f>
        <v>#REF!</v>
      </c>
      <c r="AJ68" s="189" t="e">
        <f>'IS '!AJ68-#REF!</f>
        <v>#REF!</v>
      </c>
      <c r="AK68" s="189" t="e">
        <f>'IS '!AK68-#REF!</f>
        <v>#REF!</v>
      </c>
      <c r="AL68" s="188" t="e">
        <f>'IS '!AL68-#REF!</f>
        <v>#REF!</v>
      </c>
      <c r="AM68" s="189" t="e">
        <f>'IS '!AM68-#REF!</f>
        <v>#REF!</v>
      </c>
      <c r="AN68" s="189" t="e">
        <f>'IS '!AN68-#REF!</f>
        <v>#REF!</v>
      </c>
      <c r="AO68" s="189" t="e">
        <f>'IS '!AO68-#REF!</f>
        <v>#REF!</v>
      </c>
      <c r="AP68" s="189" t="e">
        <f>'IS '!AP68-#REF!</f>
        <v>#REF!</v>
      </c>
      <c r="AQ68" s="188" t="e">
        <f>'IS '!AQ68-#REF!</f>
        <v>#REF!</v>
      </c>
      <c r="AR68" s="189" t="e">
        <f>'IS '!AR68-#REF!</f>
        <v>#REF!</v>
      </c>
      <c r="AS68" s="189" t="e">
        <f>'IS '!AS68-#REF!</f>
        <v>#REF!</v>
      </c>
      <c r="AT68" s="189" t="e">
        <f>'IS '!AT68-#REF!</f>
        <v>#REF!</v>
      </c>
      <c r="AU68" s="189" t="e">
        <f>'IS '!AU68-#REF!</f>
        <v>#REF!</v>
      </c>
      <c r="AV68" s="188" t="e">
        <f>'IS '!AV68-#REF!</f>
        <v>#REF!</v>
      </c>
    </row>
    <row r="69" spans="2:48" ht="16.2" outlineLevel="1" x14ac:dyDescent="0.85">
      <c r="B69" s="180" t="s">
        <v>42</v>
      </c>
      <c r="C69" s="18"/>
      <c r="D69" s="119" t="e">
        <f>'IS '!D69-#REF!</f>
        <v>#REF!</v>
      </c>
      <c r="E69" s="119" t="e">
        <f>'IS '!E69-#REF!</f>
        <v>#REF!</v>
      </c>
      <c r="F69" s="119" t="e">
        <f>'IS '!F69-#REF!</f>
        <v>#REF!</v>
      </c>
      <c r="G69" s="119" t="e">
        <f>'IS '!G69-#REF!</f>
        <v>#REF!</v>
      </c>
      <c r="H69" s="131" t="e">
        <f>'IS '!H69-#REF!</f>
        <v>#REF!</v>
      </c>
      <c r="I69" s="119" t="e">
        <f>'IS '!I69-#REF!</f>
        <v>#REF!</v>
      </c>
      <c r="J69" s="119" t="e">
        <f>'IS '!J69-#REF!</f>
        <v>#REF!</v>
      </c>
      <c r="K69" s="119" t="e">
        <f>'IS '!K69-#REF!</f>
        <v>#REF!</v>
      </c>
      <c r="L69" s="119" t="e">
        <f>'IS '!L69-#REF!</f>
        <v>#REF!</v>
      </c>
      <c r="M69" s="357" t="e">
        <f>'IS '!M69-#REF!</f>
        <v>#REF!</v>
      </c>
      <c r="N69" s="119" t="e">
        <f>'IS '!N69-#REF!</f>
        <v>#REF!</v>
      </c>
      <c r="O69" s="119" t="e">
        <f>'IS '!O69-#REF!</f>
        <v>#REF!</v>
      </c>
      <c r="P69" s="119" t="e">
        <f>'IS '!P69-#REF!</f>
        <v>#REF!</v>
      </c>
      <c r="Q69" s="119" t="e">
        <f>'IS '!Q69-#REF!</f>
        <v>#REF!</v>
      </c>
      <c r="R69" s="173" t="e">
        <f>'IS '!R69-#REF!</f>
        <v>#REF!</v>
      </c>
      <c r="S69" s="119" t="e">
        <f>'IS '!S69-#REF!</f>
        <v>#REF!</v>
      </c>
      <c r="T69" s="119" t="e">
        <f>'IS '!T69-#REF!</f>
        <v>#REF!</v>
      </c>
      <c r="U69" s="119" t="e">
        <f>'IS '!U69-#REF!</f>
        <v>#REF!</v>
      </c>
      <c r="V69" s="119" t="e">
        <f>'IS '!V69-#REF!</f>
        <v>#REF!</v>
      </c>
      <c r="W69" s="173" t="e">
        <f>'IS '!W69-#REF!</f>
        <v>#REF!</v>
      </c>
      <c r="X69" s="119" t="e">
        <f>'IS '!X69-#REF!</f>
        <v>#REF!</v>
      </c>
      <c r="Y69" s="119" t="e">
        <f>'IS '!Y69-#REF!</f>
        <v>#REF!</v>
      </c>
      <c r="Z69" s="119" t="e">
        <f>'IS '!Z69-#REF!</f>
        <v>#REF!</v>
      </c>
      <c r="AA69" s="119" t="e">
        <f>'IS '!AA69-#REF!</f>
        <v>#REF!</v>
      </c>
      <c r="AB69" s="173" t="e">
        <f>'IS '!AB69-#REF!</f>
        <v>#REF!</v>
      </c>
      <c r="AC69" s="119" t="e">
        <f>'IS '!AC69-#REF!</f>
        <v>#REF!</v>
      </c>
      <c r="AD69" s="119" t="e">
        <f>'IS '!AD69-#REF!</f>
        <v>#REF!</v>
      </c>
      <c r="AE69" s="119" t="e">
        <f>'IS '!AE69-#REF!</f>
        <v>#REF!</v>
      </c>
      <c r="AF69" s="119" t="e">
        <f>'IS '!AF69-#REF!</f>
        <v>#REF!</v>
      </c>
      <c r="AG69" s="173" t="e">
        <f>'IS '!AG69-#REF!</f>
        <v>#REF!</v>
      </c>
      <c r="AH69" s="119" t="e">
        <f>'IS '!AH69-#REF!</f>
        <v>#REF!</v>
      </c>
      <c r="AI69" s="119" t="e">
        <f>'IS '!AI69-#REF!</f>
        <v>#REF!</v>
      </c>
      <c r="AJ69" s="119" t="e">
        <f>'IS '!AJ69-#REF!</f>
        <v>#REF!</v>
      </c>
      <c r="AK69" s="119" t="e">
        <f>'IS '!AK69-#REF!</f>
        <v>#REF!</v>
      </c>
      <c r="AL69" s="173" t="e">
        <f>'IS '!AL69-#REF!</f>
        <v>#REF!</v>
      </c>
      <c r="AM69" s="119" t="e">
        <f>'IS '!AM69-#REF!</f>
        <v>#REF!</v>
      </c>
      <c r="AN69" s="119" t="e">
        <f>'IS '!AN69-#REF!</f>
        <v>#REF!</v>
      </c>
      <c r="AO69" s="119" t="e">
        <f>'IS '!AO69-#REF!</f>
        <v>#REF!</v>
      </c>
      <c r="AP69" s="119" t="e">
        <f>'IS '!AP69-#REF!</f>
        <v>#REF!</v>
      </c>
      <c r="AQ69" s="173" t="e">
        <f>'IS '!AQ69-#REF!</f>
        <v>#REF!</v>
      </c>
      <c r="AR69" s="119" t="e">
        <f>'IS '!AR69-#REF!</f>
        <v>#REF!</v>
      </c>
      <c r="AS69" s="119" t="e">
        <f>'IS '!AS69-#REF!</f>
        <v>#REF!</v>
      </c>
      <c r="AT69" s="119" t="e">
        <f>'IS '!AT69-#REF!</f>
        <v>#REF!</v>
      </c>
      <c r="AU69" s="119" t="e">
        <f>'IS '!AU69-#REF!</f>
        <v>#REF!</v>
      </c>
      <c r="AV69" s="173" t="e">
        <f>'IS '!AV69-#REF!</f>
        <v>#REF!</v>
      </c>
    </row>
    <row r="70" spans="2:48" outlineLevel="1" x14ac:dyDescent="0.55000000000000004">
      <c r="B70" s="46" t="s">
        <v>183</v>
      </c>
      <c r="C70" s="19"/>
      <c r="D70" s="103" t="e">
        <f>'IS '!D70-#REF!</f>
        <v>#REF!</v>
      </c>
      <c r="E70" s="103" t="e">
        <f>'IS '!E70-#REF!</f>
        <v>#REF!</v>
      </c>
      <c r="F70" s="103" t="e">
        <f>'IS '!F70-#REF!</f>
        <v>#REF!</v>
      </c>
      <c r="G70" s="103" t="e">
        <f>'IS '!G70-#REF!</f>
        <v>#REF!</v>
      </c>
      <c r="H70" s="166" t="e">
        <f>'IS '!H70-#REF!</f>
        <v>#REF!</v>
      </c>
      <c r="I70" s="103" t="e">
        <f>'IS '!I70-#REF!</f>
        <v>#REF!</v>
      </c>
      <c r="J70" s="103" t="e">
        <f>'IS '!J70-#REF!</f>
        <v>#REF!</v>
      </c>
      <c r="K70" s="103" t="e">
        <f>'IS '!K70-#REF!</f>
        <v>#REF!</v>
      </c>
      <c r="L70" s="50" t="e">
        <f>'IS '!L70-#REF!</f>
        <v>#REF!</v>
      </c>
      <c r="M70" s="191" t="e">
        <f>'IS '!M70-#REF!</f>
        <v>#REF!</v>
      </c>
      <c r="N70" s="50" t="e">
        <f>'IS '!N70-#REF!</f>
        <v>#REF!</v>
      </c>
      <c r="O70" s="50" t="e">
        <f>'IS '!O70-#REF!</f>
        <v>#REF!</v>
      </c>
      <c r="P70" s="50" t="e">
        <f>'IS '!P70-#REF!</f>
        <v>#REF!</v>
      </c>
      <c r="Q70" s="103" t="e">
        <f>'IS '!Q70-#REF!</f>
        <v>#REF!</v>
      </c>
      <c r="R70" s="191" t="e">
        <f>'IS '!R70-#REF!</f>
        <v>#REF!</v>
      </c>
      <c r="S70" s="50" t="e">
        <f>'IS '!S70-#REF!</f>
        <v>#REF!</v>
      </c>
      <c r="T70" s="50" t="e">
        <f>'IS '!T70-#REF!</f>
        <v>#REF!</v>
      </c>
      <c r="U70" s="50" t="e">
        <f>'IS '!U70-#REF!</f>
        <v>#REF!</v>
      </c>
      <c r="V70" s="50" t="e">
        <f>'IS '!V70-#REF!</f>
        <v>#REF!</v>
      </c>
      <c r="W70" s="191" t="e">
        <f>'IS '!W70-#REF!</f>
        <v>#REF!</v>
      </c>
      <c r="X70" s="50" t="e">
        <f>'IS '!X70-#REF!</f>
        <v>#REF!</v>
      </c>
      <c r="Y70" s="50" t="e">
        <f>'IS '!Y70-#REF!</f>
        <v>#REF!</v>
      </c>
      <c r="Z70" s="50" t="e">
        <f>'IS '!Z70-#REF!</f>
        <v>#REF!</v>
      </c>
      <c r="AA70" s="50" t="e">
        <f>'IS '!AA70-#REF!</f>
        <v>#REF!</v>
      </c>
      <c r="AB70" s="191" t="e">
        <f>'IS '!AB70-#REF!</f>
        <v>#REF!</v>
      </c>
      <c r="AC70" s="50" t="e">
        <f>'IS '!AC70-#REF!</f>
        <v>#REF!</v>
      </c>
      <c r="AD70" s="50" t="e">
        <f>'IS '!AD70-#REF!</f>
        <v>#REF!</v>
      </c>
      <c r="AE70" s="50" t="e">
        <f>'IS '!AE70-#REF!</f>
        <v>#REF!</v>
      </c>
      <c r="AF70" s="50" t="e">
        <f>'IS '!AF70-#REF!</f>
        <v>#REF!</v>
      </c>
      <c r="AG70" s="191" t="e">
        <f>'IS '!AG70-#REF!</f>
        <v>#REF!</v>
      </c>
      <c r="AH70" s="50" t="e">
        <f>'IS '!AH70-#REF!</f>
        <v>#REF!</v>
      </c>
      <c r="AI70" s="50" t="e">
        <f>'IS '!AI70-#REF!</f>
        <v>#REF!</v>
      </c>
      <c r="AJ70" s="50" t="e">
        <f>'IS '!AJ70-#REF!</f>
        <v>#REF!</v>
      </c>
      <c r="AK70" s="50" t="e">
        <f>'IS '!AK70-#REF!</f>
        <v>#REF!</v>
      </c>
      <c r="AL70" s="191" t="e">
        <f>'IS '!AL70-#REF!</f>
        <v>#REF!</v>
      </c>
      <c r="AM70" s="50" t="e">
        <f>'IS '!AM70-#REF!</f>
        <v>#REF!</v>
      </c>
      <c r="AN70" s="50" t="e">
        <f>'IS '!AN70-#REF!</f>
        <v>#REF!</v>
      </c>
      <c r="AO70" s="50" t="e">
        <f>'IS '!AO70-#REF!</f>
        <v>#REF!</v>
      </c>
      <c r="AP70" s="50" t="e">
        <f>'IS '!AP70-#REF!</f>
        <v>#REF!</v>
      </c>
      <c r="AQ70" s="191" t="e">
        <f>'IS '!AQ70-#REF!</f>
        <v>#REF!</v>
      </c>
      <c r="AR70" s="50" t="e">
        <f>'IS '!AR70-#REF!</f>
        <v>#REF!</v>
      </c>
      <c r="AS70" s="50" t="e">
        <f>'IS '!AS70-#REF!</f>
        <v>#REF!</v>
      </c>
      <c r="AT70" s="50" t="e">
        <f>'IS '!AT70-#REF!</f>
        <v>#REF!</v>
      </c>
      <c r="AU70" s="50" t="e">
        <f>'IS '!AU70-#REF!</f>
        <v>#REF!</v>
      </c>
      <c r="AV70" s="191" t="e">
        <f>'IS '!AV70-#REF!</f>
        <v>#REF!</v>
      </c>
    </row>
    <row r="71" spans="2:48" outlineLevel="1" x14ac:dyDescent="0.55000000000000004">
      <c r="B71" s="46" t="s">
        <v>184</v>
      </c>
      <c r="C71" s="44"/>
      <c r="D71" s="156" t="e">
        <f>'IS '!D71-#REF!</f>
        <v>#REF!</v>
      </c>
      <c r="E71" s="156" t="e">
        <f>'IS '!E71-#REF!</f>
        <v>#REF!</v>
      </c>
      <c r="F71" s="156" t="e">
        <f>'IS '!F71-#REF!</f>
        <v>#REF!</v>
      </c>
      <c r="G71" s="156" t="e">
        <f>'IS '!G71-#REF!</f>
        <v>#REF!</v>
      </c>
      <c r="H71" s="132" t="e">
        <f>'IS '!H71-#REF!</f>
        <v>#REF!</v>
      </c>
      <c r="I71" s="156" t="e">
        <f>'IS '!I71-#REF!</f>
        <v>#REF!</v>
      </c>
      <c r="J71" s="156" t="e">
        <f>'IS '!J71-#REF!</f>
        <v>#REF!</v>
      </c>
      <c r="K71" s="156" t="e">
        <f>'IS '!K71-#REF!</f>
        <v>#REF!</v>
      </c>
      <c r="L71" s="74" t="e">
        <f>'IS '!L71-#REF!</f>
        <v>#REF!</v>
      </c>
      <c r="M71" s="97" t="e">
        <f>'IS '!M71-#REF!</f>
        <v>#REF!</v>
      </c>
      <c r="N71" s="74" t="e">
        <f>'IS '!N71-#REF!</f>
        <v>#REF!</v>
      </c>
      <c r="O71" s="74" t="e">
        <f>'IS '!O71-#REF!</f>
        <v>#REF!</v>
      </c>
      <c r="P71" s="74" t="e">
        <f>'IS '!P71-#REF!</f>
        <v>#REF!</v>
      </c>
      <c r="Q71" s="74" t="e">
        <f>'IS '!Q71-#REF!</f>
        <v>#REF!</v>
      </c>
      <c r="R71" s="97" t="e">
        <f>'IS '!R71-#REF!</f>
        <v>#REF!</v>
      </c>
      <c r="S71" s="74" t="e">
        <f>'IS '!S71-#REF!</f>
        <v>#REF!</v>
      </c>
      <c r="T71" s="74" t="e">
        <f>'IS '!T71-#REF!</f>
        <v>#REF!</v>
      </c>
      <c r="U71" s="74" t="e">
        <f>'IS '!U71-#REF!</f>
        <v>#REF!</v>
      </c>
      <c r="V71" s="156" t="e">
        <f>'IS '!V71-#REF!</f>
        <v>#REF!</v>
      </c>
      <c r="W71" s="97" t="e">
        <f>'IS '!W71-#REF!</f>
        <v>#REF!</v>
      </c>
      <c r="X71" s="74" t="e">
        <f>'IS '!X71-#REF!</f>
        <v>#REF!</v>
      </c>
      <c r="Y71" s="74" t="e">
        <f>'IS '!Y71-#REF!</f>
        <v>#REF!</v>
      </c>
      <c r="Z71" s="74" t="e">
        <f>'IS '!Z71-#REF!</f>
        <v>#REF!</v>
      </c>
      <c r="AA71" s="74" t="e">
        <f>'IS '!AA71-#REF!</f>
        <v>#REF!</v>
      </c>
      <c r="AB71" s="97" t="e">
        <f>'IS '!AB71-#REF!</f>
        <v>#REF!</v>
      </c>
      <c r="AC71" s="74" t="e">
        <f>'IS '!AC71-#REF!</f>
        <v>#REF!</v>
      </c>
      <c r="AD71" s="74" t="e">
        <f>'IS '!AD71-#REF!</f>
        <v>#REF!</v>
      </c>
      <c r="AE71" s="74" t="e">
        <f>'IS '!AE71-#REF!</f>
        <v>#REF!</v>
      </c>
      <c r="AF71" s="74" t="e">
        <f>'IS '!AF71-#REF!</f>
        <v>#REF!</v>
      </c>
      <c r="AG71" s="97" t="e">
        <f>'IS '!AG71-#REF!</f>
        <v>#REF!</v>
      </c>
      <c r="AH71" s="74" t="e">
        <f>'IS '!AH71-#REF!</f>
        <v>#REF!</v>
      </c>
      <c r="AI71" s="74" t="e">
        <f>'IS '!AI71-#REF!</f>
        <v>#REF!</v>
      </c>
      <c r="AJ71" s="74" t="e">
        <f>'IS '!AJ71-#REF!</f>
        <v>#REF!</v>
      </c>
      <c r="AK71" s="74" t="e">
        <f>'IS '!AK71-#REF!</f>
        <v>#REF!</v>
      </c>
      <c r="AL71" s="97" t="e">
        <f>'IS '!AL71-#REF!</f>
        <v>#REF!</v>
      </c>
      <c r="AM71" s="74" t="e">
        <f>'IS '!AM71-#REF!</f>
        <v>#REF!</v>
      </c>
      <c r="AN71" s="74" t="e">
        <f>'IS '!AN71-#REF!</f>
        <v>#REF!</v>
      </c>
      <c r="AO71" s="74" t="e">
        <f>'IS '!AO71-#REF!</f>
        <v>#REF!</v>
      </c>
      <c r="AP71" s="74" t="e">
        <f>'IS '!AP71-#REF!</f>
        <v>#REF!</v>
      </c>
      <c r="AQ71" s="97" t="e">
        <f>'IS '!AQ71-#REF!</f>
        <v>#REF!</v>
      </c>
      <c r="AR71" s="74" t="e">
        <f>'IS '!AR71-#REF!</f>
        <v>#REF!</v>
      </c>
      <c r="AS71" s="74" t="e">
        <f>'IS '!AS71-#REF!</f>
        <v>#REF!</v>
      </c>
      <c r="AT71" s="74" t="e">
        <f>'IS '!AT71-#REF!</f>
        <v>#REF!</v>
      </c>
      <c r="AU71" s="74" t="e">
        <f>'IS '!AU71-#REF!</f>
        <v>#REF!</v>
      </c>
      <c r="AV71" s="97" t="e">
        <f>'IS '!AV71-#REF!</f>
        <v>#REF!</v>
      </c>
    </row>
    <row r="72" spans="2:48" outlineLevel="1" x14ac:dyDescent="0.55000000000000004">
      <c r="B72" s="46" t="s">
        <v>185</v>
      </c>
      <c r="C72" s="44"/>
      <c r="D72" s="157" t="e">
        <f>'IS '!D72-#REF!</f>
        <v>#REF!</v>
      </c>
      <c r="E72" s="157" t="e">
        <f>'IS '!E72-#REF!</f>
        <v>#REF!</v>
      </c>
      <c r="F72" s="157" t="e">
        <f>'IS '!F72-#REF!</f>
        <v>#REF!</v>
      </c>
      <c r="G72" s="157" t="e">
        <f>'IS '!G72-#REF!</f>
        <v>#REF!</v>
      </c>
      <c r="H72" s="133" t="e">
        <f>'IS '!H72-#REF!</f>
        <v>#REF!</v>
      </c>
      <c r="I72" s="157" t="e">
        <f>'IS '!I72-#REF!</f>
        <v>#REF!</v>
      </c>
      <c r="J72" s="157" t="e">
        <f>'IS '!J72-#REF!</f>
        <v>#REF!</v>
      </c>
      <c r="K72" s="157" t="e">
        <f>'IS '!K72-#REF!</f>
        <v>#REF!</v>
      </c>
      <c r="L72" s="75" t="e">
        <f>'IS '!L72-#REF!</f>
        <v>#REF!</v>
      </c>
      <c r="M72" s="98" t="e">
        <f>'IS '!M72-#REF!</f>
        <v>#REF!</v>
      </c>
      <c r="N72" s="75" t="e">
        <f>'IS '!N72-#REF!</f>
        <v>#REF!</v>
      </c>
      <c r="O72" s="75" t="e">
        <f>'IS '!O72-#REF!</f>
        <v>#REF!</v>
      </c>
      <c r="P72" s="75" t="e">
        <f>'IS '!P72-#REF!</f>
        <v>#REF!</v>
      </c>
      <c r="Q72" s="75" t="e">
        <f>'IS '!Q72-#REF!</f>
        <v>#REF!</v>
      </c>
      <c r="R72" s="98" t="e">
        <f>'IS '!R72-#REF!</f>
        <v>#REF!</v>
      </c>
      <c r="S72" s="75" t="e">
        <f>'IS '!S72-#REF!</f>
        <v>#REF!</v>
      </c>
      <c r="T72" s="75" t="e">
        <f>'IS '!T72-#REF!</f>
        <v>#REF!</v>
      </c>
      <c r="U72" s="75" t="e">
        <f>'IS '!U72-#REF!</f>
        <v>#REF!</v>
      </c>
      <c r="V72" s="75" t="e">
        <f>'IS '!V72-#REF!</f>
        <v>#REF!</v>
      </c>
      <c r="W72" s="98" t="e">
        <f>'IS '!W72-#REF!</f>
        <v>#REF!</v>
      </c>
      <c r="X72" s="75" t="e">
        <f>'IS '!X72-#REF!</f>
        <v>#REF!</v>
      </c>
      <c r="Y72" s="75" t="e">
        <f>'IS '!Y72-#REF!</f>
        <v>#REF!</v>
      </c>
      <c r="Z72" s="75" t="e">
        <f>'IS '!Z72-#REF!</f>
        <v>#REF!</v>
      </c>
      <c r="AA72" s="75" t="e">
        <f>'IS '!AA72-#REF!</f>
        <v>#REF!</v>
      </c>
      <c r="AB72" s="98" t="e">
        <f>'IS '!AB72-#REF!</f>
        <v>#REF!</v>
      </c>
      <c r="AC72" s="75" t="e">
        <f>'IS '!AC72-#REF!</f>
        <v>#REF!</v>
      </c>
      <c r="AD72" s="75" t="e">
        <f>'IS '!AD72-#REF!</f>
        <v>#REF!</v>
      </c>
      <c r="AE72" s="75" t="e">
        <f>'IS '!AE72-#REF!</f>
        <v>#REF!</v>
      </c>
      <c r="AF72" s="75" t="e">
        <f>'IS '!AF72-#REF!</f>
        <v>#REF!</v>
      </c>
      <c r="AG72" s="98" t="e">
        <f>'IS '!AG72-#REF!</f>
        <v>#REF!</v>
      </c>
      <c r="AH72" s="75" t="e">
        <f>'IS '!AH72-#REF!</f>
        <v>#REF!</v>
      </c>
      <c r="AI72" s="75" t="e">
        <f>'IS '!AI72-#REF!</f>
        <v>#REF!</v>
      </c>
      <c r="AJ72" s="75" t="e">
        <f>'IS '!AJ72-#REF!</f>
        <v>#REF!</v>
      </c>
      <c r="AK72" s="75" t="e">
        <f>'IS '!AK72-#REF!</f>
        <v>#REF!</v>
      </c>
      <c r="AL72" s="98" t="e">
        <f>'IS '!AL72-#REF!</f>
        <v>#REF!</v>
      </c>
      <c r="AM72" s="75" t="e">
        <f>'IS '!AM72-#REF!</f>
        <v>#REF!</v>
      </c>
      <c r="AN72" s="75" t="e">
        <f>'IS '!AN72-#REF!</f>
        <v>#REF!</v>
      </c>
      <c r="AO72" s="75" t="e">
        <f>'IS '!AO72-#REF!</f>
        <v>#REF!</v>
      </c>
      <c r="AP72" s="75" t="e">
        <f>'IS '!AP72-#REF!</f>
        <v>#REF!</v>
      </c>
      <c r="AQ72" s="98" t="e">
        <f>'IS '!AQ72-#REF!</f>
        <v>#REF!</v>
      </c>
      <c r="AR72" s="75" t="e">
        <f>'IS '!AR72-#REF!</f>
        <v>#REF!</v>
      </c>
      <c r="AS72" s="75" t="e">
        <f>'IS '!AS72-#REF!</f>
        <v>#REF!</v>
      </c>
      <c r="AT72" s="75" t="e">
        <f>'IS '!AT72-#REF!</f>
        <v>#REF!</v>
      </c>
      <c r="AU72" s="75" t="e">
        <f>'IS '!AU72-#REF!</f>
        <v>#REF!</v>
      </c>
      <c r="AV72" s="98" t="e">
        <f>'IS '!AV72-#REF!</f>
        <v>#REF!</v>
      </c>
    </row>
    <row r="73" spans="2:48" ht="17.100000000000001" x14ac:dyDescent="0.85">
      <c r="B73" s="457" t="s">
        <v>114</v>
      </c>
      <c r="C73" s="458"/>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4" t="s">
        <v>347</v>
      </c>
      <c r="W73" s="40" t="s">
        <v>348</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55000000000000004">
      <c r="B74" s="459" t="s">
        <v>115</v>
      </c>
      <c r="C74" s="460"/>
      <c r="D74" s="21" t="e">
        <f>'IS '!D74-#REF!</f>
        <v>#REF!</v>
      </c>
      <c r="E74" s="21" t="e">
        <f>'IS '!E74-#REF!</f>
        <v>#REF!</v>
      </c>
      <c r="F74" s="116" t="e">
        <f>'IS '!F74-#REF!</f>
        <v>#REF!</v>
      </c>
      <c r="G74" s="21" t="e">
        <f>'IS '!G74-#REF!</f>
        <v>#REF!</v>
      </c>
      <c r="H74" s="191" t="e">
        <f>'IS '!H74-#REF!</f>
        <v>#REF!</v>
      </c>
      <c r="I74" s="21" t="e">
        <f>'IS '!I74-#REF!</f>
        <v>#REF!</v>
      </c>
      <c r="J74" s="21" t="e">
        <f>'IS '!J74-#REF!</f>
        <v>#REF!</v>
      </c>
      <c r="K74" s="21" t="e">
        <f>'IS '!K74-#REF!</f>
        <v>#REF!</v>
      </c>
      <c r="L74" s="21" t="e">
        <f>'IS '!L74-#REF!</f>
        <v>#REF!</v>
      </c>
      <c r="M74" s="191" t="e">
        <f>'IS '!M74-#REF!</f>
        <v>#REF!</v>
      </c>
      <c r="N74" s="21" t="e">
        <f>'IS '!N74-#REF!</f>
        <v>#REF!</v>
      </c>
      <c r="O74" s="21" t="e">
        <f>'IS '!O74-#REF!</f>
        <v>#REF!</v>
      </c>
      <c r="P74" s="21" t="e">
        <f>'IS '!P74-#REF!</f>
        <v>#REF!</v>
      </c>
      <c r="Q74" s="21" t="e">
        <f>'IS '!Q74-#REF!</f>
        <v>#REF!</v>
      </c>
      <c r="R74" s="191" t="e">
        <f>'IS '!R74-#REF!</f>
        <v>#REF!</v>
      </c>
      <c r="S74" s="21" t="e">
        <f>'IS '!S74-#REF!</f>
        <v>#REF!</v>
      </c>
      <c r="T74" s="21" t="e">
        <f>'IS '!T74-#REF!</f>
        <v>#REF!</v>
      </c>
      <c r="U74" s="21" t="e">
        <f>'IS '!U74-#REF!</f>
        <v>#REF!</v>
      </c>
      <c r="V74" s="21" t="e">
        <f>'IS '!V74-#REF!</f>
        <v>#REF!</v>
      </c>
      <c r="W74" s="191" t="e">
        <f>'IS '!W74-#REF!</f>
        <v>#REF!</v>
      </c>
      <c r="X74" s="21" t="e">
        <f>'IS '!X74-#REF!</f>
        <v>#REF!</v>
      </c>
      <c r="Y74" s="21" t="e">
        <f>'IS '!Y74-#REF!</f>
        <v>#REF!</v>
      </c>
      <c r="Z74" s="21" t="e">
        <f>'IS '!Z74-#REF!</f>
        <v>#REF!</v>
      </c>
      <c r="AA74" s="21" t="e">
        <f>'IS '!AA74-#REF!</f>
        <v>#REF!</v>
      </c>
      <c r="AB74" s="191" t="e">
        <f>'IS '!AB74-#REF!</f>
        <v>#REF!</v>
      </c>
      <c r="AC74" s="21" t="e">
        <f>'IS '!AC74-#REF!</f>
        <v>#REF!</v>
      </c>
      <c r="AD74" s="21" t="e">
        <f>'IS '!AD74-#REF!</f>
        <v>#REF!</v>
      </c>
      <c r="AE74" s="21" t="e">
        <f>'IS '!AE74-#REF!</f>
        <v>#REF!</v>
      </c>
      <c r="AF74" s="21" t="e">
        <f>'IS '!AF74-#REF!</f>
        <v>#REF!</v>
      </c>
      <c r="AG74" s="191" t="e">
        <f>'IS '!AG74-#REF!</f>
        <v>#REF!</v>
      </c>
      <c r="AH74" s="21" t="e">
        <f>'IS '!AH74-#REF!</f>
        <v>#REF!</v>
      </c>
      <c r="AI74" s="21" t="e">
        <f>'IS '!AI74-#REF!</f>
        <v>#REF!</v>
      </c>
      <c r="AJ74" s="21" t="e">
        <f>'IS '!AJ74-#REF!</f>
        <v>#REF!</v>
      </c>
      <c r="AK74" s="21" t="e">
        <f>'IS '!AK74-#REF!</f>
        <v>#REF!</v>
      </c>
      <c r="AL74" s="191" t="e">
        <f>'IS '!AL74-#REF!</f>
        <v>#REF!</v>
      </c>
      <c r="AM74" s="21" t="e">
        <f>'IS '!AM74-#REF!</f>
        <v>#REF!</v>
      </c>
      <c r="AN74" s="21" t="e">
        <f>'IS '!AN74-#REF!</f>
        <v>#REF!</v>
      </c>
      <c r="AO74" s="21" t="e">
        <f>'IS '!AO74-#REF!</f>
        <v>#REF!</v>
      </c>
      <c r="AP74" s="21" t="e">
        <f>'IS '!AP74-#REF!</f>
        <v>#REF!</v>
      </c>
      <c r="AQ74" s="191" t="e">
        <f>'IS '!AQ74-#REF!</f>
        <v>#REF!</v>
      </c>
      <c r="AR74" s="21" t="e">
        <f>'IS '!AR74-#REF!</f>
        <v>#REF!</v>
      </c>
      <c r="AS74" s="21" t="e">
        <f>'IS '!AS74-#REF!</f>
        <v>#REF!</v>
      </c>
      <c r="AT74" s="21" t="e">
        <f>'IS '!AT74-#REF!</f>
        <v>#REF!</v>
      </c>
      <c r="AU74" s="21" t="e">
        <f>'IS '!AU74-#REF!</f>
        <v>#REF!</v>
      </c>
      <c r="AV74" s="191" t="e">
        <f>'IS '!AV74-#REF!</f>
        <v>#REF!</v>
      </c>
    </row>
    <row r="75" spans="2:48" outlineLevel="1" x14ac:dyDescent="0.55000000000000004">
      <c r="B75" s="180" t="s">
        <v>46</v>
      </c>
      <c r="C75" s="201"/>
      <c r="D75" s="21" t="e">
        <f>'IS '!D75-#REF!</f>
        <v>#REF!</v>
      </c>
      <c r="E75" s="101" t="e">
        <f>'IS '!E75-#REF!</f>
        <v>#REF!</v>
      </c>
      <c r="F75" s="101" t="e">
        <f>'IS '!F75-#REF!</f>
        <v>#REF!</v>
      </c>
      <c r="G75" s="101" t="e">
        <f>'IS '!G75-#REF!</f>
        <v>#REF!</v>
      </c>
      <c r="H75" s="26" t="e">
        <f>'IS '!H75-#REF!</f>
        <v>#REF!</v>
      </c>
      <c r="I75" s="101" t="e">
        <f>'IS '!I75-#REF!</f>
        <v>#REF!</v>
      </c>
      <c r="J75" s="101" t="e">
        <f>'IS '!J75-#REF!</f>
        <v>#REF!</v>
      </c>
      <c r="K75" s="101" t="e">
        <f>'IS '!K75-#REF!</f>
        <v>#REF!</v>
      </c>
      <c r="L75" s="101" t="e">
        <f>'IS '!L75-#REF!</f>
        <v>#REF!</v>
      </c>
      <c r="M75" s="26" t="e">
        <f>'IS '!M75-#REF!</f>
        <v>#REF!</v>
      </c>
      <c r="N75" s="101" t="e">
        <f>'IS '!N75-#REF!</f>
        <v>#REF!</v>
      </c>
      <c r="O75" s="101" t="e">
        <f>'IS '!O75-#REF!</f>
        <v>#REF!</v>
      </c>
      <c r="P75" s="101" t="e">
        <f>'IS '!P75-#REF!</f>
        <v>#REF!</v>
      </c>
      <c r="Q75" s="101" t="e">
        <f>'IS '!Q75-#REF!</f>
        <v>#REF!</v>
      </c>
      <c r="R75" s="26" t="e">
        <f>'IS '!R75-#REF!</f>
        <v>#REF!</v>
      </c>
      <c r="S75" s="101" t="e">
        <f>'IS '!S75-#REF!</f>
        <v>#REF!</v>
      </c>
      <c r="T75" s="101" t="e">
        <f>'IS '!T75-#REF!</f>
        <v>#REF!</v>
      </c>
      <c r="U75" s="101" t="e">
        <f>'IS '!U75-#REF!</f>
        <v>#REF!</v>
      </c>
      <c r="V75" s="101" t="e">
        <f>'IS '!V75-#REF!</f>
        <v>#REF!</v>
      </c>
      <c r="W75" s="122" t="e">
        <f>'IS '!W75-#REF!</f>
        <v>#REF!</v>
      </c>
      <c r="X75" s="33" t="e">
        <f>'IS '!X75-#REF!</f>
        <v>#REF!</v>
      </c>
      <c r="Y75" s="33" t="e">
        <f>'IS '!Y75-#REF!</f>
        <v>#REF!</v>
      </c>
      <c r="Z75" s="33" t="e">
        <f>'IS '!Z75-#REF!</f>
        <v>#REF!</v>
      </c>
      <c r="AA75" s="33" t="e">
        <f>'IS '!AA75-#REF!</f>
        <v>#REF!</v>
      </c>
      <c r="AB75" s="26" t="e">
        <f>'IS '!AB75-#REF!</f>
        <v>#REF!</v>
      </c>
      <c r="AC75" s="33" t="e">
        <f>'IS '!AC75-#REF!</f>
        <v>#REF!</v>
      </c>
      <c r="AD75" s="33" t="e">
        <f>'IS '!AD75-#REF!</f>
        <v>#REF!</v>
      </c>
      <c r="AE75" s="33" t="e">
        <f>'IS '!AE75-#REF!</f>
        <v>#REF!</v>
      </c>
      <c r="AF75" s="33" t="e">
        <f>'IS '!AF75-#REF!</f>
        <v>#REF!</v>
      </c>
      <c r="AG75" s="26" t="e">
        <f>'IS '!AG75-#REF!</f>
        <v>#REF!</v>
      </c>
      <c r="AH75" s="95" t="e">
        <f>'IS '!AH75-#REF!</f>
        <v>#REF!</v>
      </c>
      <c r="AI75" s="33" t="e">
        <f>'IS '!AI75-#REF!</f>
        <v>#REF!</v>
      </c>
      <c r="AJ75" s="33" t="e">
        <f>'IS '!AJ75-#REF!</f>
        <v>#REF!</v>
      </c>
      <c r="AK75" s="33" t="e">
        <f>'IS '!AK75-#REF!</f>
        <v>#REF!</v>
      </c>
      <c r="AL75" s="26" t="e">
        <f>'IS '!AL75-#REF!</f>
        <v>#REF!</v>
      </c>
      <c r="AM75" s="33" t="e">
        <f>'IS '!AM75-#REF!</f>
        <v>#REF!</v>
      </c>
      <c r="AN75" s="33" t="e">
        <f>'IS '!AN75-#REF!</f>
        <v>#REF!</v>
      </c>
      <c r="AO75" s="33" t="e">
        <f>'IS '!AO75-#REF!</f>
        <v>#REF!</v>
      </c>
      <c r="AP75" s="33" t="e">
        <f>'IS '!AP75-#REF!</f>
        <v>#REF!</v>
      </c>
      <c r="AQ75" s="26" t="e">
        <f>'IS '!AQ75-#REF!</f>
        <v>#REF!</v>
      </c>
      <c r="AR75" s="33" t="e">
        <f>'IS '!AR75-#REF!</f>
        <v>#REF!</v>
      </c>
      <c r="AS75" s="33" t="e">
        <f>'IS '!AS75-#REF!</f>
        <v>#REF!</v>
      </c>
      <c r="AT75" s="33" t="e">
        <f>'IS '!AT75-#REF!</f>
        <v>#REF!</v>
      </c>
      <c r="AU75" s="33" t="e">
        <f>'IS '!AU75-#REF!</f>
        <v>#REF!</v>
      </c>
      <c r="AV75" s="26" t="e">
        <f>'IS '!AV75-#REF!</f>
        <v>#REF!</v>
      </c>
    </row>
    <row r="76" spans="2:48" outlineLevel="1" x14ac:dyDescent="0.55000000000000004">
      <c r="B76" s="180" t="s">
        <v>201</v>
      </c>
      <c r="C76" s="201"/>
      <c r="D76" s="21" t="e">
        <f>'IS '!D76-#REF!</f>
        <v>#REF!</v>
      </c>
      <c r="E76" s="101" t="e">
        <f>'IS '!E76-#REF!</f>
        <v>#REF!</v>
      </c>
      <c r="F76" s="101" t="e">
        <f>'IS '!F76-#REF!</f>
        <v>#REF!</v>
      </c>
      <c r="G76" s="101" t="e">
        <f>'IS '!G76-#REF!</f>
        <v>#REF!</v>
      </c>
      <c r="H76" s="26" t="e">
        <f>'IS '!H76-#REF!</f>
        <v>#REF!</v>
      </c>
      <c r="I76" s="101" t="e">
        <f>'IS '!I76-#REF!</f>
        <v>#REF!</v>
      </c>
      <c r="J76" s="101" t="e">
        <f>'IS '!J76-#REF!</f>
        <v>#REF!</v>
      </c>
      <c r="K76" s="101" t="e">
        <f>'IS '!K76-#REF!</f>
        <v>#REF!</v>
      </c>
      <c r="L76" s="101" t="e">
        <f>'IS '!L76-#REF!</f>
        <v>#REF!</v>
      </c>
      <c r="M76" s="26" t="e">
        <f>'IS '!M76-#REF!</f>
        <v>#REF!</v>
      </c>
      <c r="N76" s="101" t="e">
        <f>'IS '!N76-#REF!</f>
        <v>#REF!</v>
      </c>
      <c r="O76" s="101" t="e">
        <f>'IS '!O76-#REF!</f>
        <v>#REF!</v>
      </c>
      <c r="P76" s="101" t="e">
        <f>'IS '!P76-#REF!</f>
        <v>#REF!</v>
      </c>
      <c r="Q76" s="101" t="e">
        <f>'IS '!Q76-#REF!</f>
        <v>#REF!</v>
      </c>
      <c r="R76" s="26" t="e">
        <f>'IS '!R76-#REF!</f>
        <v>#REF!</v>
      </c>
      <c r="S76" s="101" t="e">
        <f>'IS '!S76-#REF!</f>
        <v>#REF!</v>
      </c>
      <c r="T76" s="101" t="e">
        <f>'IS '!T76-#REF!</f>
        <v>#REF!</v>
      </c>
      <c r="U76" s="101" t="e">
        <f>'IS '!U76-#REF!</f>
        <v>#REF!</v>
      </c>
      <c r="V76" s="101" t="e">
        <f>'IS '!V76-#REF!</f>
        <v>#REF!</v>
      </c>
      <c r="W76" s="122" t="e">
        <f>'IS '!W76-#REF!</f>
        <v>#REF!</v>
      </c>
      <c r="X76" s="101" t="e">
        <f>'IS '!X76-#REF!</f>
        <v>#REF!</v>
      </c>
      <c r="Y76" s="101" t="e">
        <f>'IS '!Y76-#REF!</f>
        <v>#REF!</v>
      </c>
      <c r="Z76" s="101" t="e">
        <f>'IS '!Z76-#REF!</f>
        <v>#REF!</v>
      </c>
      <c r="AA76" s="101" t="e">
        <f>'IS '!AA76-#REF!</f>
        <v>#REF!</v>
      </c>
      <c r="AB76" s="26" t="e">
        <f>'IS '!AB76-#REF!</f>
        <v>#REF!</v>
      </c>
      <c r="AC76" s="101" t="e">
        <f>'IS '!AC76-#REF!</f>
        <v>#REF!</v>
      </c>
      <c r="AD76" s="101" t="e">
        <f>'IS '!AD76-#REF!</f>
        <v>#REF!</v>
      </c>
      <c r="AE76" s="101" t="e">
        <f>'IS '!AE76-#REF!</f>
        <v>#REF!</v>
      </c>
      <c r="AF76" s="101" t="e">
        <f>'IS '!AF76-#REF!</f>
        <v>#REF!</v>
      </c>
      <c r="AG76" s="26" t="e">
        <f>'IS '!AG76-#REF!</f>
        <v>#REF!</v>
      </c>
      <c r="AH76" s="101" t="e">
        <f>'IS '!AH76-#REF!</f>
        <v>#REF!</v>
      </c>
      <c r="AI76" s="101" t="e">
        <f>'IS '!AI76-#REF!</f>
        <v>#REF!</v>
      </c>
      <c r="AJ76" s="101" t="e">
        <f>'IS '!AJ76-#REF!</f>
        <v>#REF!</v>
      </c>
      <c r="AK76" s="101" t="e">
        <f>'IS '!AK76-#REF!</f>
        <v>#REF!</v>
      </c>
      <c r="AL76" s="26" t="e">
        <f>'IS '!AL76-#REF!</f>
        <v>#REF!</v>
      </c>
      <c r="AM76" s="101" t="e">
        <f>'IS '!AM76-#REF!</f>
        <v>#REF!</v>
      </c>
      <c r="AN76" s="101" t="e">
        <f>'IS '!AN76-#REF!</f>
        <v>#REF!</v>
      </c>
      <c r="AO76" s="101" t="e">
        <f>'IS '!AO76-#REF!</f>
        <v>#REF!</v>
      </c>
      <c r="AP76" s="101" t="e">
        <f>'IS '!AP76-#REF!</f>
        <v>#REF!</v>
      </c>
      <c r="AQ76" s="26" t="e">
        <f>'IS '!AQ76-#REF!</f>
        <v>#REF!</v>
      </c>
      <c r="AR76" s="101" t="e">
        <f>'IS '!AR76-#REF!</f>
        <v>#REF!</v>
      </c>
      <c r="AS76" s="101" t="e">
        <f>'IS '!AS76-#REF!</f>
        <v>#REF!</v>
      </c>
      <c r="AT76" s="101" t="e">
        <f>'IS '!AT76-#REF!</f>
        <v>#REF!</v>
      </c>
      <c r="AU76" s="101" t="e">
        <f>'IS '!AU76-#REF!</f>
        <v>#REF!</v>
      </c>
      <c r="AV76" s="26" t="e">
        <f>'IS '!AV76-#REF!</f>
        <v>#REF!</v>
      </c>
    </row>
    <row r="77" spans="2:48" s="20" customFormat="1" outlineLevel="1" x14ac:dyDescent="0.55000000000000004">
      <c r="B77" s="180" t="s">
        <v>206</v>
      </c>
      <c r="C77" s="206"/>
      <c r="D77" s="21" t="e">
        <f>'IS '!D77-#REF!</f>
        <v>#REF!</v>
      </c>
      <c r="E77" s="43" t="e">
        <f>'IS '!E77-#REF!</f>
        <v>#REF!</v>
      </c>
      <c r="F77" s="114" t="e">
        <f>'IS '!F77-#REF!</f>
        <v>#REF!</v>
      </c>
      <c r="G77" s="43" t="e">
        <f>'IS '!G77-#REF!</f>
        <v>#REF!</v>
      </c>
      <c r="H77" s="97" t="e">
        <f>'IS '!H77-#REF!</f>
        <v>#REF!</v>
      </c>
      <c r="I77" s="43" t="e">
        <f>'IS '!I77-#REF!</f>
        <v>#REF!</v>
      </c>
      <c r="J77" s="43" t="e">
        <f>'IS '!J77-#REF!</f>
        <v>#REF!</v>
      </c>
      <c r="K77" s="43" t="e">
        <f>'IS '!K77-#REF!</f>
        <v>#REF!</v>
      </c>
      <c r="L77" s="43" t="e">
        <f>'IS '!L77-#REF!</f>
        <v>#REF!</v>
      </c>
      <c r="M77" s="97" t="e">
        <f>'IS '!M77-#REF!</f>
        <v>#REF!</v>
      </c>
      <c r="N77" s="43" t="e">
        <f>'IS '!N77-#REF!</f>
        <v>#REF!</v>
      </c>
      <c r="O77" s="43" t="e">
        <f>'IS '!O77-#REF!</f>
        <v>#REF!</v>
      </c>
      <c r="P77" s="43" t="e">
        <f>'IS '!P77-#REF!</f>
        <v>#REF!</v>
      </c>
      <c r="Q77" s="43" t="e">
        <f>'IS '!Q77-#REF!</f>
        <v>#REF!</v>
      </c>
      <c r="R77" s="97" t="e">
        <f>'IS '!R77-#REF!</f>
        <v>#REF!</v>
      </c>
      <c r="S77" s="43" t="e">
        <f>'IS '!S77-#REF!</f>
        <v>#REF!</v>
      </c>
      <c r="T77" s="43" t="e">
        <f>'IS '!T77-#REF!</f>
        <v>#REF!</v>
      </c>
      <c r="U77" s="43" t="e">
        <f>'IS '!U77-#REF!</f>
        <v>#REF!</v>
      </c>
      <c r="V77" s="43" t="e">
        <f>'IS '!V77-#REF!</f>
        <v>#REF!</v>
      </c>
      <c r="W77" s="132" t="e">
        <f>'IS '!W77-#REF!</f>
        <v>#REF!</v>
      </c>
      <c r="X77" s="62" t="e">
        <f>'IS '!X77-#REF!</f>
        <v>#REF!</v>
      </c>
      <c r="Y77" s="62" t="e">
        <f>'IS '!Y77-#REF!</f>
        <v>#REF!</v>
      </c>
      <c r="Z77" s="62" t="e">
        <f>'IS '!Z77-#REF!</f>
        <v>#REF!</v>
      </c>
      <c r="AA77" s="62" t="e">
        <f>'IS '!AA77-#REF!</f>
        <v>#REF!</v>
      </c>
      <c r="AB77" s="97" t="e">
        <f>'IS '!AB77-#REF!</f>
        <v>#REF!</v>
      </c>
      <c r="AC77" s="62" t="e">
        <f>'IS '!AC77-#REF!</f>
        <v>#REF!</v>
      </c>
      <c r="AD77" s="62" t="e">
        <f>'IS '!AD77-#REF!</f>
        <v>#REF!</v>
      </c>
      <c r="AE77" s="62" t="e">
        <f>'IS '!AE77-#REF!</f>
        <v>#REF!</v>
      </c>
      <c r="AF77" s="62" t="e">
        <f>'IS '!AF77-#REF!</f>
        <v>#REF!</v>
      </c>
      <c r="AG77" s="97" t="e">
        <f>'IS '!AG77-#REF!</f>
        <v>#REF!</v>
      </c>
      <c r="AH77" s="62" t="e">
        <f>'IS '!AH77-#REF!</f>
        <v>#REF!</v>
      </c>
      <c r="AI77" s="62" t="e">
        <f>'IS '!AI77-#REF!</f>
        <v>#REF!</v>
      </c>
      <c r="AJ77" s="62" t="e">
        <f>'IS '!AJ77-#REF!</f>
        <v>#REF!</v>
      </c>
      <c r="AK77" s="62" t="e">
        <f>'IS '!AK77-#REF!</f>
        <v>#REF!</v>
      </c>
      <c r="AL77" s="97" t="e">
        <f>'IS '!AL77-#REF!</f>
        <v>#REF!</v>
      </c>
      <c r="AM77" s="62" t="e">
        <f>'IS '!AM77-#REF!</f>
        <v>#REF!</v>
      </c>
      <c r="AN77" s="62" t="e">
        <f>'IS '!AN77-#REF!</f>
        <v>#REF!</v>
      </c>
      <c r="AO77" s="62" t="e">
        <f>'IS '!AO77-#REF!</f>
        <v>#REF!</v>
      </c>
      <c r="AP77" s="62" t="e">
        <f>'IS '!AP77-#REF!</f>
        <v>#REF!</v>
      </c>
      <c r="AQ77" s="97" t="e">
        <f>'IS '!AQ77-#REF!</f>
        <v>#REF!</v>
      </c>
      <c r="AR77" s="62" t="e">
        <f>'IS '!AR77-#REF!</f>
        <v>#REF!</v>
      </c>
      <c r="AS77" s="62" t="e">
        <f>'IS '!AS77-#REF!</f>
        <v>#REF!</v>
      </c>
      <c r="AT77" s="62" t="e">
        <f>'IS '!AT77-#REF!</f>
        <v>#REF!</v>
      </c>
      <c r="AU77" s="62" t="e">
        <f>'IS '!AU77-#REF!</f>
        <v>#REF!</v>
      </c>
      <c r="AV77" s="97" t="e">
        <f>'IS '!AV77-#REF!</f>
        <v>#REF!</v>
      </c>
    </row>
    <row r="78" spans="2:48" s="8" customFormat="1" outlineLevel="1" x14ac:dyDescent="0.55000000000000004">
      <c r="B78" s="453" t="s">
        <v>116</v>
      </c>
      <c r="C78" s="454"/>
      <c r="D78" s="21" t="e">
        <f>'IS '!D78-#REF!</f>
        <v>#REF!</v>
      </c>
      <c r="E78" s="50" t="e">
        <f>'IS '!E78-#REF!</f>
        <v>#REF!</v>
      </c>
      <c r="F78" s="103" t="e">
        <f>'IS '!F78-#REF!</f>
        <v>#REF!</v>
      </c>
      <c r="G78" s="50" t="e">
        <f>'IS '!G78-#REF!</f>
        <v>#REF!</v>
      </c>
      <c r="H78" s="97" t="e">
        <f>'IS '!H78-#REF!</f>
        <v>#REF!</v>
      </c>
      <c r="I78" s="50" t="e">
        <f>'IS '!I78-#REF!</f>
        <v>#REF!</v>
      </c>
      <c r="J78" s="50" t="e">
        <f>'IS '!J78-#REF!</f>
        <v>#REF!</v>
      </c>
      <c r="K78" s="103" t="e">
        <f>'IS '!K78-#REF!</f>
        <v>#REF!</v>
      </c>
      <c r="L78" s="50" t="e">
        <f>'IS '!L78-#REF!</f>
        <v>#REF!</v>
      </c>
      <c r="M78" s="97" t="e">
        <f>'IS '!M78-#REF!</f>
        <v>#REF!</v>
      </c>
      <c r="N78" s="50" t="e">
        <f>'IS '!N78-#REF!</f>
        <v>#REF!</v>
      </c>
      <c r="O78" s="50" t="e">
        <f>'IS '!O78-#REF!</f>
        <v>#REF!</v>
      </c>
      <c r="P78" s="50" t="e">
        <f>'IS '!P78-#REF!</f>
        <v>#REF!</v>
      </c>
      <c r="Q78" s="103" t="e">
        <f>'IS '!Q78-#REF!</f>
        <v>#REF!</v>
      </c>
      <c r="R78" s="97" t="e">
        <f>'IS '!R78-#REF!</f>
        <v>#REF!</v>
      </c>
      <c r="S78" s="50" t="e">
        <f>'IS '!S78-#REF!</f>
        <v>#REF!</v>
      </c>
      <c r="T78" s="50" t="e">
        <f>'IS '!T78-#REF!</f>
        <v>#REF!</v>
      </c>
      <c r="U78" s="50" t="e">
        <f>'IS '!U78-#REF!</f>
        <v>#REF!</v>
      </c>
      <c r="V78" s="50" t="e">
        <f>'IS '!V78-#REF!</f>
        <v>#REF!</v>
      </c>
      <c r="W78" s="132" t="e">
        <f>'IS '!W78-#REF!</f>
        <v>#REF!</v>
      </c>
      <c r="X78" s="50" t="e">
        <f>'IS '!X78-#REF!</f>
        <v>#REF!</v>
      </c>
      <c r="Y78" s="50" t="e">
        <f>'IS '!Y78-#REF!</f>
        <v>#REF!</v>
      </c>
      <c r="Z78" s="50" t="e">
        <f>'IS '!Z78-#REF!</f>
        <v>#REF!</v>
      </c>
      <c r="AA78" s="50" t="e">
        <f>'IS '!AA78-#REF!</f>
        <v>#REF!</v>
      </c>
      <c r="AB78" s="97" t="e">
        <f>'IS '!AB78-#REF!</f>
        <v>#REF!</v>
      </c>
      <c r="AC78" s="50" t="e">
        <f>'IS '!AC78-#REF!</f>
        <v>#REF!</v>
      </c>
      <c r="AD78" s="50" t="e">
        <f>'IS '!AD78-#REF!</f>
        <v>#REF!</v>
      </c>
      <c r="AE78" s="50" t="e">
        <f>'IS '!AE78-#REF!</f>
        <v>#REF!</v>
      </c>
      <c r="AF78" s="50" t="e">
        <f>'IS '!AF78-#REF!</f>
        <v>#REF!</v>
      </c>
      <c r="AG78" s="97" t="e">
        <f>'IS '!AG78-#REF!</f>
        <v>#REF!</v>
      </c>
      <c r="AH78" s="50" t="e">
        <f>'IS '!AH78-#REF!</f>
        <v>#REF!</v>
      </c>
      <c r="AI78" s="50" t="e">
        <f>'IS '!AI78-#REF!</f>
        <v>#REF!</v>
      </c>
      <c r="AJ78" s="50" t="e">
        <f>'IS '!AJ78-#REF!</f>
        <v>#REF!</v>
      </c>
      <c r="AK78" s="50" t="e">
        <f>'IS '!AK78-#REF!</f>
        <v>#REF!</v>
      </c>
      <c r="AL78" s="97" t="e">
        <f>'IS '!AL78-#REF!</f>
        <v>#REF!</v>
      </c>
      <c r="AM78" s="50" t="e">
        <f>'IS '!AM78-#REF!</f>
        <v>#REF!</v>
      </c>
      <c r="AN78" s="50" t="e">
        <f>'IS '!AN78-#REF!</f>
        <v>#REF!</v>
      </c>
      <c r="AO78" s="50" t="e">
        <f>'IS '!AO78-#REF!</f>
        <v>#REF!</v>
      </c>
      <c r="AP78" s="50" t="e">
        <f>'IS '!AP78-#REF!</f>
        <v>#REF!</v>
      </c>
      <c r="AQ78" s="97" t="e">
        <f>'IS '!AQ78-#REF!</f>
        <v>#REF!</v>
      </c>
      <c r="AR78" s="50" t="e">
        <f>'IS '!AR78-#REF!</f>
        <v>#REF!</v>
      </c>
      <c r="AS78" s="50" t="e">
        <f>'IS '!AS78-#REF!</f>
        <v>#REF!</v>
      </c>
      <c r="AT78" s="50" t="e">
        <f>'IS '!AT78-#REF!</f>
        <v>#REF!</v>
      </c>
      <c r="AU78" s="50" t="e">
        <f>'IS '!AU78-#REF!</f>
        <v>#REF!</v>
      </c>
      <c r="AV78" s="97" t="e">
        <f>'IS '!AV78-#REF!</f>
        <v>#REF!</v>
      </c>
    </row>
    <row r="79" spans="2:48" s="8" customFormat="1" outlineLevel="1" x14ac:dyDescent="0.55000000000000004">
      <c r="B79" s="38" t="s">
        <v>200</v>
      </c>
      <c r="C79" s="206"/>
      <c r="D79" s="21" t="e">
        <f>'IS '!D79-#REF!</f>
        <v>#REF!</v>
      </c>
      <c r="E79" s="43" t="e">
        <f>'IS '!E79-#REF!</f>
        <v>#REF!</v>
      </c>
      <c r="F79" s="43" t="e">
        <f>'IS '!F79-#REF!</f>
        <v>#REF!</v>
      </c>
      <c r="G79" s="43" t="e">
        <f>'IS '!G79-#REF!</f>
        <v>#REF!</v>
      </c>
      <c r="H79" s="97" t="e">
        <f>'IS '!H79-#REF!</f>
        <v>#REF!</v>
      </c>
      <c r="I79" s="27" t="e">
        <f>'IS '!I79-#REF!</f>
        <v>#REF!</v>
      </c>
      <c r="J79" s="27" t="e">
        <f>'IS '!J79-#REF!</f>
        <v>#REF!</v>
      </c>
      <c r="K79" s="27" t="e">
        <f>'IS '!K79-#REF!</f>
        <v>#REF!</v>
      </c>
      <c r="L79" s="27" t="e">
        <f>'IS '!L79-#REF!</f>
        <v>#REF!</v>
      </c>
      <c r="M79" s="97" t="e">
        <f>'IS '!M79-#REF!</f>
        <v>#REF!</v>
      </c>
      <c r="N79" s="27" t="e">
        <f>'IS '!N79-#REF!</f>
        <v>#REF!</v>
      </c>
      <c r="O79" s="27" t="e">
        <f>'IS '!O79-#REF!</f>
        <v>#REF!</v>
      </c>
      <c r="P79" s="27" t="e">
        <f>'IS '!P79-#REF!</f>
        <v>#REF!</v>
      </c>
      <c r="Q79" s="27" t="e">
        <f>'IS '!Q79-#REF!</f>
        <v>#REF!</v>
      </c>
      <c r="R79" s="97" t="e">
        <f>'IS '!R79-#REF!</f>
        <v>#REF!</v>
      </c>
      <c r="S79" s="27" t="e">
        <f>'IS '!S79-#REF!</f>
        <v>#REF!</v>
      </c>
      <c r="T79" s="27" t="e">
        <f>'IS '!T79-#REF!</f>
        <v>#REF!</v>
      </c>
      <c r="U79" s="27" t="e">
        <f>'IS '!U79-#REF!</f>
        <v>#REF!</v>
      </c>
      <c r="V79" s="27" t="e">
        <f>'IS '!V79-#REF!</f>
        <v>#REF!</v>
      </c>
      <c r="W79" s="375" t="e">
        <f>'IS '!W79-#REF!</f>
        <v>#REF!</v>
      </c>
      <c r="X79" s="27" t="e">
        <f>'IS '!X79-#REF!</f>
        <v>#REF!</v>
      </c>
      <c r="Y79" s="27" t="e">
        <f>'IS '!Y79-#REF!</f>
        <v>#REF!</v>
      </c>
      <c r="Z79" s="27" t="e">
        <f>'IS '!Z79-#REF!</f>
        <v>#REF!</v>
      </c>
      <c r="AA79" s="27" t="e">
        <f>'IS '!AA79-#REF!</f>
        <v>#REF!</v>
      </c>
      <c r="AB79" s="375" t="e">
        <f>'IS '!AB79-#REF!</f>
        <v>#REF!</v>
      </c>
      <c r="AC79" s="27" t="e">
        <f>'IS '!AC79-#REF!</f>
        <v>#REF!</v>
      </c>
      <c r="AD79" s="27" t="e">
        <f>'IS '!AD79-#REF!</f>
        <v>#REF!</v>
      </c>
      <c r="AE79" s="27" t="e">
        <f>'IS '!AE79-#REF!</f>
        <v>#REF!</v>
      </c>
      <c r="AF79" s="27" t="e">
        <f>'IS '!AF79-#REF!</f>
        <v>#REF!</v>
      </c>
      <c r="AG79" s="375" t="e">
        <f>'IS '!AG79-#REF!</f>
        <v>#REF!</v>
      </c>
      <c r="AH79" s="27" t="e">
        <f>'IS '!AH79-#REF!</f>
        <v>#REF!</v>
      </c>
      <c r="AI79" s="27" t="e">
        <f>'IS '!AI79-#REF!</f>
        <v>#REF!</v>
      </c>
      <c r="AJ79" s="27" t="e">
        <f>'IS '!AJ79-#REF!</f>
        <v>#REF!</v>
      </c>
      <c r="AK79" s="27" t="e">
        <f>'IS '!AK79-#REF!</f>
        <v>#REF!</v>
      </c>
      <c r="AL79" s="375" t="e">
        <f>'IS '!AL79-#REF!</f>
        <v>#REF!</v>
      </c>
      <c r="AM79" s="27" t="e">
        <f>'IS '!AM79-#REF!</f>
        <v>#REF!</v>
      </c>
      <c r="AN79" s="27" t="e">
        <f>'IS '!AN79-#REF!</f>
        <v>#REF!</v>
      </c>
      <c r="AO79" s="27" t="e">
        <f>'IS '!AO79-#REF!</f>
        <v>#REF!</v>
      </c>
      <c r="AP79" s="27" t="e">
        <f>'IS '!AP79-#REF!</f>
        <v>#REF!</v>
      </c>
      <c r="AQ79" s="97" t="e">
        <f>'IS '!AQ79-#REF!</f>
        <v>#REF!</v>
      </c>
      <c r="AR79" s="27" t="e">
        <f>'IS '!AR79-#REF!</f>
        <v>#REF!</v>
      </c>
      <c r="AS79" s="27" t="e">
        <f>'IS '!AS79-#REF!</f>
        <v>#REF!</v>
      </c>
      <c r="AT79" s="27" t="e">
        <f>'IS '!AT79-#REF!</f>
        <v>#REF!</v>
      </c>
      <c r="AU79" s="27" t="e">
        <f>'IS '!AU79-#REF!</f>
        <v>#REF!</v>
      </c>
      <c r="AV79" s="97" t="e">
        <f>'IS '!AV79-#REF!</f>
        <v>#REF!</v>
      </c>
    </row>
    <row r="80" spans="2:48" outlineLevel="1" x14ac:dyDescent="0.55000000000000004">
      <c r="B80" s="236" t="s">
        <v>44</v>
      </c>
      <c r="C80" s="221"/>
      <c r="D80" s="21" t="e">
        <f>'IS '!D80-#REF!</f>
        <v>#REF!</v>
      </c>
      <c r="E80" s="222" t="e">
        <f>'IS '!E80-#REF!</f>
        <v>#REF!</v>
      </c>
      <c r="F80" s="222" t="e">
        <f>'IS '!F80-#REF!</f>
        <v>#REF!</v>
      </c>
      <c r="G80" s="222" t="e">
        <f>'IS '!G80-#REF!</f>
        <v>#REF!</v>
      </c>
      <c r="H80" s="223" t="e">
        <f>'IS '!H80-#REF!</f>
        <v>#REF!</v>
      </c>
      <c r="I80" s="222" t="e">
        <f>'IS '!I80-#REF!</f>
        <v>#REF!</v>
      </c>
      <c r="J80" s="222" t="e">
        <f>'IS '!J80-#REF!</f>
        <v>#REF!</v>
      </c>
      <c r="K80" s="222" t="e">
        <f>'IS '!K80-#REF!</f>
        <v>#REF!</v>
      </c>
      <c r="L80" s="224" t="e">
        <f>'IS '!L80-#REF!</f>
        <v>#REF!</v>
      </c>
      <c r="M80" s="223" t="e">
        <f>'IS '!M80-#REF!</f>
        <v>#REF!</v>
      </c>
      <c r="N80" s="222" t="e">
        <f>'IS '!N80-#REF!</f>
        <v>#REF!</v>
      </c>
      <c r="O80" s="222" t="e">
        <f>'IS '!O80-#REF!</f>
        <v>#REF!</v>
      </c>
      <c r="P80" s="222" t="e">
        <f>'IS '!P80-#REF!</f>
        <v>#REF!</v>
      </c>
      <c r="Q80" s="222" t="e">
        <f>'IS '!Q80-#REF!</f>
        <v>#REF!</v>
      </c>
      <c r="R80" s="225" t="e">
        <f>'IS '!R80-#REF!</f>
        <v>#REF!</v>
      </c>
      <c r="S80" s="224" t="e">
        <f>'IS '!S80-#REF!</f>
        <v>#REF!</v>
      </c>
      <c r="T80" s="224" t="e">
        <f>'IS '!T80-#REF!</f>
        <v>#REF!</v>
      </c>
      <c r="U80" s="224" t="e">
        <f>'IS '!U80-#REF!</f>
        <v>#REF!</v>
      </c>
      <c r="V80" s="224" t="e">
        <f>'IS '!V80-#REF!</f>
        <v>#REF!</v>
      </c>
      <c r="W80" s="223" t="e">
        <f>'IS '!W80-#REF!</f>
        <v>#REF!</v>
      </c>
      <c r="X80" s="224" t="e">
        <f>'IS '!X80-#REF!</f>
        <v>#REF!</v>
      </c>
      <c r="Y80" s="224" t="e">
        <f>'IS '!Y80-#REF!</f>
        <v>#REF!</v>
      </c>
      <c r="Z80" s="224" t="e">
        <f>'IS '!Z80-#REF!</f>
        <v>#REF!</v>
      </c>
      <c r="AA80" s="224" t="e">
        <f>'IS '!AA80-#REF!</f>
        <v>#REF!</v>
      </c>
      <c r="AB80" s="225" t="e">
        <f>'IS '!AB80-#REF!</f>
        <v>#REF!</v>
      </c>
      <c r="AC80" s="224" t="e">
        <f>'IS '!AC80-#REF!</f>
        <v>#REF!</v>
      </c>
      <c r="AD80" s="224" t="e">
        <f>'IS '!AD80-#REF!</f>
        <v>#REF!</v>
      </c>
      <c r="AE80" s="224" t="e">
        <f>'IS '!AE80-#REF!</f>
        <v>#REF!</v>
      </c>
      <c r="AF80" s="224" t="e">
        <f>'IS '!AF80-#REF!</f>
        <v>#REF!</v>
      </c>
      <c r="AG80" s="225" t="e">
        <f>'IS '!AG80-#REF!</f>
        <v>#REF!</v>
      </c>
      <c r="AH80" s="224" t="e">
        <f>'IS '!AH80-#REF!</f>
        <v>#REF!</v>
      </c>
      <c r="AI80" s="224" t="e">
        <f>'IS '!AI80-#REF!</f>
        <v>#REF!</v>
      </c>
      <c r="AJ80" s="224" t="e">
        <f>'IS '!AJ80-#REF!</f>
        <v>#REF!</v>
      </c>
      <c r="AK80" s="224" t="e">
        <f>'IS '!AK80-#REF!</f>
        <v>#REF!</v>
      </c>
      <c r="AL80" s="225" t="e">
        <f>'IS '!AL80-#REF!</f>
        <v>#REF!</v>
      </c>
      <c r="AM80" s="224" t="e">
        <f>'IS '!AM80-#REF!</f>
        <v>#REF!</v>
      </c>
      <c r="AN80" s="224" t="e">
        <f>'IS '!AN80-#REF!</f>
        <v>#REF!</v>
      </c>
      <c r="AO80" s="224" t="e">
        <f>'IS '!AO80-#REF!</f>
        <v>#REF!</v>
      </c>
      <c r="AP80" s="224" t="e">
        <f>'IS '!AP80-#REF!</f>
        <v>#REF!</v>
      </c>
      <c r="AQ80" s="225" t="e">
        <f>'IS '!AQ80-#REF!</f>
        <v>#REF!</v>
      </c>
      <c r="AR80" s="224" t="e">
        <f>'IS '!AR80-#REF!</f>
        <v>#REF!</v>
      </c>
      <c r="AS80" s="224" t="e">
        <f>'IS '!AS80-#REF!</f>
        <v>#REF!</v>
      </c>
      <c r="AT80" s="224" t="e">
        <f>'IS '!AT80-#REF!</f>
        <v>#REF!</v>
      </c>
      <c r="AU80" s="224" t="e">
        <f>'IS '!AU80-#REF!</f>
        <v>#REF!</v>
      </c>
      <c r="AV80" s="225" t="e">
        <f>'IS '!AV80-#REF!</f>
        <v>#REF!</v>
      </c>
    </row>
    <row r="81" spans="1:48" outlineLevel="1" x14ac:dyDescent="0.55000000000000004">
      <c r="B81" s="180" t="s">
        <v>43</v>
      </c>
      <c r="C81" s="207"/>
      <c r="D81" s="21" t="e">
        <f>'IS '!D81-#REF!</f>
        <v>#REF!</v>
      </c>
      <c r="E81" s="151" t="e">
        <f>'IS '!E81-#REF!</f>
        <v>#REF!</v>
      </c>
      <c r="F81" s="151" t="e">
        <f>'IS '!F81-#REF!</f>
        <v>#REF!</v>
      </c>
      <c r="G81" s="151" t="e">
        <f>'IS '!G81-#REF!</f>
        <v>#REF!</v>
      </c>
      <c r="H81" s="60" t="e">
        <f>'IS '!H81-#REF!</f>
        <v>#REF!</v>
      </c>
      <c r="I81" s="151" t="e">
        <f>'IS '!I81-#REF!</f>
        <v>#REF!</v>
      </c>
      <c r="J81" s="151" t="e">
        <f>'IS '!J81-#REF!</f>
        <v>#REF!</v>
      </c>
      <c r="K81" s="151" t="e">
        <f>'IS '!K81-#REF!</f>
        <v>#REF!</v>
      </c>
      <c r="L81" s="59" t="e">
        <f>'IS '!L81-#REF!</f>
        <v>#REF!</v>
      </c>
      <c r="M81" s="60" t="e">
        <f>'IS '!M81-#REF!</f>
        <v>#REF!</v>
      </c>
      <c r="N81" s="151" t="e">
        <f>'IS '!N81-#REF!</f>
        <v>#REF!</v>
      </c>
      <c r="O81" s="59" t="e">
        <f>'IS '!O81-#REF!</f>
        <v>#REF!</v>
      </c>
      <c r="P81" s="59" t="e">
        <f>'IS '!P81-#REF!</f>
        <v>#REF!</v>
      </c>
      <c r="Q81" s="151" t="e">
        <f>'IS '!Q81-#REF!</f>
        <v>#REF!</v>
      </c>
      <c r="R81" s="60" t="e">
        <f>'IS '!R81-#REF!</f>
        <v>#REF!</v>
      </c>
      <c r="S81" s="59" t="e">
        <f>'IS '!S81-#REF!</f>
        <v>#REF!</v>
      </c>
      <c r="T81" s="59" t="e">
        <f>'IS '!T81-#REF!</f>
        <v>#REF!</v>
      </c>
      <c r="U81" s="59" t="e">
        <f>'IS '!U81-#REF!</f>
        <v>#REF!</v>
      </c>
      <c r="V81" s="59" t="e">
        <f>'IS '!V81-#REF!</f>
        <v>#REF!</v>
      </c>
      <c r="W81" s="148" t="e">
        <f>'IS '!W81-#REF!</f>
        <v>#REF!</v>
      </c>
      <c r="X81" s="59" t="e">
        <f>'IS '!X81-#REF!</f>
        <v>#REF!</v>
      </c>
      <c r="Y81" s="59" t="e">
        <f>'IS '!Y81-#REF!</f>
        <v>#REF!</v>
      </c>
      <c r="Z81" s="59" t="e">
        <f>'IS '!Z81-#REF!</f>
        <v>#REF!</v>
      </c>
      <c r="AA81" s="59" t="e">
        <f>'IS '!AA81-#REF!</f>
        <v>#REF!</v>
      </c>
      <c r="AB81" s="60" t="e">
        <f>'IS '!AB81-#REF!</f>
        <v>#REF!</v>
      </c>
      <c r="AC81" s="59" t="e">
        <f>'IS '!AC81-#REF!</f>
        <v>#REF!</v>
      </c>
      <c r="AD81" s="59" t="e">
        <f>'IS '!AD81-#REF!</f>
        <v>#REF!</v>
      </c>
      <c r="AE81" s="59" t="e">
        <f>'IS '!AE81-#REF!</f>
        <v>#REF!</v>
      </c>
      <c r="AF81" s="59" t="e">
        <f>'IS '!AF81-#REF!</f>
        <v>#REF!</v>
      </c>
      <c r="AG81" s="60" t="e">
        <f>'IS '!AG81-#REF!</f>
        <v>#REF!</v>
      </c>
      <c r="AH81" s="59" t="e">
        <f>'IS '!AH81-#REF!</f>
        <v>#REF!</v>
      </c>
      <c r="AI81" s="59" t="e">
        <f>'IS '!AI81-#REF!</f>
        <v>#REF!</v>
      </c>
      <c r="AJ81" s="59" t="e">
        <f>'IS '!AJ81-#REF!</f>
        <v>#REF!</v>
      </c>
      <c r="AK81" s="59" t="e">
        <f>'IS '!AK81-#REF!</f>
        <v>#REF!</v>
      </c>
      <c r="AL81" s="60" t="e">
        <f>'IS '!AL81-#REF!</f>
        <v>#REF!</v>
      </c>
      <c r="AM81" s="59" t="e">
        <f>'IS '!AM81-#REF!</f>
        <v>#REF!</v>
      </c>
      <c r="AN81" s="59" t="e">
        <f>'IS '!AN81-#REF!</f>
        <v>#REF!</v>
      </c>
      <c r="AO81" s="59" t="e">
        <f>'IS '!AO81-#REF!</f>
        <v>#REF!</v>
      </c>
      <c r="AP81" s="59" t="e">
        <f>'IS '!AP81-#REF!</f>
        <v>#REF!</v>
      </c>
      <c r="AQ81" s="60" t="e">
        <f>'IS '!AQ81-#REF!</f>
        <v>#REF!</v>
      </c>
      <c r="AR81" s="59" t="e">
        <f>'IS '!AR81-#REF!</f>
        <v>#REF!</v>
      </c>
      <c r="AS81" s="59" t="e">
        <f>'IS '!AS81-#REF!</f>
        <v>#REF!</v>
      </c>
      <c r="AT81" s="59" t="e">
        <f>'IS '!AT81-#REF!</f>
        <v>#REF!</v>
      </c>
      <c r="AU81" s="59" t="e">
        <f>'IS '!AU81-#REF!</f>
        <v>#REF!</v>
      </c>
      <c r="AV81" s="60" t="e">
        <f>'IS '!AV81-#REF!</f>
        <v>#REF!</v>
      </c>
    </row>
    <row r="82" spans="1:48" s="8" customFormat="1" outlineLevel="1" x14ac:dyDescent="0.55000000000000004">
      <c r="B82" s="208" t="s">
        <v>45</v>
      </c>
      <c r="C82" s="206"/>
      <c r="D82" s="21" t="e">
        <f>'IS '!D82-#REF!</f>
        <v>#REF!</v>
      </c>
      <c r="E82" s="152" t="e">
        <f>'IS '!E82-#REF!</f>
        <v>#REF!</v>
      </c>
      <c r="F82" s="152" t="e">
        <f>'IS '!F82-#REF!</f>
        <v>#REF!</v>
      </c>
      <c r="G82" s="152" t="e">
        <f>'IS '!G82-#REF!</f>
        <v>#REF!</v>
      </c>
      <c r="H82" s="61" t="e">
        <f>'IS '!H82-#REF!</f>
        <v>#REF!</v>
      </c>
      <c r="I82" s="152" t="e">
        <f>'IS '!I82-#REF!</f>
        <v>#REF!</v>
      </c>
      <c r="J82" s="152" t="e">
        <f>'IS '!J82-#REF!</f>
        <v>#REF!</v>
      </c>
      <c r="K82" s="152" t="e">
        <f>'IS '!K82-#REF!</f>
        <v>#REF!</v>
      </c>
      <c r="L82" s="157" t="e">
        <f>'IS '!L82-#REF!</f>
        <v>#REF!</v>
      </c>
      <c r="M82" s="61" t="e">
        <f>'IS '!M82-#REF!</f>
        <v>#REF!</v>
      </c>
      <c r="N82" s="152" t="e">
        <f>'IS '!N82-#REF!</f>
        <v>#REF!</v>
      </c>
      <c r="O82" s="152" t="e">
        <f>'IS '!O82-#REF!</f>
        <v>#REF!</v>
      </c>
      <c r="P82" s="152" t="e">
        <f>'IS '!P82-#REF!</f>
        <v>#REF!</v>
      </c>
      <c r="Q82" s="152" t="e">
        <f>'IS '!Q82-#REF!</f>
        <v>#REF!</v>
      </c>
      <c r="R82" s="377" t="e">
        <f>'IS '!R82-#REF!</f>
        <v>#REF!</v>
      </c>
      <c r="S82" s="152" t="e">
        <f>'IS '!S82-#REF!</f>
        <v>#REF!</v>
      </c>
      <c r="T82" s="152" t="e">
        <f>'IS '!T82-#REF!</f>
        <v>#REF!</v>
      </c>
      <c r="U82" s="152" t="e">
        <f>'IS '!U82-#REF!</f>
        <v>#REF!</v>
      </c>
      <c r="V82" s="152" t="e">
        <f>'IS '!V82-#REF!</f>
        <v>#REF!</v>
      </c>
      <c r="W82" s="377" t="e">
        <f>'IS '!W82-#REF!</f>
        <v>#REF!</v>
      </c>
      <c r="X82" s="157" t="e">
        <f>'IS '!X82-#REF!</f>
        <v>#REF!</v>
      </c>
      <c r="Y82" s="157" t="e">
        <f>'IS '!Y82-#REF!</f>
        <v>#REF!</v>
      </c>
      <c r="Z82" s="157" t="e">
        <f>'IS '!Z82-#REF!</f>
        <v>#REF!</v>
      </c>
      <c r="AA82" s="157" t="e">
        <f>'IS '!AA82-#REF!</f>
        <v>#REF!</v>
      </c>
      <c r="AB82" s="377" t="e">
        <f>'IS '!AB82-#REF!</f>
        <v>#REF!</v>
      </c>
      <c r="AC82" s="157" t="e">
        <f>'IS '!AC82-#REF!</f>
        <v>#REF!</v>
      </c>
      <c r="AD82" s="157" t="e">
        <f>'IS '!AD82-#REF!</f>
        <v>#REF!</v>
      </c>
      <c r="AE82" s="157" t="e">
        <f>'IS '!AE82-#REF!</f>
        <v>#REF!</v>
      </c>
      <c r="AF82" s="157" t="e">
        <f>'IS '!AF82-#REF!</f>
        <v>#REF!</v>
      </c>
      <c r="AG82" s="377" t="e">
        <f>'IS '!AG82-#REF!</f>
        <v>#REF!</v>
      </c>
      <c r="AH82" s="157" t="e">
        <f>'IS '!AH82-#REF!</f>
        <v>#REF!</v>
      </c>
      <c r="AI82" s="157" t="e">
        <f>'IS '!AI82-#REF!</f>
        <v>#REF!</v>
      </c>
      <c r="AJ82" s="157" t="e">
        <f>'IS '!AJ82-#REF!</f>
        <v>#REF!</v>
      </c>
      <c r="AK82" s="157" t="e">
        <f>'IS '!AK82-#REF!</f>
        <v>#REF!</v>
      </c>
      <c r="AL82" s="377" t="e">
        <f>'IS '!AL82-#REF!</f>
        <v>#REF!</v>
      </c>
      <c r="AM82" s="157" t="e">
        <f>'IS '!AM82-#REF!</f>
        <v>#REF!</v>
      </c>
      <c r="AN82" s="157" t="e">
        <f>'IS '!AN82-#REF!</f>
        <v>#REF!</v>
      </c>
      <c r="AO82" s="157" t="e">
        <f>'IS '!AO82-#REF!</f>
        <v>#REF!</v>
      </c>
      <c r="AP82" s="157" t="e">
        <f>'IS '!AP82-#REF!</f>
        <v>#REF!</v>
      </c>
      <c r="AQ82" s="134" t="e">
        <f>'IS '!AQ82-#REF!</f>
        <v>#REF!</v>
      </c>
      <c r="AR82" s="157" t="e">
        <f>'IS '!AR82-#REF!</f>
        <v>#REF!</v>
      </c>
      <c r="AS82" s="157" t="e">
        <f>'IS '!AS82-#REF!</f>
        <v>#REF!</v>
      </c>
      <c r="AT82" s="157" t="e">
        <f>'IS '!AT82-#REF!</f>
        <v>#REF!</v>
      </c>
      <c r="AU82" s="157" t="e">
        <f>'IS '!AU82-#REF!</f>
        <v>#REF!</v>
      </c>
      <c r="AV82" s="61" t="e">
        <f>'IS '!AV82-#REF!</f>
        <v>#REF!</v>
      </c>
    </row>
    <row r="83" spans="1:48" s="8" customFormat="1" outlineLevel="1" x14ac:dyDescent="0.55000000000000004">
      <c r="B83" s="461" t="s">
        <v>117</v>
      </c>
      <c r="C83" s="462"/>
      <c r="D83" s="21" t="e">
        <f>'IS '!D83-#REF!</f>
        <v>#REF!</v>
      </c>
      <c r="E83" s="117" t="e">
        <f>'IS '!E83-#REF!</f>
        <v>#REF!</v>
      </c>
      <c r="F83" s="117" t="e">
        <f>'IS '!F83-#REF!</f>
        <v>#REF!</v>
      </c>
      <c r="G83" s="117" t="e">
        <f>'IS '!G83-#REF!</f>
        <v>#REF!</v>
      </c>
      <c r="H83" s="192" t="e">
        <f>'IS '!H83-#REF!</f>
        <v>#REF!</v>
      </c>
      <c r="I83" s="117" t="e">
        <f>'IS '!I83-#REF!</f>
        <v>#REF!</v>
      </c>
      <c r="J83" s="117" t="e">
        <f>'IS '!J83-#REF!</f>
        <v>#REF!</v>
      </c>
      <c r="K83" s="117" t="e">
        <f>'IS '!K83-#REF!</f>
        <v>#REF!</v>
      </c>
      <c r="L83" s="117" t="e">
        <f>'IS '!L83-#REF!</f>
        <v>#REF!</v>
      </c>
      <c r="M83" s="192" t="e">
        <f>'IS '!M83-#REF!</f>
        <v>#REF!</v>
      </c>
      <c r="N83" s="117" t="e">
        <f>'IS '!N83-#REF!</f>
        <v>#REF!</v>
      </c>
      <c r="O83" s="67" t="e">
        <f>'IS '!O83-#REF!</f>
        <v>#REF!</v>
      </c>
      <c r="P83" s="67" t="e">
        <f>'IS '!P83-#REF!</f>
        <v>#REF!</v>
      </c>
      <c r="Q83" s="67" t="e">
        <f>'IS '!Q83-#REF!</f>
        <v>#REF!</v>
      </c>
      <c r="R83" s="192" t="e">
        <f>'IS '!R83-#REF!</f>
        <v>#REF!</v>
      </c>
      <c r="S83" s="67" t="e">
        <f>'IS '!S83-#REF!</f>
        <v>#REF!</v>
      </c>
      <c r="T83" s="67" t="e">
        <f>'IS '!T83-#REF!</f>
        <v>#REF!</v>
      </c>
      <c r="U83" s="67" t="e">
        <f>'IS '!U83-#REF!</f>
        <v>#REF!</v>
      </c>
      <c r="V83" s="67" t="e">
        <f>'IS '!V83-#REF!</f>
        <v>#REF!</v>
      </c>
      <c r="W83" s="253" t="e">
        <f>'IS '!W83-#REF!</f>
        <v>#REF!</v>
      </c>
      <c r="X83" s="67" t="e">
        <f>'IS '!X83-#REF!</f>
        <v>#REF!</v>
      </c>
      <c r="Y83" s="67" t="e">
        <f>'IS '!Y83-#REF!</f>
        <v>#REF!</v>
      </c>
      <c r="Z83" s="67" t="e">
        <f>'IS '!Z83-#REF!</f>
        <v>#REF!</v>
      </c>
      <c r="AA83" s="67" t="e">
        <f>'IS '!AA83-#REF!</f>
        <v>#REF!</v>
      </c>
      <c r="AB83" s="192" t="e">
        <f>'IS '!AB83-#REF!</f>
        <v>#REF!</v>
      </c>
      <c r="AC83" s="67" t="e">
        <f>'IS '!AC83-#REF!</f>
        <v>#REF!</v>
      </c>
      <c r="AD83" s="67" t="e">
        <f>'IS '!AD83-#REF!</f>
        <v>#REF!</v>
      </c>
      <c r="AE83" s="67" t="e">
        <f>'IS '!AE83-#REF!</f>
        <v>#REF!</v>
      </c>
      <c r="AF83" s="67" t="e">
        <f>'IS '!AF83-#REF!</f>
        <v>#REF!</v>
      </c>
      <c r="AG83" s="192" t="e">
        <f>'IS '!AG83-#REF!</f>
        <v>#REF!</v>
      </c>
      <c r="AH83" s="67" t="e">
        <f>'IS '!AH83-#REF!</f>
        <v>#REF!</v>
      </c>
      <c r="AI83" s="67" t="e">
        <f>'IS '!AI83-#REF!</f>
        <v>#REF!</v>
      </c>
      <c r="AJ83" s="67" t="e">
        <f>'IS '!AJ83-#REF!</f>
        <v>#REF!</v>
      </c>
      <c r="AK83" s="67" t="e">
        <f>'IS '!AK83-#REF!</f>
        <v>#REF!</v>
      </c>
      <c r="AL83" s="192" t="e">
        <f>'IS '!AL83-#REF!</f>
        <v>#REF!</v>
      </c>
      <c r="AM83" s="67" t="e">
        <f>'IS '!AM83-#REF!</f>
        <v>#REF!</v>
      </c>
      <c r="AN83" s="67" t="e">
        <f>'IS '!AN83-#REF!</f>
        <v>#REF!</v>
      </c>
      <c r="AO83" s="67" t="e">
        <f>'IS '!AO83-#REF!</f>
        <v>#REF!</v>
      </c>
      <c r="AP83" s="67" t="e">
        <f>'IS '!AP83-#REF!</f>
        <v>#REF!</v>
      </c>
      <c r="AQ83" s="192" t="e">
        <f>'IS '!AQ83-#REF!</f>
        <v>#REF!</v>
      </c>
      <c r="AR83" s="67" t="e">
        <f>'IS '!AR83-#REF!</f>
        <v>#REF!</v>
      </c>
      <c r="AS83" s="67" t="e">
        <f>'IS '!AS83-#REF!</f>
        <v>#REF!</v>
      </c>
      <c r="AT83" s="67" t="e">
        <f>'IS '!AT83-#REF!</f>
        <v>#REF!</v>
      </c>
      <c r="AU83" s="67" t="e">
        <f>'IS '!AU83-#REF!</f>
        <v>#REF!</v>
      </c>
      <c r="AV83" s="192" t="e">
        <f>'IS '!AV83-#REF!</f>
        <v>#REF!</v>
      </c>
    </row>
    <row r="84" spans="1:48" outlineLevel="1" x14ac:dyDescent="0.55000000000000004">
      <c r="B84" s="180" t="s">
        <v>47</v>
      </c>
      <c r="C84" s="201"/>
      <c r="D84" s="21" t="e">
        <f>'IS '!D84-#REF!</f>
        <v>#REF!</v>
      </c>
      <c r="E84" s="101" t="e">
        <f>'IS '!E84-#REF!</f>
        <v>#REF!</v>
      </c>
      <c r="F84" s="101" t="e">
        <f>'IS '!F84-#REF!</f>
        <v>#REF!</v>
      </c>
      <c r="G84" s="101" t="e">
        <f>'IS '!G84-#REF!</f>
        <v>#REF!</v>
      </c>
      <c r="H84" s="122" t="e">
        <f>'IS '!H84-#REF!</f>
        <v>#REF!</v>
      </c>
      <c r="I84" s="101" t="e">
        <f>'IS '!I84-#REF!</f>
        <v>#REF!</v>
      </c>
      <c r="J84" s="101" t="e">
        <f>'IS '!J84-#REF!</f>
        <v>#REF!</v>
      </c>
      <c r="K84" s="101" t="e">
        <f>'IS '!K84-#REF!</f>
        <v>#REF!</v>
      </c>
      <c r="L84" s="101" t="e">
        <f>'IS '!L84-#REF!</f>
        <v>#REF!</v>
      </c>
      <c r="M84" s="122" t="e">
        <f>'IS '!M84-#REF!</f>
        <v>#REF!</v>
      </c>
      <c r="N84" s="101" t="e">
        <f>'IS '!N84-#REF!</f>
        <v>#REF!</v>
      </c>
      <c r="O84" s="101" t="e">
        <f>'IS '!O84-#REF!</f>
        <v>#REF!</v>
      </c>
      <c r="P84" s="101" t="e">
        <f>'IS '!P84-#REF!</f>
        <v>#REF!</v>
      </c>
      <c r="Q84" s="101" t="e">
        <f>'IS '!Q84-#REF!</f>
        <v>#REF!</v>
      </c>
      <c r="R84" s="122" t="e">
        <f>'IS '!R84-#REF!</f>
        <v>#REF!</v>
      </c>
      <c r="S84" s="101" t="e">
        <f>'IS '!S84-#REF!</f>
        <v>#REF!</v>
      </c>
      <c r="T84" s="101" t="e">
        <f>'IS '!T84-#REF!</f>
        <v>#REF!</v>
      </c>
      <c r="U84" s="101" t="e">
        <f>'IS '!U84-#REF!</f>
        <v>#REF!</v>
      </c>
      <c r="V84" s="101" t="e">
        <f>'IS '!V84-#REF!</f>
        <v>#REF!</v>
      </c>
      <c r="W84" s="122" t="e">
        <f>'IS '!W84-#REF!</f>
        <v>#REF!</v>
      </c>
      <c r="X84" s="33" t="e">
        <f>'IS '!X84-#REF!</f>
        <v>#REF!</v>
      </c>
      <c r="Y84" s="33" t="e">
        <f>'IS '!Y84-#REF!</f>
        <v>#REF!</v>
      </c>
      <c r="Z84" s="33" t="e">
        <f>'IS '!Z84-#REF!</f>
        <v>#REF!</v>
      </c>
      <c r="AA84" s="33" t="e">
        <f>'IS '!AA84-#REF!</f>
        <v>#REF!</v>
      </c>
      <c r="AB84" s="122" t="e">
        <f>'IS '!AB84-#REF!</f>
        <v>#REF!</v>
      </c>
      <c r="AC84" s="33" t="e">
        <f>'IS '!AC84-#REF!</f>
        <v>#REF!</v>
      </c>
      <c r="AD84" s="33" t="e">
        <f>'IS '!AD84-#REF!</f>
        <v>#REF!</v>
      </c>
      <c r="AE84" s="33" t="e">
        <f>'IS '!AE84-#REF!</f>
        <v>#REF!</v>
      </c>
      <c r="AF84" s="33" t="e">
        <f>'IS '!AF84-#REF!</f>
        <v>#REF!</v>
      </c>
      <c r="AG84" s="122" t="e">
        <f>'IS '!AG84-#REF!</f>
        <v>#REF!</v>
      </c>
      <c r="AH84" s="33" t="e">
        <f>'IS '!AH84-#REF!</f>
        <v>#REF!</v>
      </c>
      <c r="AI84" s="33" t="e">
        <f>'IS '!AI84-#REF!</f>
        <v>#REF!</v>
      </c>
      <c r="AJ84" s="33" t="e">
        <f>'IS '!AJ84-#REF!</f>
        <v>#REF!</v>
      </c>
      <c r="AK84" s="33" t="e">
        <f>'IS '!AK84-#REF!</f>
        <v>#REF!</v>
      </c>
      <c r="AL84" s="122" t="e">
        <f>'IS '!AL84-#REF!</f>
        <v>#REF!</v>
      </c>
      <c r="AM84" s="33" t="e">
        <f>'IS '!AM84-#REF!</f>
        <v>#REF!</v>
      </c>
      <c r="AN84" s="33" t="e">
        <f>'IS '!AN84-#REF!</f>
        <v>#REF!</v>
      </c>
      <c r="AO84" s="33" t="e">
        <f>'IS '!AO84-#REF!</f>
        <v>#REF!</v>
      </c>
      <c r="AP84" s="33" t="e">
        <f>'IS '!AP84-#REF!</f>
        <v>#REF!</v>
      </c>
      <c r="AQ84" s="122" t="e">
        <f>'IS '!AQ84-#REF!</f>
        <v>#REF!</v>
      </c>
      <c r="AR84" s="33" t="e">
        <f>'IS '!AR84-#REF!</f>
        <v>#REF!</v>
      </c>
      <c r="AS84" s="33" t="e">
        <f>'IS '!AS84-#REF!</f>
        <v>#REF!</v>
      </c>
      <c r="AT84" s="33" t="e">
        <f>'IS '!AT84-#REF!</f>
        <v>#REF!</v>
      </c>
      <c r="AU84" s="33" t="e">
        <f>'IS '!AU84-#REF!</f>
        <v>#REF!</v>
      </c>
      <c r="AV84" s="122" t="e">
        <f>'IS '!AV84-#REF!</f>
        <v>#REF!</v>
      </c>
    </row>
    <row r="85" spans="1:48" outlineLevel="1" x14ac:dyDescent="0.55000000000000004">
      <c r="B85" s="180" t="s">
        <v>49</v>
      </c>
      <c r="C85" s="201"/>
      <c r="D85" s="21" t="e">
        <f>'IS '!D85-#REF!</f>
        <v>#REF!</v>
      </c>
      <c r="E85" s="16" t="e">
        <f>'IS '!E85-#REF!</f>
        <v>#REF!</v>
      </c>
      <c r="F85" s="16" t="e">
        <f>'IS '!F85-#REF!</f>
        <v>#REF!</v>
      </c>
      <c r="G85" s="16" t="e">
        <f>'IS '!G85-#REF!</f>
        <v>#REF!</v>
      </c>
      <c r="H85" s="26" t="e">
        <f>'IS '!H85-#REF!</f>
        <v>#REF!</v>
      </c>
      <c r="I85" s="16" t="e">
        <f>'IS '!I85-#REF!</f>
        <v>#REF!</v>
      </c>
      <c r="J85" s="16" t="e">
        <f>'IS '!J85-#REF!</f>
        <v>#REF!</v>
      </c>
      <c r="K85" s="16" t="e">
        <f>'IS '!K85-#REF!</f>
        <v>#REF!</v>
      </c>
      <c r="L85" s="16" t="e">
        <f>'IS '!L85-#REF!</f>
        <v>#REF!</v>
      </c>
      <c r="M85" s="6" t="e">
        <f>'IS '!M85-#REF!</f>
        <v>#REF!</v>
      </c>
      <c r="N85" s="16" t="e">
        <f>'IS '!N85-#REF!</f>
        <v>#REF!</v>
      </c>
      <c r="O85" s="16" t="e">
        <f>'IS '!O85-#REF!</f>
        <v>#REF!</v>
      </c>
      <c r="P85" s="16" t="e">
        <f>'IS '!P85-#REF!</f>
        <v>#REF!</v>
      </c>
      <c r="Q85" s="16" t="e">
        <f>'IS '!Q85-#REF!</f>
        <v>#REF!</v>
      </c>
      <c r="R85" s="6" t="e">
        <f>'IS '!R85-#REF!</f>
        <v>#REF!</v>
      </c>
      <c r="S85" s="16" t="e">
        <f>'IS '!S85-#REF!</f>
        <v>#REF!</v>
      </c>
      <c r="T85" s="16" t="e">
        <f>'IS '!T85-#REF!</f>
        <v>#REF!</v>
      </c>
      <c r="U85" s="16" t="e">
        <f>'IS '!U85-#REF!</f>
        <v>#REF!</v>
      </c>
      <c r="V85" s="16" t="e">
        <f>'IS '!V85-#REF!</f>
        <v>#REF!</v>
      </c>
      <c r="W85" s="130" t="e">
        <f>'IS '!W85-#REF!</f>
        <v>#REF!</v>
      </c>
      <c r="X85" s="16" t="e">
        <f>'IS '!X85-#REF!</f>
        <v>#REF!</v>
      </c>
      <c r="Y85" s="16" t="e">
        <f>'IS '!Y85-#REF!</f>
        <v>#REF!</v>
      </c>
      <c r="Z85" s="16" t="e">
        <f>'IS '!Z85-#REF!</f>
        <v>#REF!</v>
      </c>
      <c r="AA85" s="16" t="e">
        <f>'IS '!AA85-#REF!</f>
        <v>#REF!</v>
      </c>
      <c r="AB85" s="6" t="e">
        <f>'IS '!AB85-#REF!</f>
        <v>#REF!</v>
      </c>
      <c r="AC85" s="16" t="e">
        <f>'IS '!AC85-#REF!</f>
        <v>#REF!</v>
      </c>
      <c r="AD85" s="16" t="e">
        <f>'IS '!AD85-#REF!</f>
        <v>#REF!</v>
      </c>
      <c r="AE85" s="16" t="e">
        <f>'IS '!AE85-#REF!</f>
        <v>#REF!</v>
      </c>
      <c r="AF85" s="16" t="e">
        <f>'IS '!AF85-#REF!</f>
        <v>#REF!</v>
      </c>
      <c r="AG85" s="6" t="e">
        <f>'IS '!AG85-#REF!</f>
        <v>#REF!</v>
      </c>
      <c r="AH85" s="16" t="e">
        <f>'IS '!AH85-#REF!</f>
        <v>#REF!</v>
      </c>
      <c r="AI85" s="16" t="e">
        <f>'IS '!AI85-#REF!</f>
        <v>#REF!</v>
      </c>
      <c r="AJ85" s="16" t="e">
        <f>'IS '!AJ85-#REF!</f>
        <v>#REF!</v>
      </c>
      <c r="AK85" s="16" t="e">
        <f>'IS '!AK85-#REF!</f>
        <v>#REF!</v>
      </c>
      <c r="AL85" s="6" t="e">
        <f>'IS '!AL85-#REF!</f>
        <v>#REF!</v>
      </c>
      <c r="AM85" s="16" t="e">
        <f>'IS '!AM85-#REF!</f>
        <v>#REF!</v>
      </c>
      <c r="AN85" s="16" t="e">
        <f>'IS '!AN85-#REF!</f>
        <v>#REF!</v>
      </c>
      <c r="AO85" s="16" t="e">
        <f>'IS '!AO85-#REF!</f>
        <v>#REF!</v>
      </c>
      <c r="AP85" s="16" t="e">
        <f>'IS '!AP85-#REF!</f>
        <v>#REF!</v>
      </c>
      <c r="AQ85" s="6" t="e">
        <f>'IS '!AQ85-#REF!</f>
        <v>#REF!</v>
      </c>
      <c r="AR85" s="16" t="e">
        <f>'IS '!AR85-#REF!</f>
        <v>#REF!</v>
      </c>
      <c r="AS85" s="16" t="e">
        <f>'IS '!AS85-#REF!</f>
        <v>#REF!</v>
      </c>
      <c r="AT85" s="16" t="e">
        <f>'IS '!AT85-#REF!</f>
        <v>#REF!</v>
      </c>
      <c r="AU85" s="16" t="e">
        <f>'IS '!AU85-#REF!</f>
        <v>#REF!</v>
      </c>
      <c r="AV85" s="6" t="e">
        <f>'IS '!AV85-#REF!</f>
        <v>#REF!</v>
      </c>
    </row>
    <row r="86" spans="1:48" outlineLevel="1" x14ac:dyDescent="0.55000000000000004">
      <c r="B86" s="180" t="s">
        <v>48</v>
      </c>
      <c r="C86" s="201"/>
      <c r="D86" s="21" t="e">
        <f>'IS '!D86-#REF!</f>
        <v>#REF!</v>
      </c>
      <c r="E86" s="114" t="e">
        <f>'IS '!E86-#REF!</f>
        <v>#REF!</v>
      </c>
      <c r="F86" s="114" t="e">
        <f>'IS '!F86-#REF!</f>
        <v>#REF!</v>
      </c>
      <c r="G86" s="114" t="e">
        <f>'IS '!G86-#REF!</f>
        <v>#REF!</v>
      </c>
      <c r="H86" s="26" t="e">
        <f>'IS '!H86-#REF!</f>
        <v>#REF!</v>
      </c>
      <c r="I86" s="114" t="e">
        <f>'IS '!I86-#REF!</f>
        <v>#REF!</v>
      </c>
      <c r="J86" s="114" t="e">
        <f>'IS '!J86-#REF!</f>
        <v>#REF!</v>
      </c>
      <c r="K86" s="114" t="e">
        <f>'IS '!K86-#REF!</f>
        <v>#REF!</v>
      </c>
      <c r="L86" s="114" t="e">
        <f>'IS '!L86-#REF!</f>
        <v>#REF!</v>
      </c>
      <c r="M86" s="6" t="e">
        <f>'IS '!M86-#REF!</f>
        <v>#REF!</v>
      </c>
      <c r="N86" s="114" t="e">
        <f>'IS '!N86-#REF!</f>
        <v>#REF!</v>
      </c>
      <c r="O86" s="114" t="e">
        <f>'IS '!O86-#REF!</f>
        <v>#REF!</v>
      </c>
      <c r="P86" s="114" t="e">
        <f>'IS '!P86-#REF!</f>
        <v>#REF!</v>
      </c>
      <c r="Q86" s="114" t="e">
        <f>'IS '!Q86-#REF!</f>
        <v>#REF!</v>
      </c>
      <c r="R86" s="6" t="e">
        <f>'IS '!R86-#REF!</f>
        <v>#REF!</v>
      </c>
      <c r="S86" s="114" t="e">
        <f>'IS '!S86-#REF!</f>
        <v>#REF!</v>
      </c>
      <c r="T86" s="114" t="e">
        <f>'IS '!T86-#REF!</f>
        <v>#REF!</v>
      </c>
      <c r="U86" s="114" t="e">
        <f>'IS '!U86-#REF!</f>
        <v>#REF!</v>
      </c>
      <c r="V86" s="114" t="e">
        <f>'IS '!V86-#REF!</f>
        <v>#REF!</v>
      </c>
      <c r="W86" s="130" t="e">
        <f>'IS '!W86-#REF!</f>
        <v>#REF!</v>
      </c>
      <c r="X86" s="62" t="e">
        <f>'IS '!X86-#REF!</f>
        <v>#REF!</v>
      </c>
      <c r="Y86" s="62" t="e">
        <f>'IS '!Y86-#REF!</f>
        <v>#REF!</v>
      </c>
      <c r="Z86" s="62" t="e">
        <f>'IS '!Z86-#REF!</f>
        <v>#REF!</v>
      </c>
      <c r="AA86" s="62" t="e">
        <f>'IS '!AA86-#REF!</f>
        <v>#REF!</v>
      </c>
      <c r="AB86" s="6" t="e">
        <f>'IS '!AB86-#REF!</f>
        <v>#REF!</v>
      </c>
      <c r="AC86" s="62" t="e">
        <f>'IS '!AC86-#REF!</f>
        <v>#REF!</v>
      </c>
      <c r="AD86" s="62" t="e">
        <f>'IS '!AD86-#REF!</f>
        <v>#REF!</v>
      </c>
      <c r="AE86" s="62" t="e">
        <f>'IS '!AE86-#REF!</f>
        <v>#REF!</v>
      </c>
      <c r="AF86" s="62" t="e">
        <f>'IS '!AF86-#REF!</f>
        <v>#REF!</v>
      </c>
      <c r="AG86" s="6" t="e">
        <f>'IS '!AG86-#REF!</f>
        <v>#REF!</v>
      </c>
      <c r="AH86" s="62" t="e">
        <f>'IS '!AH86-#REF!</f>
        <v>#REF!</v>
      </c>
      <c r="AI86" s="62" t="e">
        <f>'IS '!AI86-#REF!</f>
        <v>#REF!</v>
      </c>
      <c r="AJ86" s="62" t="e">
        <f>'IS '!AJ86-#REF!</f>
        <v>#REF!</v>
      </c>
      <c r="AK86" s="62" t="e">
        <f>'IS '!AK86-#REF!</f>
        <v>#REF!</v>
      </c>
      <c r="AL86" s="6" t="e">
        <f>'IS '!AL86-#REF!</f>
        <v>#REF!</v>
      </c>
      <c r="AM86" s="62" t="e">
        <f>'IS '!AM86-#REF!</f>
        <v>#REF!</v>
      </c>
      <c r="AN86" s="62" t="e">
        <f>'IS '!AN86-#REF!</f>
        <v>#REF!</v>
      </c>
      <c r="AO86" s="62" t="e">
        <f>'IS '!AO86-#REF!</f>
        <v>#REF!</v>
      </c>
      <c r="AP86" s="62" t="e">
        <f>'IS '!AP86-#REF!</f>
        <v>#REF!</v>
      </c>
      <c r="AQ86" s="6" t="e">
        <f>'IS '!AQ86-#REF!</f>
        <v>#REF!</v>
      </c>
      <c r="AR86" s="62" t="e">
        <f>'IS '!AR86-#REF!</f>
        <v>#REF!</v>
      </c>
      <c r="AS86" s="62" t="e">
        <f>'IS '!AS86-#REF!</f>
        <v>#REF!</v>
      </c>
      <c r="AT86" s="62" t="e">
        <f>'IS '!AT86-#REF!</f>
        <v>#REF!</v>
      </c>
      <c r="AU86" s="62" t="e">
        <f>'IS '!AU86-#REF!</f>
        <v>#REF!</v>
      </c>
      <c r="AV86" s="6" t="e">
        <f>'IS '!AV86-#REF!</f>
        <v>#REF!</v>
      </c>
    </row>
    <row r="87" spans="1:48" s="8" customFormat="1" outlineLevel="1" x14ac:dyDescent="0.55000000000000004">
      <c r="B87" s="451" t="s">
        <v>118</v>
      </c>
      <c r="C87" s="452"/>
      <c r="D87" s="21" t="e">
        <f>'IS '!D87-#REF!</f>
        <v>#REF!</v>
      </c>
      <c r="E87" s="115" t="e">
        <f>'IS '!E87-#REF!</f>
        <v>#REF!</v>
      </c>
      <c r="F87" s="115" t="e">
        <f>'IS '!F87-#REF!</f>
        <v>#REF!</v>
      </c>
      <c r="G87" s="115" t="e">
        <f>'IS '!G87-#REF!</f>
        <v>#REF!</v>
      </c>
      <c r="H87" s="73" t="e">
        <f>'IS '!H87-#REF!</f>
        <v>#REF!</v>
      </c>
      <c r="I87" s="115" t="e">
        <f>'IS '!I87-#REF!</f>
        <v>#REF!</v>
      </c>
      <c r="J87" s="115" t="e">
        <f>'IS '!J87-#REF!</f>
        <v>#REF!</v>
      </c>
      <c r="K87" s="115" t="e">
        <f>'IS '!K87-#REF!</f>
        <v>#REF!</v>
      </c>
      <c r="L87" s="72" t="e">
        <f>'IS '!L87-#REF!</f>
        <v>#REF!</v>
      </c>
      <c r="M87" s="73" t="e">
        <f>'IS '!M87-#REF!</f>
        <v>#REF!</v>
      </c>
      <c r="N87" s="72" t="e">
        <f>'IS '!N87-#REF!</f>
        <v>#REF!</v>
      </c>
      <c r="O87" s="72" t="e">
        <f>'IS '!O87-#REF!</f>
        <v>#REF!</v>
      </c>
      <c r="P87" s="72" t="e">
        <f>'IS '!P87-#REF!</f>
        <v>#REF!</v>
      </c>
      <c r="Q87" s="115" t="e">
        <f>'IS '!Q87-#REF!</f>
        <v>#REF!</v>
      </c>
      <c r="R87" s="73" t="e">
        <f>'IS '!R87-#REF!</f>
        <v>#REF!</v>
      </c>
      <c r="S87" s="72" t="e">
        <f>'IS '!S87-#REF!</f>
        <v>#REF!</v>
      </c>
      <c r="T87" s="72" t="e">
        <f>'IS '!T87-#REF!</f>
        <v>#REF!</v>
      </c>
      <c r="U87" s="72" t="e">
        <f>'IS '!U87-#REF!</f>
        <v>#REF!</v>
      </c>
      <c r="V87" s="72" t="e">
        <f>'IS '!V87-#REF!</f>
        <v>#REF!</v>
      </c>
      <c r="W87" s="213" t="e">
        <f>'IS '!W87-#REF!</f>
        <v>#REF!</v>
      </c>
      <c r="X87" s="72" t="e">
        <f>'IS '!X87-#REF!</f>
        <v>#REF!</v>
      </c>
      <c r="Y87" s="72" t="e">
        <f>'IS '!Y87-#REF!</f>
        <v>#REF!</v>
      </c>
      <c r="Z87" s="72" t="e">
        <f>'IS '!Z87-#REF!</f>
        <v>#REF!</v>
      </c>
      <c r="AA87" s="72" t="e">
        <f>'IS '!AA87-#REF!</f>
        <v>#REF!</v>
      </c>
      <c r="AB87" s="73" t="e">
        <f>'IS '!AB87-#REF!</f>
        <v>#REF!</v>
      </c>
      <c r="AC87" s="72" t="e">
        <f>'IS '!AC87-#REF!</f>
        <v>#REF!</v>
      </c>
      <c r="AD87" s="72" t="e">
        <f>'IS '!AD87-#REF!</f>
        <v>#REF!</v>
      </c>
      <c r="AE87" s="72" t="e">
        <f>'IS '!AE87-#REF!</f>
        <v>#REF!</v>
      </c>
      <c r="AF87" s="72" t="e">
        <f>'IS '!AF87-#REF!</f>
        <v>#REF!</v>
      </c>
      <c r="AG87" s="73" t="e">
        <f>'IS '!AG87-#REF!</f>
        <v>#REF!</v>
      </c>
      <c r="AH87" s="72" t="e">
        <f>'IS '!AH87-#REF!</f>
        <v>#REF!</v>
      </c>
      <c r="AI87" s="72" t="e">
        <f>'IS '!AI87-#REF!</f>
        <v>#REF!</v>
      </c>
      <c r="AJ87" s="72" t="e">
        <f>'IS '!AJ87-#REF!</f>
        <v>#REF!</v>
      </c>
      <c r="AK87" s="72" t="e">
        <f>'IS '!AK87-#REF!</f>
        <v>#REF!</v>
      </c>
      <c r="AL87" s="73" t="e">
        <f>'IS '!AL87-#REF!</f>
        <v>#REF!</v>
      </c>
      <c r="AM87" s="72" t="e">
        <f>'IS '!AM87-#REF!</f>
        <v>#REF!</v>
      </c>
      <c r="AN87" s="72" t="e">
        <f>'IS '!AN87-#REF!</f>
        <v>#REF!</v>
      </c>
      <c r="AO87" s="72" t="e">
        <f>'IS '!AO87-#REF!</f>
        <v>#REF!</v>
      </c>
      <c r="AP87" s="72" t="e">
        <f>'IS '!AP87-#REF!</f>
        <v>#REF!</v>
      </c>
      <c r="AQ87" s="73" t="e">
        <f>'IS '!AQ87-#REF!</f>
        <v>#REF!</v>
      </c>
      <c r="AR87" s="72" t="e">
        <f>'IS '!AR87-#REF!</f>
        <v>#REF!</v>
      </c>
      <c r="AS87" s="72" t="e">
        <f>'IS '!AS87-#REF!</f>
        <v>#REF!</v>
      </c>
      <c r="AT87" s="72" t="e">
        <f>'IS '!AT87-#REF!</f>
        <v>#REF!</v>
      </c>
      <c r="AU87" s="72" t="e">
        <f>'IS '!AU87-#REF!</f>
        <v>#REF!</v>
      </c>
      <c r="AV87" s="73" t="e">
        <f>'IS '!AV87-#REF!</f>
        <v>#REF!</v>
      </c>
    </row>
    <row r="88" spans="1:48" s="8" customFormat="1" outlineLevel="1" x14ac:dyDescent="0.55000000000000004">
      <c r="B88" s="453" t="s">
        <v>119</v>
      </c>
      <c r="C88" s="454"/>
      <c r="D88" s="21" t="e">
        <f>'IS '!D88-#REF!</f>
        <v>#REF!</v>
      </c>
      <c r="E88" s="103" t="e">
        <f>'IS '!E88-#REF!</f>
        <v>#REF!</v>
      </c>
      <c r="F88" s="103" t="e">
        <f>'IS '!F88-#REF!</f>
        <v>#REF!</v>
      </c>
      <c r="G88" s="103" t="e">
        <f>'IS '!G88-#REF!</f>
        <v>#REF!</v>
      </c>
      <c r="H88" s="97" t="e">
        <f>'IS '!H88-#REF!</f>
        <v>#REF!</v>
      </c>
      <c r="I88" s="103" t="e">
        <f>'IS '!I88-#REF!</f>
        <v>#REF!</v>
      </c>
      <c r="J88" s="103" t="e">
        <f>'IS '!J88-#REF!</f>
        <v>#REF!</v>
      </c>
      <c r="K88" s="103" t="e">
        <f>'IS '!K88-#REF!</f>
        <v>#REF!</v>
      </c>
      <c r="L88" s="50" t="e">
        <f>'IS '!L88-#REF!</f>
        <v>#REF!</v>
      </c>
      <c r="M88" s="97" t="e">
        <f>'IS '!M88-#REF!</f>
        <v>#REF!</v>
      </c>
      <c r="N88" s="50" t="e">
        <f>'IS '!N88-#REF!</f>
        <v>#REF!</v>
      </c>
      <c r="O88" s="50" t="e">
        <f>'IS '!O88-#REF!</f>
        <v>#REF!</v>
      </c>
      <c r="P88" s="50" t="e">
        <f>'IS '!P88-#REF!</f>
        <v>#REF!</v>
      </c>
      <c r="Q88" s="103" t="e">
        <f>'IS '!Q88-#REF!</f>
        <v>#REF!</v>
      </c>
      <c r="R88" s="97" t="e">
        <f>'IS '!R88-#REF!</f>
        <v>#REF!</v>
      </c>
      <c r="S88" s="50" t="e">
        <f>'IS '!S88-#REF!</f>
        <v>#REF!</v>
      </c>
      <c r="T88" s="50" t="e">
        <f>'IS '!T88-#REF!</f>
        <v>#REF!</v>
      </c>
      <c r="U88" s="50" t="e">
        <f>'IS '!U88-#REF!</f>
        <v>#REF!</v>
      </c>
      <c r="V88" s="50" t="e">
        <f>'IS '!V88-#REF!</f>
        <v>#REF!</v>
      </c>
      <c r="W88" s="132" t="e">
        <f>'IS '!W88-#REF!</f>
        <v>#REF!</v>
      </c>
      <c r="X88" s="50" t="e">
        <f>'IS '!X88-#REF!</f>
        <v>#REF!</v>
      </c>
      <c r="Y88" s="50" t="e">
        <f>'IS '!Y88-#REF!</f>
        <v>#REF!</v>
      </c>
      <c r="Z88" s="50" t="e">
        <f>'IS '!Z88-#REF!</f>
        <v>#REF!</v>
      </c>
      <c r="AA88" s="50" t="e">
        <f>'IS '!AA88-#REF!</f>
        <v>#REF!</v>
      </c>
      <c r="AB88" s="97" t="e">
        <f>'IS '!AB88-#REF!</f>
        <v>#REF!</v>
      </c>
      <c r="AC88" s="50" t="e">
        <f>'IS '!AC88-#REF!</f>
        <v>#REF!</v>
      </c>
      <c r="AD88" s="50" t="e">
        <f>'IS '!AD88-#REF!</f>
        <v>#REF!</v>
      </c>
      <c r="AE88" s="50" t="e">
        <f>'IS '!AE88-#REF!</f>
        <v>#REF!</v>
      </c>
      <c r="AF88" s="50" t="e">
        <f>'IS '!AF88-#REF!</f>
        <v>#REF!</v>
      </c>
      <c r="AG88" s="97" t="e">
        <f>'IS '!AG88-#REF!</f>
        <v>#REF!</v>
      </c>
      <c r="AH88" s="50" t="e">
        <f>'IS '!AH88-#REF!</f>
        <v>#REF!</v>
      </c>
      <c r="AI88" s="50" t="e">
        <f>'IS '!AI88-#REF!</f>
        <v>#REF!</v>
      </c>
      <c r="AJ88" s="50" t="e">
        <f>'IS '!AJ88-#REF!</f>
        <v>#REF!</v>
      </c>
      <c r="AK88" s="50" t="e">
        <f>'IS '!AK88-#REF!</f>
        <v>#REF!</v>
      </c>
      <c r="AL88" s="97" t="e">
        <f>'IS '!AL88-#REF!</f>
        <v>#REF!</v>
      </c>
      <c r="AM88" s="50" t="e">
        <f>'IS '!AM88-#REF!</f>
        <v>#REF!</v>
      </c>
      <c r="AN88" s="50" t="e">
        <f>'IS '!AN88-#REF!</f>
        <v>#REF!</v>
      </c>
      <c r="AO88" s="50" t="e">
        <f>'IS '!AO88-#REF!</f>
        <v>#REF!</v>
      </c>
      <c r="AP88" s="50" t="e">
        <f>'IS '!AP88-#REF!</f>
        <v>#REF!</v>
      </c>
      <c r="AQ88" s="97" t="e">
        <f>'IS '!AQ88-#REF!</f>
        <v>#REF!</v>
      </c>
      <c r="AR88" s="50" t="e">
        <f>'IS '!AR88-#REF!</f>
        <v>#REF!</v>
      </c>
      <c r="AS88" s="50" t="e">
        <f>'IS '!AS88-#REF!</f>
        <v>#REF!</v>
      </c>
      <c r="AT88" s="50" t="e">
        <f>'IS '!AT88-#REF!</f>
        <v>#REF!</v>
      </c>
      <c r="AU88" s="50" t="e">
        <f>'IS '!AU88-#REF!</f>
        <v>#REF!</v>
      </c>
      <c r="AV88" s="97" t="e">
        <f>'IS '!AV88-#REF!</f>
        <v>#REF!</v>
      </c>
    </row>
    <row r="89" spans="1:48" outlineLevel="1" x14ac:dyDescent="0.55000000000000004">
      <c r="B89" s="69" t="s">
        <v>50</v>
      </c>
      <c r="C89" s="70"/>
      <c r="D89" s="21" t="e">
        <f>'IS '!D89-#REF!</f>
        <v>#REF!</v>
      </c>
      <c r="E89" s="120" t="e">
        <f>'IS '!E89-#REF!</f>
        <v>#REF!</v>
      </c>
      <c r="F89" s="120" t="e">
        <f>'IS '!F89-#REF!</f>
        <v>#REF!</v>
      </c>
      <c r="G89" s="120" t="e">
        <f>'IS '!G89-#REF!</f>
        <v>#REF!</v>
      </c>
      <c r="H89" s="58" t="e">
        <f>'IS '!H89-#REF!</f>
        <v>#REF!</v>
      </c>
      <c r="I89" s="120" t="e">
        <f>'IS '!I89-#REF!</f>
        <v>#REF!</v>
      </c>
      <c r="J89" s="120" t="e">
        <f>'IS '!J89-#REF!</f>
        <v>#REF!</v>
      </c>
      <c r="K89" s="120" t="e">
        <f>'IS '!K89-#REF!</f>
        <v>#REF!</v>
      </c>
      <c r="L89" s="120" t="e">
        <f>'IS '!L89-#REF!</f>
        <v>#REF!</v>
      </c>
      <c r="M89" s="58" t="e">
        <f>'IS '!M89-#REF!</f>
        <v>#REF!</v>
      </c>
      <c r="N89" s="120" t="e">
        <f>'IS '!N89-#REF!</f>
        <v>#REF!</v>
      </c>
      <c r="O89" s="120" t="e">
        <f>'IS '!O89-#REF!</f>
        <v>#REF!</v>
      </c>
      <c r="P89" s="120" t="e">
        <f>'IS '!P89-#REF!</f>
        <v>#REF!</v>
      </c>
      <c r="Q89" s="120" t="e">
        <f>'IS '!Q89-#REF!</f>
        <v>#REF!</v>
      </c>
      <c r="R89" s="58" t="e">
        <f>'IS '!R89-#REF!</f>
        <v>#REF!</v>
      </c>
      <c r="S89" s="120" t="e">
        <f>'IS '!S89-#REF!</f>
        <v>#REF!</v>
      </c>
      <c r="T89" s="120" t="e">
        <f>'IS '!T89-#REF!</f>
        <v>#REF!</v>
      </c>
      <c r="U89" s="120" t="e">
        <f>'IS '!U89-#REF!</f>
        <v>#REF!</v>
      </c>
      <c r="V89" s="120" t="e">
        <f>'IS '!V89-#REF!</f>
        <v>#REF!</v>
      </c>
      <c r="W89" s="155" t="e">
        <f>'IS '!W89-#REF!</f>
        <v>#REF!</v>
      </c>
      <c r="X89" s="71" t="e">
        <f>'IS '!X89-#REF!</f>
        <v>#REF!</v>
      </c>
      <c r="Y89" s="71" t="e">
        <f>'IS '!Y89-#REF!</f>
        <v>#REF!</v>
      </c>
      <c r="Z89" s="71" t="e">
        <f>'IS '!Z89-#REF!</f>
        <v>#REF!</v>
      </c>
      <c r="AA89" s="71" t="e">
        <f>'IS '!AA89-#REF!</f>
        <v>#REF!</v>
      </c>
      <c r="AB89" s="58" t="e">
        <f>'IS '!AB89-#REF!</f>
        <v>#REF!</v>
      </c>
      <c r="AC89" s="71" t="e">
        <f>'IS '!AC89-#REF!</f>
        <v>#REF!</v>
      </c>
      <c r="AD89" s="71" t="e">
        <f>'IS '!AD89-#REF!</f>
        <v>#REF!</v>
      </c>
      <c r="AE89" s="71" t="e">
        <f>'IS '!AE89-#REF!</f>
        <v>#REF!</v>
      </c>
      <c r="AF89" s="71" t="e">
        <f>'IS '!AF89-#REF!</f>
        <v>#REF!</v>
      </c>
      <c r="AG89" s="58" t="e">
        <f>'IS '!AG89-#REF!</f>
        <v>#REF!</v>
      </c>
      <c r="AH89" s="71" t="e">
        <f>'IS '!AH89-#REF!</f>
        <v>#REF!</v>
      </c>
      <c r="AI89" s="71" t="e">
        <f>'IS '!AI89-#REF!</f>
        <v>#REF!</v>
      </c>
      <c r="AJ89" s="71" t="e">
        <f>'IS '!AJ89-#REF!</f>
        <v>#REF!</v>
      </c>
      <c r="AK89" s="71" t="e">
        <f>'IS '!AK89-#REF!</f>
        <v>#REF!</v>
      </c>
      <c r="AL89" s="58" t="e">
        <f>'IS '!AL89-#REF!</f>
        <v>#REF!</v>
      </c>
      <c r="AM89" s="71" t="e">
        <f>'IS '!AM89-#REF!</f>
        <v>#REF!</v>
      </c>
      <c r="AN89" s="71" t="e">
        <f>'IS '!AN89-#REF!</f>
        <v>#REF!</v>
      </c>
      <c r="AO89" s="71" t="e">
        <f>'IS '!AO89-#REF!</f>
        <v>#REF!</v>
      </c>
      <c r="AP89" s="71" t="e">
        <f>'IS '!AP89-#REF!</f>
        <v>#REF!</v>
      </c>
      <c r="AQ89" s="58" t="e">
        <f>'IS '!AQ89-#REF!</f>
        <v>#REF!</v>
      </c>
      <c r="AR89" s="71" t="e">
        <f>'IS '!AR89-#REF!</f>
        <v>#REF!</v>
      </c>
      <c r="AS89" s="71" t="e">
        <f>'IS '!AS89-#REF!</f>
        <v>#REF!</v>
      </c>
      <c r="AT89" s="71" t="e">
        <f>'IS '!AT89-#REF!</f>
        <v>#REF!</v>
      </c>
      <c r="AU89" s="71" t="e">
        <f>'IS '!AU89-#REF!</f>
        <v>#REF!</v>
      </c>
      <c r="AV89" s="58" t="e">
        <f>'IS '!AV89-#REF!</f>
        <v>#REF!</v>
      </c>
    </row>
    <row r="90" spans="1:48" outlineLevel="1" x14ac:dyDescent="0.55000000000000004">
      <c r="B90" s="180" t="s">
        <v>120</v>
      </c>
      <c r="C90" s="207"/>
      <c r="D90" s="21" t="e">
        <f>'IS '!D90-#REF!</f>
        <v>#REF!</v>
      </c>
      <c r="E90" s="101" t="e">
        <f>'IS '!E90-#REF!</f>
        <v>#REF!</v>
      </c>
      <c r="F90" s="101" t="e">
        <f>'IS '!F90-#REF!</f>
        <v>#REF!</v>
      </c>
      <c r="G90" s="101" t="e">
        <f>'IS '!G90-#REF!</f>
        <v>#REF!</v>
      </c>
      <c r="H90" s="6" t="e">
        <f>'IS '!H90-#REF!</f>
        <v>#REF!</v>
      </c>
      <c r="I90" s="101" t="e">
        <f>'IS '!I90-#REF!</f>
        <v>#REF!</v>
      </c>
      <c r="J90" s="101" t="e">
        <f>'IS '!J90-#REF!</f>
        <v>#REF!</v>
      </c>
      <c r="K90" s="101" t="e">
        <f>'IS '!K90-#REF!</f>
        <v>#REF!</v>
      </c>
      <c r="L90" s="16" t="e">
        <f>'IS '!L90-#REF!</f>
        <v>#REF!</v>
      </c>
      <c r="M90" s="6" t="e">
        <f>'IS '!M90-#REF!</f>
        <v>#REF!</v>
      </c>
      <c r="N90" s="16" t="e">
        <f>'IS '!N90-#REF!</f>
        <v>#REF!</v>
      </c>
      <c r="O90" s="16" t="e">
        <f>'IS '!O90-#REF!</f>
        <v>#REF!</v>
      </c>
      <c r="P90" s="16" t="e">
        <f>'IS '!P90-#REF!</f>
        <v>#REF!</v>
      </c>
      <c r="Q90" s="16" t="e">
        <f>'IS '!Q90-#REF!</f>
        <v>#REF!</v>
      </c>
      <c r="R90" s="6" t="e">
        <f>'IS '!R90-#REF!</f>
        <v>#REF!</v>
      </c>
      <c r="S90" s="16" t="e">
        <f>'IS '!S90-#REF!</f>
        <v>#REF!</v>
      </c>
      <c r="T90" s="16" t="e">
        <f>'IS '!T90-#REF!</f>
        <v>#REF!</v>
      </c>
      <c r="U90" s="16" t="e">
        <f>'IS '!U90-#REF!</f>
        <v>#REF!</v>
      </c>
      <c r="V90" s="16" t="e">
        <f>'IS '!V90-#REF!</f>
        <v>#REF!</v>
      </c>
      <c r="W90" s="254" t="e">
        <f>'IS '!W90-#REF!</f>
        <v>#REF!</v>
      </c>
      <c r="X90" s="16" t="e">
        <f>'IS '!X90-#REF!</f>
        <v>#REF!</v>
      </c>
      <c r="Y90" s="16" t="e">
        <f>'IS '!Y90-#REF!</f>
        <v>#REF!</v>
      </c>
      <c r="Z90" s="16" t="e">
        <f>'IS '!Z90-#REF!</f>
        <v>#REF!</v>
      </c>
      <c r="AA90" s="16" t="e">
        <f>'IS '!AA90-#REF!</f>
        <v>#REF!</v>
      </c>
      <c r="AB90" s="254" t="e">
        <f>'IS '!AB90-#REF!</f>
        <v>#REF!</v>
      </c>
      <c r="AC90" s="16" t="e">
        <f>'IS '!AC90-#REF!</f>
        <v>#REF!</v>
      </c>
      <c r="AD90" s="16" t="e">
        <f>'IS '!AD90-#REF!</f>
        <v>#REF!</v>
      </c>
      <c r="AE90" s="16" t="e">
        <f>'IS '!AE90-#REF!</f>
        <v>#REF!</v>
      </c>
      <c r="AF90" s="16" t="e">
        <f>'IS '!AF90-#REF!</f>
        <v>#REF!</v>
      </c>
      <c r="AG90" s="254" t="e">
        <f>'IS '!AG90-#REF!</f>
        <v>#REF!</v>
      </c>
      <c r="AH90" s="16" t="e">
        <f>'IS '!AH90-#REF!</f>
        <v>#REF!</v>
      </c>
      <c r="AI90" s="16" t="e">
        <f>'IS '!AI90-#REF!</f>
        <v>#REF!</v>
      </c>
      <c r="AJ90" s="16" t="e">
        <f>'IS '!AJ90-#REF!</f>
        <v>#REF!</v>
      </c>
      <c r="AK90" s="16" t="e">
        <f>'IS '!AK90-#REF!</f>
        <v>#REF!</v>
      </c>
      <c r="AL90" s="254" t="e">
        <f>'IS '!AL90-#REF!</f>
        <v>#REF!</v>
      </c>
      <c r="AM90" s="16" t="e">
        <f>'IS '!AM90-#REF!</f>
        <v>#REF!</v>
      </c>
      <c r="AN90" s="16" t="e">
        <f>'IS '!AN90-#REF!</f>
        <v>#REF!</v>
      </c>
      <c r="AO90" s="16" t="e">
        <f>'IS '!AO90-#REF!</f>
        <v>#REF!</v>
      </c>
      <c r="AP90" s="16" t="e">
        <f>'IS '!AP90-#REF!</f>
        <v>#REF!</v>
      </c>
      <c r="AQ90" s="254" t="e">
        <f>'IS '!AQ90-#REF!</f>
        <v>#REF!</v>
      </c>
      <c r="AR90" s="16" t="e">
        <f>'IS '!AR90-#REF!</f>
        <v>#REF!</v>
      </c>
      <c r="AS90" s="16" t="e">
        <f>'IS '!AS90-#REF!</f>
        <v>#REF!</v>
      </c>
      <c r="AT90" s="16" t="e">
        <f>'IS '!AT90-#REF!</f>
        <v>#REF!</v>
      </c>
      <c r="AU90" s="16" t="e">
        <f>'IS '!AU90-#REF!</f>
        <v>#REF!</v>
      </c>
      <c r="AV90" s="254" t="e">
        <f>'IS '!AV90-#REF!</f>
        <v>#REF!</v>
      </c>
    </row>
    <row r="91" spans="1:48" outlineLevel="1" x14ac:dyDescent="0.55000000000000004">
      <c r="B91" s="180" t="s">
        <v>121</v>
      </c>
      <c r="C91" s="207"/>
      <c r="D91" s="21" t="e">
        <f>'IS '!D91-#REF!</f>
        <v>#REF!</v>
      </c>
      <c r="E91" s="101" t="e">
        <f>'IS '!E91-#REF!</f>
        <v>#REF!</v>
      </c>
      <c r="F91" s="101" t="e">
        <f>'IS '!F91-#REF!</f>
        <v>#REF!</v>
      </c>
      <c r="G91" s="101" t="e">
        <f>'IS '!G91-#REF!</f>
        <v>#REF!</v>
      </c>
      <c r="H91" s="122" t="e">
        <f>'IS '!H91-#REF!</f>
        <v>#REF!</v>
      </c>
      <c r="I91" s="101" t="e">
        <f>'IS '!I91-#REF!</f>
        <v>#REF!</v>
      </c>
      <c r="J91" s="101" t="e">
        <f>'IS '!J91-#REF!</f>
        <v>#REF!</v>
      </c>
      <c r="K91" s="101" t="e">
        <f>'IS '!K91-#REF!</f>
        <v>#REF!</v>
      </c>
      <c r="L91" s="101" t="e">
        <f>'IS '!L91-#REF!</f>
        <v>#REF!</v>
      </c>
      <c r="M91" s="122" t="e">
        <f>'IS '!M91-#REF!</f>
        <v>#REF!</v>
      </c>
      <c r="N91" s="101" t="e">
        <f>'IS '!N91-#REF!</f>
        <v>#REF!</v>
      </c>
      <c r="O91" s="101" t="e">
        <f>'IS '!O91-#REF!</f>
        <v>#REF!</v>
      </c>
      <c r="P91" s="101" t="e">
        <f>'IS '!P91-#REF!</f>
        <v>#REF!</v>
      </c>
      <c r="Q91" s="101" t="e">
        <f>'IS '!Q91-#REF!</f>
        <v>#REF!</v>
      </c>
      <c r="R91" s="122" t="e">
        <f>'IS '!R91-#REF!</f>
        <v>#REF!</v>
      </c>
      <c r="S91" s="16" t="e">
        <f>'IS '!S91-#REF!</f>
        <v>#REF!</v>
      </c>
      <c r="T91" s="16" t="e">
        <f>'IS '!T91-#REF!</f>
        <v>#REF!</v>
      </c>
      <c r="U91" s="16" t="e">
        <f>'IS '!U91-#REF!</f>
        <v>#REF!</v>
      </c>
      <c r="V91" s="16" t="e">
        <f>'IS '!V91-#REF!</f>
        <v>#REF!</v>
      </c>
      <c r="W91" s="122" t="e">
        <f>'IS '!W91-#REF!</f>
        <v>#REF!</v>
      </c>
      <c r="X91" s="16" t="e">
        <f>'IS '!X91-#REF!</f>
        <v>#REF!</v>
      </c>
      <c r="Y91" s="16" t="e">
        <f>'IS '!Y91-#REF!</f>
        <v>#REF!</v>
      </c>
      <c r="Z91" s="16" t="e">
        <f>'IS '!Z91-#REF!</f>
        <v>#REF!</v>
      </c>
      <c r="AA91" s="16" t="e">
        <f>'IS '!AA91-#REF!</f>
        <v>#REF!</v>
      </c>
      <c r="AB91" s="26" t="e">
        <f>'IS '!AB91-#REF!</f>
        <v>#REF!</v>
      </c>
      <c r="AC91" s="16" t="e">
        <f>'IS '!AC91-#REF!</f>
        <v>#REF!</v>
      </c>
      <c r="AD91" s="16" t="e">
        <f>'IS '!AD91-#REF!</f>
        <v>#REF!</v>
      </c>
      <c r="AE91" s="16" t="e">
        <f>'IS '!AE91-#REF!</f>
        <v>#REF!</v>
      </c>
      <c r="AF91" s="16" t="e">
        <f>'IS '!AF91-#REF!</f>
        <v>#REF!</v>
      </c>
      <c r="AG91" s="26" t="e">
        <f>'IS '!AG91-#REF!</f>
        <v>#REF!</v>
      </c>
      <c r="AH91" s="16" t="e">
        <f>'IS '!AH91-#REF!</f>
        <v>#REF!</v>
      </c>
      <c r="AI91" s="16" t="e">
        <f>'IS '!AI91-#REF!</f>
        <v>#REF!</v>
      </c>
      <c r="AJ91" s="16" t="e">
        <f>'IS '!AJ91-#REF!</f>
        <v>#REF!</v>
      </c>
      <c r="AK91" s="16" t="e">
        <f>'IS '!AK91-#REF!</f>
        <v>#REF!</v>
      </c>
      <c r="AL91" s="26" t="e">
        <f>'IS '!AL91-#REF!</f>
        <v>#REF!</v>
      </c>
      <c r="AM91" s="16" t="e">
        <f>'IS '!AM91-#REF!</f>
        <v>#REF!</v>
      </c>
      <c r="AN91" s="16" t="e">
        <f>'IS '!AN91-#REF!</f>
        <v>#REF!</v>
      </c>
      <c r="AO91" s="16" t="e">
        <f>'IS '!AO91-#REF!</f>
        <v>#REF!</v>
      </c>
      <c r="AP91" s="16" t="e">
        <f>'IS '!AP91-#REF!</f>
        <v>#REF!</v>
      </c>
      <c r="AQ91" s="26" t="e">
        <f>'IS '!AQ91-#REF!</f>
        <v>#REF!</v>
      </c>
      <c r="AR91" s="16" t="e">
        <f>'IS '!AR91-#REF!</f>
        <v>#REF!</v>
      </c>
      <c r="AS91" s="16" t="e">
        <f>'IS '!AS91-#REF!</f>
        <v>#REF!</v>
      </c>
      <c r="AT91" s="16" t="e">
        <f>'IS '!AT91-#REF!</f>
        <v>#REF!</v>
      </c>
      <c r="AU91" s="16" t="e">
        <f>'IS '!AU91-#REF!</f>
        <v>#REF!</v>
      </c>
      <c r="AV91" s="26" t="e">
        <f>'IS '!AV91-#REF!</f>
        <v>#REF!</v>
      </c>
    </row>
    <row r="92" spans="1:48" outlineLevel="1" x14ac:dyDescent="0.55000000000000004">
      <c r="B92" s="455" t="s">
        <v>122</v>
      </c>
      <c r="C92" s="456"/>
      <c r="D92" s="21" t="e">
        <f>'IS '!D92-#REF!</f>
        <v>#REF!</v>
      </c>
      <c r="E92" s="115" t="e">
        <f>'IS '!E92-#REF!</f>
        <v>#REF!</v>
      </c>
      <c r="F92" s="115" t="e">
        <f>'IS '!F92-#REF!</f>
        <v>#REF!</v>
      </c>
      <c r="G92" s="115" t="e">
        <f>'IS '!G92-#REF!</f>
        <v>#REF!</v>
      </c>
      <c r="H92" s="213" t="e">
        <f>'IS '!H92-#REF!</f>
        <v>#REF!</v>
      </c>
      <c r="I92" s="115" t="e">
        <f>'IS '!I92-#REF!</f>
        <v>#REF!</v>
      </c>
      <c r="J92" s="115" t="e">
        <f>'IS '!J92-#REF!</f>
        <v>#REF!</v>
      </c>
      <c r="K92" s="115" t="e">
        <f>'IS '!K92-#REF!</f>
        <v>#REF!</v>
      </c>
      <c r="L92" s="115" t="e">
        <f>'IS '!L92-#REF!</f>
        <v>#REF!</v>
      </c>
      <c r="M92" s="213" t="e">
        <f>'IS '!M92-#REF!</f>
        <v>#REF!</v>
      </c>
      <c r="N92" s="115" t="e">
        <f>'IS '!N92-#REF!</f>
        <v>#REF!</v>
      </c>
      <c r="O92" s="115" t="e">
        <f>'IS '!O92-#REF!</f>
        <v>#REF!</v>
      </c>
      <c r="P92" s="115" t="e">
        <f>'IS '!P92-#REF!</f>
        <v>#REF!</v>
      </c>
      <c r="Q92" s="115" t="e">
        <f>'IS '!Q92-#REF!</f>
        <v>#REF!</v>
      </c>
      <c r="R92" s="73" t="e">
        <f>'IS '!R92-#REF!</f>
        <v>#REF!</v>
      </c>
      <c r="S92" s="72" t="e">
        <f>'IS '!S92-#REF!</f>
        <v>#REF!</v>
      </c>
      <c r="T92" s="72" t="e">
        <f>'IS '!T92-#REF!</f>
        <v>#REF!</v>
      </c>
      <c r="U92" s="72" t="e">
        <f>'IS '!U92-#REF!</f>
        <v>#REF!</v>
      </c>
      <c r="V92" s="72" t="e">
        <f>'IS '!V92-#REF!</f>
        <v>#REF!</v>
      </c>
      <c r="W92" s="213" t="e">
        <f>'IS '!W92-#REF!</f>
        <v>#REF!</v>
      </c>
      <c r="X92" s="72" t="e">
        <f>'IS '!X92-#REF!</f>
        <v>#REF!</v>
      </c>
      <c r="Y92" s="72" t="e">
        <f>'IS '!Y92-#REF!</f>
        <v>#REF!</v>
      </c>
      <c r="Z92" s="72" t="e">
        <f>'IS '!Z92-#REF!</f>
        <v>#REF!</v>
      </c>
      <c r="AA92" s="72" t="e">
        <f>'IS '!AA92-#REF!</f>
        <v>#REF!</v>
      </c>
      <c r="AB92" s="73" t="e">
        <f>'IS '!AB92-#REF!</f>
        <v>#REF!</v>
      </c>
      <c r="AC92" s="72" t="e">
        <f>'IS '!AC92-#REF!</f>
        <v>#REF!</v>
      </c>
      <c r="AD92" s="72" t="e">
        <f>'IS '!AD92-#REF!</f>
        <v>#REF!</v>
      </c>
      <c r="AE92" s="72" t="e">
        <f>'IS '!AE92-#REF!</f>
        <v>#REF!</v>
      </c>
      <c r="AF92" s="72" t="e">
        <f>'IS '!AF92-#REF!</f>
        <v>#REF!</v>
      </c>
      <c r="AG92" s="73" t="e">
        <f>'IS '!AG92-#REF!</f>
        <v>#REF!</v>
      </c>
      <c r="AH92" s="72" t="e">
        <f>'IS '!AH92-#REF!</f>
        <v>#REF!</v>
      </c>
      <c r="AI92" s="72" t="e">
        <f>'IS '!AI92-#REF!</f>
        <v>#REF!</v>
      </c>
      <c r="AJ92" s="72" t="e">
        <f>'IS '!AJ92-#REF!</f>
        <v>#REF!</v>
      </c>
      <c r="AK92" s="72" t="e">
        <f>'IS '!AK92-#REF!</f>
        <v>#REF!</v>
      </c>
      <c r="AL92" s="73" t="e">
        <f>'IS '!AL92-#REF!</f>
        <v>#REF!</v>
      </c>
      <c r="AM92" s="72" t="e">
        <f>'IS '!AM92-#REF!</f>
        <v>#REF!</v>
      </c>
      <c r="AN92" s="72" t="e">
        <f>'IS '!AN92-#REF!</f>
        <v>#REF!</v>
      </c>
      <c r="AO92" s="72" t="e">
        <f>'IS '!AO92-#REF!</f>
        <v>#REF!</v>
      </c>
      <c r="AP92" s="72" t="e">
        <f>'IS '!AP92-#REF!</f>
        <v>#REF!</v>
      </c>
      <c r="AQ92" s="73" t="e">
        <f>'IS '!AQ92-#REF!</f>
        <v>#REF!</v>
      </c>
      <c r="AR92" s="72" t="e">
        <f>'IS '!AR92-#REF!</f>
        <v>#REF!</v>
      </c>
      <c r="AS92" s="72" t="e">
        <f>'IS '!AS92-#REF!</f>
        <v>#REF!</v>
      </c>
      <c r="AT92" s="72" t="e">
        <f>'IS '!AT92-#REF!</f>
        <v>#REF!</v>
      </c>
      <c r="AU92" s="72" t="e">
        <f>'IS '!AU92-#REF!</f>
        <v>#REF!</v>
      </c>
      <c r="AV92" s="73" t="e">
        <f>'IS '!AV92-#REF!</f>
        <v>#REF!</v>
      </c>
    </row>
    <row r="93" spans="1:48" outlineLevel="1" x14ac:dyDescent="0.55000000000000004">
      <c r="B93" s="449" t="s">
        <v>100</v>
      </c>
      <c r="C93" s="450"/>
      <c r="D93" s="21" t="e">
        <f>'IS '!D93-#REF!</f>
        <v>#REF!</v>
      </c>
      <c r="E93" s="105" t="e">
        <f>'IS '!E93-#REF!</f>
        <v>#REF!</v>
      </c>
      <c r="F93" s="105" t="e">
        <f>'IS '!F93-#REF!</f>
        <v>#REF!</v>
      </c>
      <c r="G93" s="105" t="e">
        <f>'IS '!G93-#REF!</f>
        <v>#REF!</v>
      </c>
      <c r="H93" s="129" t="e">
        <f>'IS '!H93-#REF!</f>
        <v>#REF!</v>
      </c>
      <c r="I93" s="105" t="e">
        <f>'IS '!I93-#REF!</f>
        <v>#REF!</v>
      </c>
      <c r="J93" s="105" t="e">
        <f>'IS '!J93-#REF!</f>
        <v>#REF!</v>
      </c>
      <c r="K93" s="105" t="e">
        <f>'IS '!K93-#REF!</f>
        <v>#REF!</v>
      </c>
      <c r="L93" s="105" t="e">
        <f>'IS '!L93-#REF!</f>
        <v>#REF!</v>
      </c>
      <c r="M93" s="129" t="e">
        <f>'IS '!M93-#REF!</f>
        <v>#REF!</v>
      </c>
      <c r="N93" s="105" t="e">
        <f>'IS '!N93-#REF!</f>
        <v>#REF!</v>
      </c>
      <c r="O93" s="105" t="e">
        <f>'IS '!O93-#REF!</f>
        <v>#REF!</v>
      </c>
      <c r="P93" s="105" t="e">
        <f>'IS '!P93-#REF!</f>
        <v>#REF!</v>
      </c>
      <c r="Q93" s="105" t="e">
        <f>'IS '!Q93-#REF!</f>
        <v>#REF!</v>
      </c>
      <c r="R93" s="76" t="e">
        <f>'IS '!R93-#REF!</f>
        <v>#REF!</v>
      </c>
      <c r="S93" s="48" t="e">
        <f>'IS '!S93-#REF!</f>
        <v>#REF!</v>
      </c>
      <c r="T93" s="48" t="e">
        <f>'IS '!T93-#REF!</f>
        <v>#REF!</v>
      </c>
      <c r="U93" s="48" t="e">
        <f>'IS '!U93-#REF!</f>
        <v>#REF!</v>
      </c>
      <c r="V93" s="48" t="e">
        <f>'IS '!V93-#REF!</f>
        <v>#REF!</v>
      </c>
      <c r="W93" s="76" t="e">
        <f>'IS '!W93-#REF!</f>
        <v>#REF!</v>
      </c>
      <c r="X93" s="48" t="e">
        <f>'IS '!X93-#REF!</f>
        <v>#REF!</v>
      </c>
      <c r="Y93" s="48" t="e">
        <f>'IS '!Y93-#REF!</f>
        <v>#REF!</v>
      </c>
      <c r="Z93" s="48" t="e">
        <f>'IS '!Z93-#REF!</f>
        <v>#REF!</v>
      </c>
      <c r="AA93" s="48" t="e">
        <f>'IS '!AA93-#REF!</f>
        <v>#REF!</v>
      </c>
      <c r="AB93" s="76" t="e">
        <f>'IS '!AB93-#REF!</f>
        <v>#REF!</v>
      </c>
      <c r="AC93" s="48" t="e">
        <f>'IS '!AC93-#REF!</f>
        <v>#REF!</v>
      </c>
      <c r="AD93" s="48" t="e">
        <f>'IS '!AD93-#REF!</f>
        <v>#REF!</v>
      </c>
      <c r="AE93" s="48" t="e">
        <f>'IS '!AE93-#REF!</f>
        <v>#REF!</v>
      </c>
      <c r="AF93" s="48" t="e">
        <f>'IS '!AF93-#REF!</f>
        <v>#REF!</v>
      </c>
      <c r="AG93" s="76" t="e">
        <f>'IS '!AG93-#REF!</f>
        <v>#REF!</v>
      </c>
      <c r="AH93" s="48" t="e">
        <f>'IS '!AH93-#REF!</f>
        <v>#REF!</v>
      </c>
      <c r="AI93" s="48" t="e">
        <f>'IS '!AI93-#REF!</f>
        <v>#REF!</v>
      </c>
      <c r="AJ93" s="48" t="e">
        <f>'IS '!AJ93-#REF!</f>
        <v>#REF!</v>
      </c>
      <c r="AK93" s="48" t="e">
        <f>'IS '!AK93-#REF!</f>
        <v>#REF!</v>
      </c>
      <c r="AL93" s="76" t="e">
        <f>'IS '!AL93-#REF!</f>
        <v>#REF!</v>
      </c>
      <c r="AM93" s="48" t="e">
        <f>'IS '!AM93-#REF!</f>
        <v>#REF!</v>
      </c>
      <c r="AN93" s="48" t="e">
        <f>'IS '!AN93-#REF!</f>
        <v>#REF!</v>
      </c>
      <c r="AO93" s="48" t="e">
        <f>'IS '!AO93-#REF!</f>
        <v>#REF!</v>
      </c>
      <c r="AP93" s="48" t="e">
        <f>'IS '!AP93-#REF!</f>
        <v>#REF!</v>
      </c>
      <c r="AQ93" s="76" t="e">
        <f>'IS '!AQ93-#REF!</f>
        <v>#REF!</v>
      </c>
      <c r="AR93" s="48" t="e">
        <f>'IS '!AR93-#REF!</f>
        <v>#REF!</v>
      </c>
      <c r="AS93" s="48" t="e">
        <f>'IS '!AS93-#REF!</f>
        <v>#REF!</v>
      </c>
      <c r="AT93" s="48" t="e">
        <f>'IS '!AT93-#REF!</f>
        <v>#REF!</v>
      </c>
      <c r="AU93" s="48" t="e">
        <f>'IS '!AU93-#REF!</f>
        <v>#REF!</v>
      </c>
      <c r="AV93" s="76" t="e">
        <f>'IS '!AV93-#REF!</f>
        <v>#REF!</v>
      </c>
    </row>
    <row r="94" spans="1:48" s="183" customFormat="1" outlineLevel="1" x14ac:dyDescent="0.55000000000000004">
      <c r="A94" s="238"/>
      <c r="B94" s="181" t="s">
        <v>151</v>
      </c>
      <c r="C94" s="182"/>
      <c r="D94" s="21" t="e">
        <f>'IS '!D94-#REF!</f>
        <v>#REF!</v>
      </c>
      <c r="E94" s="167" t="e">
        <f>'IS '!E94-#REF!</f>
        <v>#REF!</v>
      </c>
      <c r="F94" s="167" t="e">
        <f>'IS '!F94-#REF!</f>
        <v>#REF!</v>
      </c>
      <c r="G94" s="167" t="e">
        <f>'IS '!G94-#REF!</f>
        <v>#REF!</v>
      </c>
      <c r="H94" s="186" t="e">
        <f>'IS '!H94-#REF!</f>
        <v>#REF!</v>
      </c>
      <c r="I94" s="167" t="e">
        <f>'IS '!I94-#REF!</f>
        <v>#REF!</v>
      </c>
      <c r="J94" s="167" t="e">
        <f>'IS '!J94-#REF!</f>
        <v>#REF!</v>
      </c>
      <c r="K94" s="167" t="e">
        <f>'IS '!K94-#REF!</f>
        <v>#REF!</v>
      </c>
      <c r="L94" s="167" t="e">
        <f>'IS '!L94-#REF!</f>
        <v>#REF!</v>
      </c>
      <c r="M94" s="186" t="e">
        <f>'IS '!M94-#REF!</f>
        <v>#REF!</v>
      </c>
      <c r="N94" s="167" t="e">
        <f>'IS '!N94-#REF!</f>
        <v>#REF!</v>
      </c>
      <c r="O94" s="167" t="e">
        <f>'IS '!O94-#REF!</f>
        <v>#REF!</v>
      </c>
      <c r="P94" s="167" t="e">
        <f>'IS '!P94-#REF!</f>
        <v>#REF!</v>
      </c>
      <c r="Q94" s="167" t="e">
        <f>'IS '!Q94-#REF!</f>
        <v>#REF!</v>
      </c>
      <c r="R94" s="188" t="e">
        <f>'IS '!R94-#REF!</f>
        <v>#REF!</v>
      </c>
      <c r="S94" s="167" t="e">
        <f>'IS '!S94-#REF!</f>
        <v>#REF!</v>
      </c>
      <c r="T94" s="167" t="e">
        <f>'IS '!T94-#REF!</f>
        <v>#REF!</v>
      </c>
      <c r="U94" s="167" t="e">
        <f>'IS '!U94-#REF!</f>
        <v>#REF!</v>
      </c>
      <c r="V94" s="167" t="e">
        <f>'IS '!V94-#REF!</f>
        <v>#REF!</v>
      </c>
      <c r="W94" s="188" t="e">
        <f>'IS '!W94-#REF!</f>
        <v>#REF!</v>
      </c>
      <c r="X94" s="189" t="e">
        <f>'IS '!X94-#REF!</f>
        <v>#REF!</v>
      </c>
      <c r="Y94" s="189" t="e">
        <f>'IS '!Y94-#REF!</f>
        <v>#REF!</v>
      </c>
      <c r="Z94" s="189" t="e">
        <f>'IS '!Z94-#REF!</f>
        <v>#REF!</v>
      </c>
      <c r="AA94" s="189" t="e">
        <f>'IS '!AA94-#REF!</f>
        <v>#REF!</v>
      </c>
      <c r="AB94" s="188" t="e">
        <f>'IS '!AB94-#REF!</f>
        <v>#REF!</v>
      </c>
      <c r="AC94" s="189" t="e">
        <f>'IS '!AC94-#REF!</f>
        <v>#REF!</v>
      </c>
      <c r="AD94" s="189" t="e">
        <f>'IS '!AD94-#REF!</f>
        <v>#REF!</v>
      </c>
      <c r="AE94" s="189" t="e">
        <f>'IS '!AE94-#REF!</f>
        <v>#REF!</v>
      </c>
      <c r="AF94" s="189" t="e">
        <f>'IS '!AF94-#REF!</f>
        <v>#REF!</v>
      </c>
      <c r="AG94" s="188" t="e">
        <f>'IS '!AG94-#REF!</f>
        <v>#REF!</v>
      </c>
      <c r="AH94" s="189" t="e">
        <f>'IS '!AH94-#REF!</f>
        <v>#REF!</v>
      </c>
      <c r="AI94" s="189" t="e">
        <f>'IS '!AI94-#REF!</f>
        <v>#REF!</v>
      </c>
      <c r="AJ94" s="189" t="e">
        <f>'IS '!AJ94-#REF!</f>
        <v>#REF!</v>
      </c>
      <c r="AK94" s="189" t="e">
        <f>'IS '!AK94-#REF!</f>
        <v>#REF!</v>
      </c>
      <c r="AL94" s="188" t="e">
        <f>'IS '!AL94-#REF!</f>
        <v>#REF!</v>
      </c>
      <c r="AM94" s="189" t="e">
        <f>'IS '!AM94-#REF!</f>
        <v>#REF!</v>
      </c>
      <c r="AN94" s="189" t="e">
        <f>'IS '!AN94-#REF!</f>
        <v>#REF!</v>
      </c>
      <c r="AO94" s="189" t="e">
        <f>'IS '!AO94-#REF!</f>
        <v>#REF!</v>
      </c>
      <c r="AP94" s="189" t="e">
        <f>'IS '!AP94-#REF!</f>
        <v>#REF!</v>
      </c>
      <c r="AQ94" s="188" t="e">
        <f>'IS '!AQ94-#REF!</f>
        <v>#REF!</v>
      </c>
      <c r="AR94" s="189" t="e">
        <f>'IS '!AR94-#REF!</f>
        <v>#REF!</v>
      </c>
      <c r="AS94" s="189" t="e">
        <f>'IS '!AS94-#REF!</f>
        <v>#REF!</v>
      </c>
      <c r="AT94" s="189" t="e">
        <f>'IS '!AT94-#REF!</f>
        <v>#REF!</v>
      </c>
      <c r="AU94" s="189" t="e">
        <f>'IS '!AU94-#REF!</f>
        <v>#REF!</v>
      </c>
      <c r="AV94" s="188" t="e">
        <f>'IS '!AV94-#REF!</f>
        <v>#REF!</v>
      </c>
    </row>
    <row r="95" spans="1:48" outlineLevel="1" x14ac:dyDescent="0.55000000000000004">
      <c r="B95" s="180" t="s">
        <v>32</v>
      </c>
      <c r="C95" s="18"/>
      <c r="D95" s="21" t="e">
        <f>'IS '!D95-#REF!</f>
        <v>#REF!</v>
      </c>
      <c r="E95" s="105" t="e">
        <f>'IS '!E95-#REF!</f>
        <v>#REF!</v>
      </c>
      <c r="F95" s="105" t="e">
        <f>'IS '!F95-#REF!</f>
        <v>#REF!</v>
      </c>
      <c r="G95" s="105" t="e">
        <f>'IS '!G95-#REF!</f>
        <v>#REF!</v>
      </c>
      <c r="H95" s="170" t="e">
        <f>'IS '!H95-#REF!</f>
        <v>#REF!</v>
      </c>
      <c r="I95" s="105" t="e">
        <f>'IS '!I95-#REF!</f>
        <v>#REF!</v>
      </c>
      <c r="J95" s="105" t="e">
        <f>'IS '!J95-#REF!</f>
        <v>#REF!</v>
      </c>
      <c r="K95" s="105" t="e">
        <f>'IS '!K95-#REF!</f>
        <v>#REF!</v>
      </c>
      <c r="L95" s="105" t="e">
        <f>'IS '!L95-#REF!</f>
        <v>#REF!</v>
      </c>
      <c r="M95" s="170" t="e">
        <f>'IS '!M95-#REF!</f>
        <v>#REF!</v>
      </c>
      <c r="N95" s="105" t="e">
        <f>'IS '!N95-#REF!</f>
        <v>#REF!</v>
      </c>
      <c r="O95" s="105" t="e">
        <f>'IS '!O95-#REF!</f>
        <v>#REF!</v>
      </c>
      <c r="P95" s="105" t="e">
        <f>'IS '!P95-#REF!</f>
        <v>#REF!</v>
      </c>
      <c r="Q95" s="105" t="e">
        <f>'IS '!Q95-#REF!</f>
        <v>#REF!</v>
      </c>
      <c r="R95" s="49" t="e">
        <f>'IS '!R95-#REF!</f>
        <v>#REF!</v>
      </c>
      <c r="S95" s="48" t="e">
        <f>'IS '!S95-#REF!</f>
        <v>#REF!</v>
      </c>
      <c r="T95" s="48" t="e">
        <f>'IS '!T95-#REF!</f>
        <v>#REF!</v>
      </c>
      <c r="U95" s="48" t="e">
        <f>'IS '!U95-#REF!</f>
        <v>#REF!</v>
      </c>
      <c r="V95" s="48" t="e">
        <f>'IS '!V95-#REF!</f>
        <v>#REF!</v>
      </c>
      <c r="W95" s="49" t="e">
        <f>'IS '!W95-#REF!</f>
        <v>#REF!</v>
      </c>
      <c r="X95" s="48" t="e">
        <f>'IS '!X95-#REF!</f>
        <v>#REF!</v>
      </c>
      <c r="Y95" s="48" t="e">
        <f>'IS '!Y95-#REF!</f>
        <v>#REF!</v>
      </c>
      <c r="Z95" s="48" t="e">
        <f>'IS '!Z95-#REF!</f>
        <v>#REF!</v>
      </c>
      <c r="AA95" s="48" t="e">
        <f>'IS '!AA95-#REF!</f>
        <v>#REF!</v>
      </c>
      <c r="AB95" s="49" t="e">
        <f>'IS '!AB95-#REF!</f>
        <v>#REF!</v>
      </c>
      <c r="AC95" s="48" t="e">
        <f>'IS '!AC95-#REF!</f>
        <v>#REF!</v>
      </c>
      <c r="AD95" s="48" t="e">
        <f>'IS '!AD95-#REF!</f>
        <v>#REF!</v>
      </c>
      <c r="AE95" s="48" t="e">
        <f>'IS '!AE95-#REF!</f>
        <v>#REF!</v>
      </c>
      <c r="AF95" s="48" t="e">
        <f>'IS '!AF95-#REF!</f>
        <v>#REF!</v>
      </c>
      <c r="AG95" s="49" t="e">
        <f>'IS '!AG95-#REF!</f>
        <v>#REF!</v>
      </c>
      <c r="AH95" s="48" t="e">
        <f>'IS '!AH95-#REF!</f>
        <v>#REF!</v>
      </c>
      <c r="AI95" s="48" t="e">
        <f>'IS '!AI95-#REF!</f>
        <v>#REF!</v>
      </c>
      <c r="AJ95" s="48" t="e">
        <f>'IS '!AJ95-#REF!</f>
        <v>#REF!</v>
      </c>
      <c r="AK95" s="48" t="e">
        <f>'IS '!AK95-#REF!</f>
        <v>#REF!</v>
      </c>
      <c r="AL95" s="49" t="e">
        <f>'IS '!AL95-#REF!</f>
        <v>#REF!</v>
      </c>
      <c r="AM95" s="48" t="e">
        <f>'IS '!AM95-#REF!</f>
        <v>#REF!</v>
      </c>
      <c r="AN95" s="48" t="e">
        <f>'IS '!AN95-#REF!</f>
        <v>#REF!</v>
      </c>
      <c r="AO95" s="48" t="e">
        <f>'IS '!AO95-#REF!</f>
        <v>#REF!</v>
      </c>
      <c r="AP95" s="48" t="e">
        <f>'IS '!AP95-#REF!</f>
        <v>#REF!</v>
      </c>
      <c r="AQ95" s="49" t="e">
        <f>'IS '!AQ95-#REF!</f>
        <v>#REF!</v>
      </c>
      <c r="AR95" s="48" t="e">
        <f>'IS '!AR95-#REF!</f>
        <v>#REF!</v>
      </c>
      <c r="AS95" s="48" t="e">
        <f>'IS '!AS95-#REF!</f>
        <v>#REF!</v>
      </c>
      <c r="AT95" s="48" t="e">
        <f>'IS '!AT95-#REF!</f>
        <v>#REF!</v>
      </c>
      <c r="AU95" s="48" t="e">
        <f>'IS '!AU95-#REF!</f>
        <v>#REF!</v>
      </c>
      <c r="AV95" s="49" t="e">
        <f>'IS '!AV95-#REF!</f>
        <v>#REF!</v>
      </c>
    </row>
    <row r="96" spans="1:48" s="184" customFormat="1" outlineLevel="1" x14ac:dyDescent="0.55000000000000004">
      <c r="B96" s="181" t="s">
        <v>150</v>
      </c>
      <c r="C96" s="190"/>
      <c r="D96" s="21" t="e">
        <f>'IS '!D96-#REF!</f>
        <v>#REF!</v>
      </c>
      <c r="E96" s="167" t="e">
        <f>'IS '!E96-#REF!</f>
        <v>#REF!</v>
      </c>
      <c r="F96" s="167" t="e">
        <f>'IS '!F96-#REF!</f>
        <v>#REF!</v>
      </c>
      <c r="G96" s="167" t="e">
        <f>'IS '!G96-#REF!</f>
        <v>#REF!</v>
      </c>
      <c r="H96" s="186" t="e">
        <f>'IS '!H96-#REF!</f>
        <v>#REF!</v>
      </c>
      <c r="I96" s="167" t="e">
        <f>'IS '!I96-#REF!</f>
        <v>#REF!</v>
      </c>
      <c r="J96" s="167" t="e">
        <f>'IS '!J96-#REF!</f>
        <v>#REF!</v>
      </c>
      <c r="K96" s="167" t="e">
        <f>'IS '!K96-#REF!</f>
        <v>#REF!</v>
      </c>
      <c r="L96" s="167" t="e">
        <f>'IS '!L96-#REF!</f>
        <v>#REF!</v>
      </c>
      <c r="M96" s="186" t="e">
        <f>'IS '!M96-#REF!</f>
        <v>#REF!</v>
      </c>
      <c r="N96" s="167" t="e">
        <f>'IS '!N96-#REF!</f>
        <v>#REF!</v>
      </c>
      <c r="O96" s="167" t="e">
        <f>'IS '!O96-#REF!</f>
        <v>#REF!</v>
      </c>
      <c r="P96" s="167" t="e">
        <f>'IS '!P96-#REF!</f>
        <v>#REF!</v>
      </c>
      <c r="Q96" s="167" t="e">
        <f>'IS '!Q96-#REF!</f>
        <v>#REF!</v>
      </c>
      <c r="R96" s="188" t="e">
        <f>'IS '!R96-#REF!</f>
        <v>#REF!</v>
      </c>
      <c r="S96" s="167" t="e">
        <f>'IS '!S96-#REF!</f>
        <v>#REF!</v>
      </c>
      <c r="T96" s="167" t="e">
        <f>'IS '!T96-#REF!</f>
        <v>#REF!</v>
      </c>
      <c r="U96" s="167" t="e">
        <f>'IS '!U96-#REF!</f>
        <v>#REF!</v>
      </c>
      <c r="V96" s="167" t="e">
        <f>'IS '!V96-#REF!</f>
        <v>#REF!</v>
      </c>
      <c r="W96" s="188" t="e">
        <f>'IS '!W96-#REF!</f>
        <v>#REF!</v>
      </c>
      <c r="X96" s="189" t="e">
        <f>'IS '!X96-#REF!</f>
        <v>#REF!</v>
      </c>
      <c r="Y96" s="189" t="e">
        <f>'IS '!Y96-#REF!</f>
        <v>#REF!</v>
      </c>
      <c r="Z96" s="189" t="e">
        <f>'IS '!Z96-#REF!</f>
        <v>#REF!</v>
      </c>
      <c r="AA96" s="189" t="e">
        <f>'IS '!AA96-#REF!</f>
        <v>#REF!</v>
      </c>
      <c r="AB96" s="188" t="e">
        <f>'IS '!AB96-#REF!</f>
        <v>#REF!</v>
      </c>
      <c r="AC96" s="189" t="e">
        <f>'IS '!AC96-#REF!</f>
        <v>#REF!</v>
      </c>
      <c r="AD96" s="189" t="e">
        <f>'IS '!AD96-#REF!</f>
        <v>#REF!</v>
      </c>
      <c r="AE96" s="189" t="e">
        <f>'IS '!AE96-#REF!</f>
        <v>#REF!</v>
      </c>
      <c r="AF96" s="189" t="e">
        <f>'IS '!AF96-#REF!</f>
        <v>#REF!</v>
      </c>
      <c r="AG96" s="188" t="e">
        <f>'IS '!AG96-#REF!</f>
        <v>#REF!</v>
      </c>
      <c r="AH96" s="189" t="e">
        <f>'IS '!AH96-#REF!</f>
        <v>#REF!</v>
      </c>
      <c r="AI96" s="189" t="e">
        <f>'IS '!AI96-#REF!</f>
        <v>#REF!</v>
      </c>
      <c r="AJ96" s="189" t="e">
        <f>'IS '!AJ96-#REF!</f>
        <v>#REF!</v>
      </c>
      <c r="AK96" s="189" t="e">
        <f>'IS '!AK96-#REF!</f>
        <v>#REF!</v>
      </c>
      <c r="AL96" s="188" t="e">
        <f>'IS '!AL96-#REF!</f>
        <v>#REF!</v>
      </c>
      <c r="AM96" s="189" t="e">
        <f>'IS '!AM96-#REF!</f>
        <v>#REF!</v>
      </c>
      <c r="AN96" s="189" t="e">
        <f>'IS '!AN96-#REF!</f>
        <v>#REF!</v>
      </c>
      <c r="AO96" s="189" t="e">
        <f>'IS '!AO96-#REF!</f>
        <v>#REF!</v>
      </c>
      <c r="AP96" s="189" t="e">
        <f>'IS '!AP96-#REF!</f>
        <v>#REF!</v>
      </c>
      <c r="AQ96" s="188" t="e">
        <f>'IS '!AQ96-#REF!</f>
        <v>#REF!</v>
      </c>
      <c r="AR96" s="189" t="e">
        <f>'IS '!AR96-#REF!</f>
        <v>#REF!</v>
      </c>
      <c r="AS96" s="189" t="e">
        <f>'IS '!AS96-#REF!</f>
        <v>#REF!</v>
      </c>
      <c r="AT96" s="189" t="e">
        <f>'IS '!AT96-#REF!</f>
        <v>#REF!</v>
      </c>
      <c r="AU96" s="189" t="e">
        <f>'IS '!AU96-#REF!</f>
        <v>#REF!</v>
      </c>
      <c r="AV96" s="188" t="e">
        <f>'IS '!AV96-#REF!</f>
        <v>#REF!</v>
      </c>
    </row>
    <row r="97" spans="1:48" outlineLevel="1" x14ac:dyDescent="0.55000000000000004">
      <c r="B97" s="180" t="s">
        <v>33</v>
      </c>
      <c r="C97" s="18"/>
      <c r="D97" s="21" t="e">
        <f>'IS '!D97-#REF!</f>
        <v>#REF!</v>
      </c>
      <c r="E97" s="105" t="e">
        <f>'IS '!E97-#REF!</f>
        <v>#REF!</v>
      </c>
      <c r="F97" s="105" t="e">
        <f>'IS '!F97-#REF!</f>
        <v>#REF!</v>
      </c>
      <c r="G97" s="105" t="e">
        <f>'IS '!G97-#REF!</f>
        <v>#REF!</v>
      </c>
      <c r="H97" s="170" t="e">
        <f>'IS '!H97-#REF!</f>
        <v>#REF!</v>
      </c>
      <c r="I97" s="105" t="e">
        <f>'IS '!I97-#REF!</f>
        <v>#REF!</v>
      </c>
      <c r="J97" s="105" t="e">
        <f>'IS '!J97-#REF!</f>
        <v>#REF!</v>
      </c>
      <c r="K97" s="105" t="e">
        <f>'IS '!K97-#REF!</f>
        <v>#REF!</v>
      </c>
      <c r="L97" s="105" t="e">
        <f>'IS '!L97-#REF!</f>
        <v>#REF!</v>
      </c>
      <c r="M97" s="170" t="e">
        <f>'IS '!M97-#REF!</f>
        <v>#REF!</v>
      </c>
      <c r="N97" s="105" t="e">
        <f>'IS '!N97-#REF!</f>
        <v>#REF!</v>
      </c>
      <c r="O97" s="105" t="e">
        <f>'IS '!O97-#REF!</f>
        <v>#REF!</v>
      </c>
      <c r="P97" s="105" t="e">
        <f>'IS '!P97-#REF!</f>
        <v>#REF!</v>
      </c>
      <c r="Q97" s="105" t="e">
        <f>'IS '!Q97-#REF!</f>
        <v>#REF!</v>
      </c>
      <c r="R97" s="49" t="e">
        <f>'IS '!R97-#REF!</f>
        <v>#REF!</v>
      </c>
      <c r="S97" s="48" t="e">
        <f>'IS '!S97-#REF!</f>
        <v>#REF!</v>
      </c>
      <c r="T97" s="48" t="e">
        <f>'IS '!T97-#REF!</f>
        <v>#REF!</v>
      </c>
      <c r="U97" s="48" t="e">
        <f>'IS '!U97-#REF!</f>
        <v>#REF!</v>
      </c>
      <c r="V97" s="48" t="e">
        <f>'IS '!V97-#REF!</f>
        <v>#REF!</v>
      </c>
      <c r="W97" s="49" t="e">
        <f>'IS '!W97-#REF!</f>
        <v>#REF!</v>
      </c>
      <c r="X97" s="48" t="e">
        <f>'IS '!X97-#REF!</f>
        <v>#REF!</v>
      </c>
      <c r="Y97" s="48" t="e">
        <f>'IS '!Y97-#REF!</f>
        <v>#REF!</v>
      </c>
      <c r="Z97" s="48" t="e">
        <f>'IS '!Z97-#REF!</f>
        <v>#REF!</v>
      </c>
      <c r="AA97" s="48" t="e">
        <f>'IS '!AA97-#REF!</f>
        <v>#REF!</v>
      </c>
      <c r="AB97" s="49" t="e">
        <f>'IS '!AB97-#REF!</f>
        <v>#REF!</v>
      </c>
      <c r="AC97" s="48" t="e">
        <f>'IS '!AC97-#REF!</f>
        <v>#REF!</v>
      </c>
      <c r="AD97" s="48" t="e">
        <f>'IS '!AD97-#REF!</f>
        <v>#REF!</v>
      </c>
      <c r="AE97" s="48" t="e">
        <f>'IS '!AE97-#REF!</f>
        <v>#REF!</v>
      </c>
      <c r="AF97" s="48" t="e">
        <f>'IS '!AF97-#REF!</f>
        <v>#REF!</v>
      </c>
      <c r="AG97" s="49" t="e">
        <f>'IS '!AG97-#REF!</f>
        <v>#REF!</v>
      </c>
      <c r="AH97" s="48" t="e">
        <f>'IS '!AH97-#REF!</f>
        <v>#REF!</v>
      </c>
      <c r="AI97" s="48" t="e">
        <f>'IS '!AI97-#REF!</f>
        <v>#REF!</v>
      </c>
      <c r="AJ97" s="48" t="e">
        <f>'IS '!AJ97-#REF!</f>
        <v>#REF!</v>
      </c>
      <c r="AK97" s="48" t="e">
        <f>'IS '!AK97-#REF!</f>
        <v>#REF!</v>
      </c>
      <c r="AL97" s="49" t="e">
        <f>'IS '!AL97-#REF!</f>
        <v>#REF!</v>
      </c>
      <c r="AM97" s="48" t="e">
        <f>'IS '!AM97-#REF!</f>
        <v>#REF!</v>
      </c>
      <c r="AN97" s="48" t="e">
        <f>'IS '!AN97-#REF!</f>
        <v>#REF!</v>
      </c>
      <c r="AO97" s="48" t="e">
        <f>'IS '!AO97-#REF!</f>
        <v>#REF!</v>
      </c>
      <c r="AP97" s="48" t="e">
        <f>'IS '!AP97-#REF!</f>
        <v>#REF!</v>
      </c>
      <c r="AQ97" s="49" t="e">
        <f>'IS '!AQ97-#REF!</f>
        <v>#REF!</v>
      </c>
      <c r="AR97" s="48" t="e">
        <f>'IS '!AR97-#REF!</f>
        <v>#REF!</v>
      </c>
      <c r="AS97" s="48" t="e">
        <f>'IS '!AS97-#REF!</f>
        <v>#REF!</v>
      </c>
      <c r="AT97" s="48" t="e">
        <f>'IS '!AT97-#REF!</f>
        <v>#REF!</v>
      </c>
      <c r="AU97" s="48" t="e">
        <f>'IS '!AU97-#REF!</f>
        <v>#REF!</v>
      </c>
      <c r="AV97" s="49" t="e">
        <f>'IS '!AV97-#REF!</f>
        <v>#REF!</v>
      </c>
    </row>
    <row r="98" spans="1:48" s="184" customFormat="1" outlineLevel="1" x14ac:dyDescent="0.55000000000000004">
      <c r="B98" s="181" t="s">
        <v>152</v>
      </c>
      <c r="C98" s="190"/>
      <c r="D98" s="21" t="e">
        <f>'IS '!D98-#REF!</f>
        <v>#REF!</v>
      </c>
      <c r="E98" s="167" t="e">
        <f>'IS '!E98-#REF!</f>
        <v>#REF!</v>
      </c>
      <c r="F98" s="167" t="e">
        <f>'IS '!F98-#REF!</f>
        <v>#REF!</v>
      </c>
      <c r="G98" s="167" t="e">
        <f>'IS '!G98-#REF!</f>
        <v>#REF!</v>
      </c>
      <c r="H98" s="186" t="e">
        <f>'IS '!H98-#REF!</f>
        <v>#REF!</v>
      </c>
      <c r="I98" s="167" t="e">
        <f>'IS '!I98-#REF!</f>
        <v>#REF!</v>
      </c>
      <c r="J98" s="167" t="e">
        <f>'IS '!J98-#REF!</f>
        <v>#REF!</v>
      </c>
      <c r="K98" s="167" t="e">
        <f>'IS '!K98-#REF!</f>
        <v>#REF!</v>
      </c>
      <c r="L98" s="167" t="e">
        <f>'IS '!L98-#REF!</f>
        <v>#REF!</v>
      </c>
      <c r="M98" s="186" t="e">
        <f>'IS '!M98-#REF!</f>
        <v>#REF!</v>
      </c>
      <c r="N98" s="167" t="e">
        <f>'IS '!N98-#REF!</f>
        <v>#REF!</v>
      </c>
      <c r="O98" s="167" t="e">
        <f>'IS '!O98-#REF!</f>
        <v>#REF!</v>
      </c>
      <c r="P98" s="167" t="e">
        <f>'IS '!P98-#REF!</f>
        <v>#REF!</v>
      </c>
      <c r="Q98" s="167" t="e">
        <f>'IS '!Q98-#REF!</f>
        <v>#REF!</v>
      </c>
      <c r="R98" s="188" t="e">
        <f>'IS '!R98-#REF!</f>
        <v>#REF!</v>
      </c>
      <c r="S98" s="167" t="e">
        <f>'IS '!S98-#REF!</f>
        <v>#REF!</v>
      </c>
      <c r="T98" s="167" t="e">
        <f>'IS '!T98-#REF!</f>
        <v>#REF!</v>
      </c>
      <c r="U98" s="167" t="e">
        <f>'IS '!U98-#REF!</f>
        <v>#REF!</v>
      </c>
      <c r="V98" s="167" t="e">
        <f>'IS '!V98-#REF!</f>
        <v>#REF!</v>
      </c>
      <c r="W98" s="188" t="e">
        <f>'IS '!W98-#REF!</f>
        <v>#REF!</v>
      </c>
      <c r="X98" s="189" t="e">
        <f>'IS '!X98-#REF!</f>
        <v>#REF!</v>
      </c>
      <c r="Y98" s="189" t="e">
        <f>'IS '!Y98-#REF!</f>
        <v>#REF!</v>
      </c>
      <c r="Z98" s="189" t="e">
        <f>'IS '!Z98-#REF!</f>
        <v>#REF!</v>
      </c>
      <c r="AA98" s="189" t="e">
        <f>'IS '!AA98-#REF!</f>
        <v>#REF!</v>
      </c>
      <c r="AB98" s="188" t="e">
        <f>'IS '!AB98-#REF!</f>
        <v>#REF!</v>
      </c>
      <c r="AC98" s="189" t="e">
        <f>'IS '!AC98-#REF!</f>
        <v>#REF!</v>
      </c>
      <c r="AD98" s="189" t="e">
        <f>'IS '!AD98-#REF!</f>
        <v>#REF!</v>
      </c>
      <c r="AE98" s="189" t="e">
        <f>'IS '!AE98-#REF!</f>
        <v>#REF!</v>
      </c>
      <c r="AF98" s="189" t="e">
        <f>'IS '!AF98-#REF!</f>
        <v>#REF!</v>
      </c>
      <c r="AG98" s="188" t="e">
        <f>'IS '!AG98-#REF!</f>
        <v>#REF!</v>
      </c>
      <c r="AH98" s="189" t="e">
        <f>'IS '!AH98-#REF!</f>
        <v>#REF!</v>
      </c>
      <c r="AI98" s="189" t="e">
        <f>'IS '!AI98-#REF!</f>
        <v>#REF!</v>
      </c>
      <c r="AJ98" s="189" t="e">
        <f>'IS '!AJ98-#REF!</f>
        <v>#REF!</v>
      </c>
      <c r="AK98" s="189" t="e">
        <f>'IS '!AK98-#REF!</f>
        <v>#REF!</v>
      </c>
      <c r="AL98" s="188" t="e">
        <f>'IS '!AL98-#REF!</f>
        <v>#REF!</v>
      </c>
      <c r="AM98" s="189" t="e">
        <f>'IS '!AM98-#REF!</f>
        <v>#REF!</v>
      </c>
      <c r="AN98" s="189" t="e">
        <f>'IS '!AN98-#REF!</f>
        <v>#REF!</v>
      </c>
      <c r="AO98" s="189" t="e">
        <f>'IS '!AO98-#REF!</f>
        <v>#REF!</v>
      </c>
      <c r="AP98" s="189" t="e">
        <f>'IS '!AP98-#REF!</f>
        <v>#REF!</v>
      </c>
      <c r="AQ98" s="188" t="e">
        <f>'IS '!AQ98-#REF!</f>
        <v>#REF!</v>
      </c>
      <c r="AR98" s="189" t="e">
        <f>'IS '!AR98-#REF!</f>
        <v>#REF!</v>
      </c>
      <c r="AS98" s="189" t="e">
        <f>'IS '!AS98-#REF!</f>
        <v>#REF!</v>
      </c>
      <c r="AT98" s="189" t="e">
        <f>'IS '!AT98-#REF!</f>
        <v>#REF!</v>
      </c>
      <c r="AU98" s="189" t="e">
        <f>'IS '!AU98-#REF!</f>
        <v>#REF!</v>
      </c>
      <c r="AV98" s="188" t="e">
        <f>'IS '!AV98-#REF!</f>
        <v>#REF!</v>
      </c>
    </row>
    <row r="99" spans="1:48" outlineLevel="1" x14ac:dyDescent="0.55000000000000004">
      <c r="B99" s="180" t="s">
        <v>34</v>
      </c>
      <c r="C99" s="18"/>
      <c r="D99" s="21" t="e">
        <f>'IS '!D99-#REF!</f>
        <v>#REF!</v>
      </c>
      <c r="E99" s="358" t="e">
        <f>'IS '!E99-#REF!</f>
        <v>#REF!</v>
      </c>
      <c r="F99" s="358" t="e">
        <f>'IS '!F99-#REF!</f>
        <v>#REF!</v>
      </c>
      <c r="G99" s="358" t="e">
        <f>'IS '!G99-#REF!</f>
        <v>#REF!</v>
      </c>
      <c r="H99" s="126" t="e">
        <f>'IS '!H99-#REF!</f>
        <v>#REF!</v>
      </c>
      <c r="I99" s="358" t="e">
        <f>'IS '!I99-#REF!</f>
        <v>#REF!</v>
      </c>
      <c r="J99" s="358" t="e">
        <f>'IS '!J99-#REF!</f>
        <v>#REF!</v>
      </c>
      <c r="K99" s="358" t="e">
        <f>'IS '!K99-#REF!</f>
        <v>#REF!</v>
      </c>
      <c r="L99" s="358" t="e">
        <f>'IS '!L99-#REF!</f>
        <v>#REF!</v>
      </c>
      <c r="M99" s="126" t="e">
        <f>'IS '!M99-#REF!</f>
        <v>#REF!</v>
      </c>
      <c r="N99" s="358" t="e">
        <f>'IS '!N99-#REF!</f>
        <v>#REF!</v>
      </c>
      <c r="O99" s="358" t="e">
        <f>'IS '!O99-#REF!</f>
        <v>#REF!</v>
      </c>
      <c r="P99" s="358" t="e">
        <f>'IS '!P99-#REF!</f>
        <v>#REF!</v>
      </c>
      <c r="Q99" s="358" t="e">
        <f>'IS '!Q99-#REF!</f>
        <v>#REF!</v>
      </c>
      <c r="R99" s="126" t="e">
        <f>'IS '!R99-#REF!</f>
        <v>#REF!</v>
      </c>
      <c r="S99" s="358" t="e">
        <f>'IS '!S99-#REF!</f>
        <v>#REF!</v>
      </c>
      <c r="T99" s="358" t="e">
        <f>'IS '!T99-#REF!</f>
        <v>#REF!</v>
      </c>
      <c r="U99" s="358" t="e">
        <f>'IS '!U99-#REF!</f>
        <v>#REF!</v>
      </c>
      <c r="V99" s="358" t="e">
        <f>'IS '!V99-#REF!</f>
        <v>#REF!</v>
      </c>
      <c r="W99" s="126" t="e">
        <f>'IS '!W99-#REF!</f>
        <v>#REF!</v>
      </c>
      <c r="X99" s="358" t="e">
        <f>'IS '!X99-#REF!</f>
        <v>#REF!</v>
      </c>
      <c r="Y99" s="358" t="e">
        <f>'IS '!Y99-#REF!</f>
        <v>#REF!</v>
      </c>
      <c r="Z99" s="358" t="e">
        <f>'IS '!Z99-#REF!</f>
        <v>#REF!</v>
      </c>
      <c r="AA99" s="358" t="e">
        <f>'IS '!AA99-#REF!</f>
        <v>#REF!</v>
      </c>
      <c r="AB99" s="126" t="e">
        <f>'IS '!AB99-#REF!</f>
        <v>#REF!</v>
      </c>
      <c r="AC99" s="358" t="e">
        <f>'IS '!AC99-#REF!</f>
        <v>#REF!</v>
      </c>
      <c r="AD99" s="358" t="e">
        <f>'IS '!AD99-#REF!</f>
        <v>#REF!</v>
      </c>
      <c r="AE99" s="358" t="e">
        <f>'IS '!AE99-#REF!</f>
        <v>#REF!</v>
      </c>
      <c r="AF99" s="358" t="e">
        <f>'IS '!AF99-#REF!</f>
        <v>#REF!</v>
      </c>
      <c r="AG99" s="126" t="e">
        <f>'IS '!AG99-#REF!</f>
        <v>#REF!</v>
      </c>
      <c r="AH99" s="358" t="e">
        <f>'IS '!AH99-#REF!</f>
        <v>#REF!</v>
      </c>
      <c r="AI99" s="358" t="e">
        <f>'IS '!AI99-#REF!</f>
        <v>#REF!</v>
      </c>
      <c r="AJ99" s="358" t="e">
        <f>'IS '!AJ99-#REF!</f>
        <v>#REF!</v>
      </c>
      <c r="AK99" s="358" t="e">
        <f>'IS '!AK99-#REF!</f>
        <v>#REF!</v>
      </c>
      <c r="AL99" s="126" t="e">
        <f>'IS '!AL99-#REF!</f>
        <v>#REF!</v>
      </c>
      <c r="AM99" s="358" t="e">
        <f>'IS '!AM99-#REF!</f>
        <v>#REF!</v>
      </c>
      <c r="AN99" s="358" t="e">
        <f>'IS '!AN99-#REF!</f>
        <v>#REF!</v>
      </c>
      <c r="AO99" s="358" t="e">
        <f>'IS '!AO99-#REF!</f>
        <v>#REF!</v>
      </c>
      <c r="AP99" s="358" t="e">
        <f>'IS '!AP99-#REF!</f>
        <v>#REF!</v>
      </c>
      <c r="AQ99" s="126" t="e">
        <f>'IS '!AQ99-#REF!</f>
        <v>#REF!</v>
      </c>
      <c r="AR99" s="358" t="e">
        <f>'IS '!AR99-#REF!</f>
        <v>#REF!</v>
      </c>
      <c r="AS99" s="358" t="e">
        <f>'IS '!AS99-#REF!</f>
        <v>#REF!</v>
      </c>
      <c r="AT99" s="358" t="e">
        <f>'IS '!AT99-#REF!</f>
        <v>#REF!</v>
      </c>
      <c r="AU99" s="358" t="e">
        <f>'IS '!AU99-#REF!</f>
        <v>#REF!</v>
      </c>
      <c r="AV99" s="126" t="e">
        <f>'IS '!AV99-#REF!</f>
        <v>#REF!</v>
      </c>
    </row>
    <row r="100" spans="1:48" outlineLevel="1" x14ac:dyDescent="0.55000000000000004">
      <c r="B100" s="180" t="s">
        <v>35</v>
      </c>
      <c r="C100" s="18"/>
      <c r="D100" s="21" t="e">
        <f>'IS '!D100-#REF!</f>
        <v>#REF!</v>
      </c>
      <c r="E100" s="105" t="e">
        <f>'IS '!E100-#REF!</f>
        <v>#REF!</v>
      </c>
      <c r="F100" s="105" t="e">
        <f>'IS '!F100-#REF!</f>
        <v>#REF!</v>
      </c>
      <c r="G100" s="105" t="e">
        <f>'IS '!G100-#REF!</f>
        <v>#REF!</v>
      </c>
      <c r="H100" s="170" t="e">
        <f>'IS '!H100-#REF!</f>
        <v>#REF!</v>
      </c>
      <c r="I100" s="105" t="e">
        <f>'IS '!I100-#REF!</f>
        <v>#REF!</v>
      </c>
      <c r="J100" s="105" t="e">
        <f>'IS '!J100-#REF!</f>
        <v>#REF!</v>
      </c>
      <c r="K100" s="105" t="e">
        <f>'IS '!K100-#REF!</f>
        <v>#REF!</v>
      </c>
      <c r="L100" s="105" t="e">
        <f>'IS '!L100-#REF!</f>
        <v>#REF!</v>
      </c>
      <c r="M100" s="170" t="e">
        <f>'IS '!M100-#REF!</f>
        <v>#REF!</v>
      </c>
      <c r="N100" s="105" t="e">
        <f>'IS '!N100-#REF!</f>
        <v>#REF!</v>
      </c>
      <c r="O100" s="105" t="e">
        <f>'IS '!O100-#REF!</f>
        <v>#REF!</v>
      </c>
      <c r="P100" s="105" t="e">
        <f>'IS '!P100-#REF!</f>
        <v>#REF!</v>
      </c>
      <c r="Q100" s="105" t="e">
        <f>'IS '!Q100-#REF!</f>
        <v>#REF!</v>
      </c>
      <c r="R100" s="49" t="e">
        <f>'IS '!R100-#REF!</f>
        <v>#REF!</v>
      </c>
      <c r="S100" s="48" t="e">
        <f>'IS '!S100-#REF!</f>
        <v>#REF!</v>
      </c>
      <c r="T100" s="48" t="e">
        <f>'IS '!T100-#REF!</f>
        <v>#REF!</v>
      </c>
      <c r="U100" s="48" t="e">
        <f>'IS '!U100-#REF!</f>
        <v>#REF!</v>
      </c>
      <c r="V100" s="48" t="e">
        <f>'IS '!V100-#REF!</f>
        <v>#REF!</v>
      </c>
      <c r="W100" s="49" t="e">
        <f>'IS '!W100-#REF!</f>
        <v>#REF!</v>
      </c>
      <c r="X100" s="48" t="e">
        <f>'IS '!X100-#REF!</f>
        <v>#REF!</v>
      </c>
      <c r="Y100" s="48" t="e">
        <f>'IS '!Y100-#REF!</f>
        <v>#REF!</v>
      </c>
      <c r="Z100" s="48" t="e">
        <f>'IS '!Z100-#REF!</f>
        <v>#REF!</v>
      </c>
      <c r="AA100" s="48" t="e">
        <f>'IS '!AA100-#REF!</f>
        <v>#REF!</v>
      </c>
      <c r="AB100" s="49" t="e">
        <f>'IS '!AB100-#REF!</f>
        <v>#REF!</v>
      </c>
      <c r="AC100" s="48" t="e">
        <f>'IS '!AC100-#REF!</f>
        <v>#REF!</v>
      </c>
      <c r="AD100" s="48" t="e">
        <f>'IS '!AD100-#REF!</f>
        <v>#REF!</v>
      </c>
      <c r="AE100" s="48" t="e">
        <f>'IS '!AE100-#REF!</f>
        <v>#REF!</v>
      </c>
      <c r="AF100" s="48" t="e">
        <f>'IS '!AF100-#REF!</f>
        <v>#REF!</v>
      </c>
      <c r="AG100" s="49" t="e">
        <f>'IS '!AG100-#REF!</f>
        <v>#REF!</v>
      </c>
      <c r="AH100" s="48" t="e">
        <f>'IS '!AH100-#REF!</f>
        <v>#REF!</v>
      </c>
      <c r="AI100" s="48" t="e">
        <f>'IS '!AI100-#REF!</f>
        <v>#REF!</v>
      </c>
      <c r="AJ100" s="48" t="e">
        <f>'IS '!AJ100-#REF!</f>
        <v>#REF!</v>
      </c>
      <c r="AK100" s="48" t="e">
        <f>'IS '!AK100-#REF!</f>
        <v>#REF!</v>
      </c>
      <c r="AL100" s="49" t="e">
        <f>'IS '!AL100-#REF!</f>
        <v>#REF!</v>
      </c>
      <c r="AM100" s="48" t="e">
        <f>'IS '!AM100-#REF!</f>
        <v>#REF!</v>
      </c>
      <c r="AN100" s="48" t="e">
        <f>'IS '!AN100-#REF!</f>
        <v>#REF!</v>
      </c>
      <c r="AO100" s="48" t="e">
        <f>'IS '!AO100-#REF!</f>
        <v>#REF!</v>
      </c>
      <c r="AP100" s="48" t="e">
        <f>'IS '!AP100-#REF!</f>
        <v>#REF!</v>
      </c>
      <c r="AQ100" s="49" t="e">
        <f>'IS '!AQ100-#REF!</f>
        <v>#REF!</v>
      </c>
      <c r="AR100" s="48" t="e">
        <f>'IS '!AR100-#REF!</f>
        <v>#REF!</v>
      </c>
      <c r="AS100" s="48" t="e">
        <f>'IS '!AS100-#REF!</f>
        <v>#REF!</v>
      </c>
      <c r="AT100" s="48" t="e">
        <f>'IS '!AT100-#REF!</f>
        <v>#REF!</v>
      </c>
      <c r="AU100" s="48" t="e">
        <f>'IS '!AU100-#REF!</f>
        <v>#REF!</v>
      </c>
      <c r="AV100" s="49" t="e">
        <f>'IS '!AV100-#REF!</f>
        <v>#REF!</v>
      </c>
    </row>
    <row r="101" spans="1:48" s="184" customFormat="1" outlineLevel="1" x14ac:dyDescent="0.55000000000000004">
      <c r="B101" s="181" t="s">
        <v>153</v>
      </c>
      <c r="C101" s="190"/>
      <c r="D101" s="21" t="e">
        <f>'IS '!D101-#REF!</f>
        <v>#REF!</v>
      </c>
      <c r="E101" s="167" t="e">
        <f>'IS '!E101-#REF!</f>
        <v>#REF!</v>
      </c>
      <c r="F101" s="167" t="e">
        <f>'IS '!F101-#REF!</f>
        <v>#REF!</v>
      </c>
      <c r="G101" s="167" t="e">
        <f>'IS '!G101-#REF!</f>
        <v>#REF!</v>
      </c>
      <c r="H101" s="186" t="e">
        <f>'IS '!H101-#REF!</f>
        <v>#REF!</v>
      </c>
      <c r="I101" s="167" t="e">
        <f>'IS '!I101-#REF!</f>
        <v>#REF!</v>
      </c>
      <c r="J101" s="167" t="e">
        <f>'IS '!J101-#REF!</f>
        <v>#REF!</v>
      </c>
      <c r="K101" s="167" t="e">
        <f>'IS '!K101-#REF!</f>
        <v>#REF!</v>
      </c>
      <c r="L101" s="167" t="e">
        <f>'IS '!L101-#REF!</f>
        <v>#REF!</v>
      </c>
      <c r="M101" s="186" t="e">
        <f>'IS '!M101-#REF!</f>
        <v>#REF!</v>
      </c>
      <c r="N101" s="167" t="e">
        <f>'IS '!N101-#REF!</f>
        <v>#REF!</v>
      </c>
      <c r="O101" s="167" t="e">
        <f>'IS '!O101-#REF!</f>
        <v>#REF!</v>
      </c>
      <c r="P101" s="167" t="e">
        <f>'IS '!P101-#REF!</f>
        <v>#REF!</v>
      </c>
      <c r="Q101" s="167" t="e">
        <f>'IS '!Q101-#REF!</f>
        <v>#REF!</v>
      </c>
      <c r="R101" s="188" t="e">
        <f>'IS '!R101-#REF!</f>
        <v>#REF!</v>
      </c>
      <c r="S101" s="167" t="e">
        <f>'IS '!S101-#REF!</f>
        <v>#REF!</v>
      </c>
      <c r="T101" s="167" t="e">
        <f>'IS '!T101-#REF!</f>
        <v>#REF!</v>
      </c>
      <c r="U101" s="167" t="e">
        <f>'IS '!U101-#REF!</f>
        <v>#REF!</v>
      </c>
      <c r="V101" s="167" t="e">
        <f>'IS '!V101-#REF!</f>
        <v>#REF!</v>
      </c>
      <c r="W101" s="188" t="e">
        <f>'IS '!W101-#REF!</f>
        <v>#REF!</v>
      </c>
      <c r="X101" s="189" t="e">
        <f>'IS '!X101-#REF!</f>
        <v>#REF!</v>
      </c>
      <c r="Y101" s="189" t="e">
        <f>'IS '!Y101-#REF!</f>
        <v>#REF!</v>
      </c>
      <c r="Z101" s="189" t="e">
        <f>'IS '!Z101-#REF!</f>
        <v>#REF!</v>
      </c>
      <c r="AA101" s="189" t="e">
        <f>'IS '!AA101-#REF!</f>
        <v>#REF!</v>
      </c>
      <c r="AB101" s="188" t="e">
        <f>'IS '!AB101-#REF!</f>
        <v>#REF!</v>
      </c>
      <c r="AC101" s="189" t="e">
        <f>'IS '!AC101-#REF!</f>
        <v>#REF!</v>
      </c>
      <c r="AD101" s="189" t="e">
        <f>'IS '!AD101-#REF!</f>
        <v>#REF!</v>
      </c>
      <c r="AE101" s="189" t="e">
        <f>'IS '!AE101-#REF!</f>
        <v>#REF!</v>
      </c>
      <c r="AF101" s="189" t="e">
        <f>'IS '!AF101-#REF!</f>
        <v>#REF!</v>
      </c>
      <c r="AG101" s="188" t="e">
        <f>'IS '!AG101-#REF!</f>
        <v>#REF!</v>
      </c>
      <c r="AH101" s="189" t="e">
        <f>'IS '!AH101-#REF!</f>
        <v>#REF!</v>
      </c>
      <c r="AI101" s="189" t="e">
        <f>'IS '!AI101-#REF!</f>
        <v>#REF!</v>
      </c>
      <c r="AJ101" s="189" t="e">
        <f>'IS '!AJ101-#REF!</f>
        <v>#REF!</v>
      </c>
      <c r="AK101" s="189" t="e">
        <f>'IS '!AK101-#REF!</f>
        <v>#REF!</v>
      </c>
      <c r="AL101" s="188" t="e">
        <f>'IS '!AL101-#REF!</f>
        <v>#REF!</v>
      </c>
      <c r="AM101" s="189" t="e">
        <f>'IS '!AM101-#REF!</f>
        <v>#REF!</v>
      </c>
      <c r="AN101" s="189" t="e">
        <f>'IS '!AN101-#REF!</f>
        <v>#REF!</v>
      </c>
      <c r="AO101" s="189" t="e">
        <f>'IS '!AO101-#REF!</f>
        <v>#REF!</v>
      </c>
      <c r="AP101" s="189" t="e">
        <f>'IS '!AP101-#REF!</f>
        <v>#REF!</v>
      </c>
      <c r="AQ101" s="188" t="e">
        <f>'IS '!AQ101-#REF!</f>
        <v>#REF!</v>
      </c>
      <c r="AR101" s="189" t="e">
        <f>'IS '!AR101-#REF!</f>
        <v>#REF!</v>
      </c>
      <c r="AS101" s="189" t="e">
        <f>'IS '!AS101-#REF!</f>
        <v>#REF!</v>
      </c>
      <c r="AT101" s="189" t="e">
        <f>'IS '!AT101-#REF!</f>
        <v>#REF!</v>
      </c>
      <c r="AU101" s="189" t="e">
        <f>'IS '!AU101-#REF!</f>
        <v>#REF!</v>
      </c>
      <c r="AV101" s="188" t="e">
        <f>'IS '!AV101-#REF!</f>
        <v>#REF!</v>
      </c>
    </row>
    <row r="102" spans="1:48" ht="16.2" outlineLevel="1" x14ac:dyDescent="0.85">
      <c r="B102" s="180" t="s">
        <v>42</v>
      </c>
      <c r="C102" s="18"/>
      <c r="D102" s="21" t="e">
        <f>'IS '!D102-#REF!</f>
        <v>#REF!</v>
      </c>
      <c r="E102" s="119" t="e">
        <f>'IS '!E102-#REF!</f>
        <v>#REF!</v>
      </c>
      <c r="F102" s="119" t="e">
        <f>'IS '!F102-#REF!</f>
        <v>#REF!</v>
      </c>
      <c r="G102" s="119" t="e">
        <f>'IS '!G102-#REF!</f>
        <v>#REF!</v>
      </c>
      <c r="H102" s="131" t="e">
        <f>'IS '!H102-#REF!</f>
        <v>#REF!</v>
      </c>
      <c r="I102" s="119" t="e">
        <f>'IS '!I102-#REF!</f>
        <v>#REF!</v>
      </c>
      <c r="J102" s="119" t="e">
        <f>'IS '!J102-#REF!</f>
        <v>#REF!</v>
      </c>
      <c r="K102" s="119" t="e">
        <f>'IS '!K102-#REF!</f>
        <v>#REF!</v>
      </c>
      <c r="L102" s="119" t="e">
        <f>'IS '!L102-#REF!</f>
        <v>#REF!</v>
      </c>
      <c r="M102" s="131" t="e">
        <f>'IS '!M102-#REF!</f>
        <v>#REF!</v>
      </c>
      <c r="N102" s="119" t="e">
        <f>'IS '!N102-#REF!</f>
        <v>#REF!</v>
      </c>
      <c r="O102" s="119" t="e">
        <f>'IS '!O102-#REF!</f>
        <v>#REF!</v>
      </c>
      <c r="P102" s="119" t="e">
        <f>'IS '!P102-#REF!</f>
        <v>#REF!</v>
      </c>
      <c r="Q102" s="119" t="e">
        <f>'IS '!Q102-#REF!</f>
        <v>#REF!</v>
      </c>
      <c r="R102" s="131" t="e">
        <f>'IS '!R102-#REF!</f>
        <v>#REF!</v>
      </c>
      <c r="S102" s="119" t="e">
        <f>'IS '!S102-#REF!</f>
        <v>#REF!</v>
      </c>
      <c r="T102" s="119" t="e">
        <f>'IS '!T102-#REF!</f>
        <v>#REF!</v>
      </c>
      <c r="U102" s="119" t="e">
        <f>'IS '!U102-#REF!</f>
        <v>#REF!</v>
      </c>
      <c r="V102" s="119" t="e">
        <f>'IS '!V102-#REF!</f>
        <v>#REF!</v>
      </c>
      <c r="W102" s="131" t="e">
        <f>'IS '!W102-#REF!</f>
        <v>#REF!</v>
      </c>
      <c r="X102" s="119" t="e">
        <f>'IS '!X102-#REF!</f>
        <v>#REF!</v>
      </c>
      <c r="Y102" s="119" t="e">
        <f>'IS '!Y102-#REF!</f>
        <v>#REF!</v>
      </c>
      <c r="Z102" s="119" t="e">
        <f>'IS '!Z102-#REF!</f>
        <v>#REF!</v>
      </c>
      <c r="AA102" s="119" t="e">
        <f>'IS '!AA102-#REF!</f>
        <v>#REF!</v>
      </c>
      <c r="AB102" s="131" t="e">
        <f>'IS '!AB102-#REF!</f>
        <v>#REF!</v>
      </c>
      <c r="AC102" s="119" t="e">
        <f>'IS '!AC102-#REF!</f>
        <v>#REF!</v>
      </c>
      <c r="AD102" s="119" t="e">
        <f>'IS '!AD102-#REF!</f>
        <v>#REF!</v>
      </c>
      <c r="AE102" s="119" t="e">
        <f>'IS '!AE102-#REF!</f>
        <v>#REF!</v>
      </c>
      <c r="AF102" s="119" t="e">
        <f>'IS '!AF102-#REF!</f>
        <v>#REF!</v>
      </c>
      <c r="AG102" s="131" t="e">
        <f>'IS '!AG102-#REF!</f>
        <v>#REF!</v>
      </c>
      <c r="AH102" s="119" t="e">
        <f>'IS '!AH102-#REF!</f>
        <v>#REF!</v>
      </c>
      <c r="AI102" s="119" t="e">
        <f>'IS '!AI102-#REF!</f>
        <v>#REF!</v>
      </c>
      <c r="AJ102" s="119" t="e">
        <f>'IS '!AJ102-#REF!</f>
        <v>#REF!</v>
      </c>
      <c r="AK102" s="119" t="e">
        <f>'IS '!AK102-#REF!</f>
        <v>#REF!</v>
      </c>
      <c r="AL102" s="131" t="e">
        <f>'IS '!AL102-#REF!</f>
        <v>#REF!</v>
      </c>
      <c r="AM102" s="119" t="e">
        <f>'IS '!AM102-#REF!</f>
        <v>#REF!</v>
      </c>
      <c r="AN102" s="119" t="e">
        <f>'IS '!AN102-#REF!</f>
        <v>#REF!</v>
      </c>
      <c r="AO102" s="119" t="e">
        <f>'IS '!AO102-#REF!</f>
        <v>#REF!</v>
      </c>
      <c r="AP102" s="119" t="e">
        <f>'IS '!AP102-#REF!</f>
        <v>#REF!</v>
      </c>
      <c r="AQ102" s="131" t="e">
        <f>'IS '!AQ102-#REF!</f>
        <v>#REF!</v>
      </c>
      <c r="AR102" s="119" t="e">
        <f>'IS '!AR102-#REF!</f>
        <v>#REF!</v>
      </c>
      <c r="AS102" s="119" t="e">
        <f>'IS '!AS102-#REF!</f>
        <v>#REF!</v>
      </c>
      <c r="AT102" s="119" t="e">
        <f>'IS '!AT102-#REF!</f>
        <v>#REF!</v>
      </c>
      <c r="AU102" s="119" t="e">
        <f>'IS '!AU102-#REF!</f>
        <v>#REF!</v>
      </c>
      <c r="AV102" s="131" t="e">
        <f>'IS '!AV102-#REF!</f>
        <v>#REF!</v>
      </c>
    </row>
    <row r="103" spans="1:48" outlineLevel="1" x14ac:dyDescent="0.55000000000000004">
      <c r="B103" s="46" t="s">
        <v>123</v>
      </c>
      <c r="C103" s="19"/>
      <c r="D103" s="21" t="e">
        <f>'IS '!D103-#REF!</f>
        <v>#REF!</v>
      </c>
      <c r="E103" s="103" t="e">
        <f>'IS '!E103-#REF!</f>
        <v>#REF!</v>
      </c>
      <c r="F103" s="103" t="e">
        <f>'IS '!F103-#REF!</f>
        <v>#REF!</v>
      </c>
      <c r="G103" s="103" t="e">
        <f>'IS '!G103-#REF!</f>
        <v>#REF!</v>
      </c>
      <c r="H103" s="171" t="e">
        <f>'IS '!H103-#REF!</f>
        <v>#REF!</v>
      </c>
      <c r="I103" s="103" t="e">
        <f>'IS '!I103-#REF!</f>
        <v>#REF!</v>
      </c>
      <c r="J103" s="103" t="e">
        <f>'IS '!J103-#REF!</f>
        <v>#REF!</v>
      </c>
      <c r="K103" s="103" t="e">
        <f>'IS '!K103-#REF!</f>
        <v>#REF!</v>
      </c>
      <c r="L103" s="103" t="e">
        <f>'IS '!L103-#REF!</f>
        <v>#REF!</v>
      </c>
      <c r="M103" s="171" t="e">
        <f>'IS '!M103-#REF!</f>
        <v>#REF!</v>
      </c>
      <c r="N103" s="103" t="e">
        <f>'IS '!N103-#REF!</f>
        <v>#REF!</v>
      </c>
      <c r="O103" s="103" t="e">
        <f>'IS '!O103-#REF!</f>
        <v>#REF!</v>
      </c>
      <c r="P103" s="103" t="e">
        <f>'IS '!P103-#REF!</f>
        <v>#REF!</v>
      </c>
      <c r="Q103" s="103" t="e">
        <f>'IS '!Q103-#REF!</f>
        <v>#REF!</v>
      </c>
      <c r="R103" s="171" t="e">
        <f>'IS '!R103-#REF!</f>
        <v>#REF!</v>
      </c>
      <c r="S103" s="103" t="e">
        <f>'IS '!S103-#REF!</f>
        <v>#REF!</v>
      </c>
      <c r="T103" s="103" t="e">
        <f>'IS '!T103-#REF!</f>
        <v>#REF!</v>
      </c>
      <c r="U103" s="103" t="e">
        <f>'IS '!U103-#REF!</f>
        <v>#REF!</v>
      </c>
      <c r="V103" s="103" t="e">
        <f>'IS '!V103-#REF!</f>
        <v>#REF!</v>
      </c>
      <c r="W103" s="171" t="e">
        <f>'IS '!W103-#REF!</f>
        <v>#REF!</v>
      </c>
      <c r="X103" s="103" t="e">
        <f>'IS '!X103-#REF!</f>
        <v>#REF!</v>
      </c>
      <c r="Y103" s="103" t="e">
        <f>'IS '!Y103-#REF!</f>
        <v>#REF!</v>
      </c>
      <c r="Z103" s="103" t="e">
        <f>'IS '!Z103-#REF!</f>
        <v>#REF!</v>
      </c>
      <c r="AA103" s="103" t="e">
        <f>'IS '!AA103-#REF!</f>
        <v>#REF!</v>
      </c>
      <c r="AB103" s="171" t="e">
        <f>'IS '!AB103-#REF!</f>
        <v>#REF!</v>
      </c>
      <c r="AC103" s="103" t="e">
        <f>'IS '!AC103-#REF!</f>
        <v>#REF!</v>
      </c>
      <c r="AD103" s="103" t="e">
        <f>'IS '!AD103-#REF!</f>
        <v>#REF!</v>
      </c>
      <c r="AE103" s="103" t="e">
        <f>'IS '!AE103-#REF!</f>
        <v>#REF!</v>
      </c>
      <c r="AF103" s="103" t="e">
        <f>'IS '!AF103-#REF!</f>
        <v>#REF!</v>
      </c>
      <c r="AG103" s="171" t="e">
        <f>'IS '!AG103-#REF!</f>
        <v>#REF!</v>
      </c>
      <c r="AH103" s="103" t="e">
        <f>'IS '!AH103-#REF!</f>
        <v>#REF!</v>
      </c>
      <c r="AI103" s="103" t="e">
        <f>'IS '!AI103-#REF!</f>
        <v>#REF!</v>
      </c>
      <c r="AJ103" s="103" t="e">
        <f>'IS '!AJ103-#REF!</f>
        <v>#REF!</v>
      </c>
      <c r="AK103" s="103" t="e">
        <f>'IS '!AK103-#REF!</f>
        <v>#REF!</v>
      </c>
      <c r="AL103" s="171" t="e">
        <f>'IS '!AL103-#REF!</f>
        <v>#REF!</v>
      </c>
      <c r="AM103" s="103" t="e">
        <f>'IS '!AM103-#REF!</f>
        <v>#REF!</v>
      </c>
      <c r="AN103" s="103" t="e">
        <f>'IS '!AN103-#REF!</f>
        <v>#REF!</v>
      </c>
      <c r="AO103" s="103" t="e">
        <f>'IS '!AO103-#REF!</f>
        <v>#REF!</v>
      </c>
      <c r="AP103" s="103" t="e">
        <f>'IS '!AP103-#REF!</f>
        <v>#REF!</v>
      </c>
      <c r="AQ103" s="171" t="e">
        <f>'IS '!AQ103-#REF!</f>
        <v>#REF!</v>
      </c>
      <c r="AR103" s="103" t="e">
        <f>'IS '!AR103-#REF!</f>
        <v>#REF!</v>
      </c>
      <c r="AS103" s="103" t="e">
        <f>'IS '!AS103-#REF!</f>
        <v>#REF!</v>
      </c>
      <c r="AT103" s="103" t="e">
        <f>'IS '!AT103-#REF!</f>
        <v>#REF!</v>
      </c>
      <c r="AU103" s="103" t="e">
        <f>'IS '!AU103-#REF!</f>
        <v>#REF!</v>
      </c>
      <c r="AV103" s="171" t="e">
        <f>'IS '!AV103-#REF!</f>
        <v>#REF!</v>
      </c>
    </row>
    <row r="104" spans="1:48" ht="16.2" outlineLevel="1" x14ac:dyDescent="0.85">
      <c r="B104" s="180" t="s">
        <v>36</v>
      </c>
      <c r="C104" s="18"/>
      <c r="D104" s="21" t="e">
        <f>'IS '!D104-#REF!</f>
        <v>#REF!</v>
      </c>
      <c r="E104" s="104" t="e">
        <f>'IS '!E104-#REF!</f>
        <v>#REF!</v>
      </c>
      <c r="F104" s="104" t="e">
        <f>'IS '!F104-#REF!</f>
        <v>#REF!</v>
      </c>
      <c r="G104" s="104" t="e">
        <f>'IS '!G104-#REF!</f>
        <v>#REF!</v>
      </c>
      <c r="H104" s="214" t="e">
        <f>'IS '!H104-#REF!</f>
        <v>#REF!</v>
      </c>
      <c r="I104" s="104" t="e">
        <f>'IS '!I104-#REF!</f>
        <v>#REF!</v>
      </c>
      <c r="J104" s="104" t="e">
        <f>'IS '!J104-#REF!</f>
        <v>#REF!</v>
      </c>
      <c r="K104" s="104" t="e">
        <f>'IS '!K104-#REF!</f>
        <v>#REF!</v>
      </c>
      <c r="L104" s="104" t="e">
        <f>'IS '!L104-#REF!</f>
        <v>#REF!</v>
      </c>
      <c r="M104" s="214" t="e">
        <f>'IS '!M104-#REF!</f>
        <v>#REF!</v>
      </c>
      <c r="N104" s="104" t="e">
        <f>'IS '!N104-#REF!</f>
        <v>#REF!</v>
      </c>
      <c r="O104" s="104" t="e">
        <f>'IS '!O104-#REF!</f>
        <v>#REF!</v>
      </c>
      <c r="P104" s="104" t="e">
        <f>'IS '!P104-#REF!</f>
        <v>#REF!</v>
      </c>
      <c r="Q104" s="104" t="e">
        <f>'IS '!Q104-#REF!</f>
        <v>#REF!</v>
      </c>
      <c r="R104" s="193" t="e">
        <f>'IS '!R104-#REF!</f>
        <v>#REF!</v>
      </c>
      <c r="S104" s="104" t="e">
        <f>'IS '!S104-#REF!</f>
        <v>#REF!</v>
      </c>
      <c r="T104" s="104" t="e">
        <f>'IS '!T104-#REF!</f>
        <v>#REF!</v>
      </c>
      <c r="U104" s="104" t="e">
        <f>'IS '!U104-#REF!</f>
        <v>#REF!</v>
      </c>
      <c r="V104" s="104" t="e">
        <f>'IS '!V104-#REF!</f>
        <v>#REF!</v>
      </c>
      <c r="W104" s="193" t="e">
        <f>'IS '!W104-#REF!</f>
        <v>#REF!</v>
      </c>
      <c r="X104" s="56" t="e">
        <f>'IS '!X104-#REF!</f>
        <v>#REF!</v>
      </c>
      <c r="Y104" s="56" t="e">
        <f>'IS '!Y104-#REF!</f>
        <v>#REF!</v>
      </c>
      <c r="Z104" s="56" t="e">
        <f>'IS '!Z104-#REF!</f>
        <v>#REF!</v>
      </c>
      <c r="AA104" s="56" t="e">
        <f>'IS '!AA104-#REF!</f>
        <v>#REF!</v>
      </c>
      <c r="AB104" s="193" t="e">
        <f>'IS '!AB104-#REF!</f>
        <v>#REF!</v>
      </c>
      <c r="AC104" s="56" t="e">
        <f>'IS '!AC104-#REF!</f>
        <v>#REF!</v>
      </c>
      <c r="AD104" s="56" t="e">
        <f>'IS '!AD104-#REF!</f>
        <v>#REF!</v>
      </c>
      <c r="AE104" s="56" t="e">
        <f>'IS '!AE104-#REF!</f>
        <v>#REF!</v>
      </c>
      <c r="AF104" s="56" t="e">
        <f>'IS '!AF104-#REF!</f>
        <v>#REF!</v>
      </c>
      <c r="AG104" s="193" t="e">
        <f>'IS '!AG104-#REF!</f>
        <v>#REF!</v>
      </c>
      <c r="AH104" s="56" t="e">
        <f>'IS '!AH104-#REF!</f>
        <v>#REF!</v>
      </c>
      <c r="AI104" s="56" t="e">
        <f>'IS '!AI104-#REF!</f>
        <v>#REF!</v>
      </c>
      <c r="AJ104" s="56" t="e">
        <f>'IS '!AJ104-#REF!</f>
        <v>#REF!</v>
      </c>
      <c r="AK104" s="56" t="e">
        <f>'IS '!AK104-#REF!</f>
        <v>#REF!</v>
      </c>
      <c r="AL104" s="193" t="e">
        <f>'IS '!AL104-#REF!</f>
        <v>#REF!</v>
      </c>
      <c r="AM104" s="56" t="e">
        <f>'IS '!AM104-#REF!</f>
        <v>#REF!</v>
      </c>
      <c r="AN104" s="56" t="e">
        <f>'IS '!AN104-#REF!</f>
        <v>#REF!</v>
      </c>
      <c r="AO104" s="56" t="e">
        <f>'IS '!AO104-#REF!</f>
        <v>#REF!</v>
      </c>
      <c r="AP104" s="56" t="e">
        <f>'IS '!AP104-#REF!</f>
        <v>#REF!</v>
      </c>
      <c r="AQ104" s="193" t="e">
        <f>'IS '!AQ104-#REF!</f>
        <v>#REF!</v>
      </c>
      <c r="AR104" s="56" t="e">
        <f>'IS '!AR104-#REF!</f>
        <v>#REF!</v>
      </c>
      <c r="AS104" s="56" t="e">
        <f>'IS '!AS104-#REF!</f>
        <v>#REF!</v>
      </c>
      <c r="AT104" s="56" t="e">
        <f>'IS '!AT104-#REF!</f>
        <v>#REF!</v>
      </c>
      <c r="AU104" s="56" t="e">
        <f>'IS '!AU104-#REF!</f>
        <v>#REF!</v>
      </c>
      <c r="AV104" s="193" t="e">
        <f>'IS '!AV104-#REF!</f>
        <v>#REF!</v>
      </c>
    </row>
    <row r="105" spans="1:48" outlineLevel="1" x14ac:dyDescent="0.55000000000000004">
      <c r="B105" s="46" t="s">
        <v>124</v>
      </c>
      <c r="C105" s="44"/>
      <c r="D105" s="21" t="e">
        <f>'IS '!D105-#REF!</f>
        <v>#REF!</v>
      </c>
      <c r="E105" s="156" t="e">
        <f>'IS '!E105-#REF!</f>
        <v>#REF!</v>
      </c>
      <c r="F105" s="156" t="e">
        <f>'IS '!F105-#REF!</f>
        <v>#REF!</v>
      </c>
      <c r="G105" s="156" t="e">
        <f>'IS '!G105-#REF!</f>
        <v>#REF!</v>
      </c>
      <c r="H105" s="132" t="e">
        <f>'IS '!H105-#REF!</f>
        <v>#REF!</v>
      </c>
      <c r="I105" s="156" t="e">
        <f>'IS '!I105-#REF!</f>
        <v>#REF!</v>
      </c>
      <c r="J105" s="156" t="e">
        <f>'IS '!J105-#REF!</f>
        <v>#REF!</v>
      </c>
      <c r="K105" s="156" t="e">
        <f>'IS '!K105-#REF!</f>
        <v>#REF!</v>
      </c>
      <c r="L105" s="156" t="e">
        <f>'IS '!L105-#REF!</f>
        <v>#REF!</v>
      </c>
      <c r="M105" s="132" t="e">
        <f>'IS '!M105-#REF!</f>
        <v>#REF!</v>
      </c>
      <c r="N105" s="156" t="e">
        <f>'IS '!N105-#REF!</f>
        <v>#REF!</v>
      </c>
      <c r="O105" s="156" t="e">
        <f>'IS '!O105-#REF!</f>
        <v>#REF!</v>
      </c>
      <c r="P105" s="156" t="e">
        <f>'IS '!P105-#REF!</f>
        <v>#REF!</v>
      </c>
      <c r="Q105" s="156" t="e">
        <f>'IS '!Q105-#REF!</f>
        <v>#REF!</v>
      </c>
      <c r="R105" s="97" t="e">
        <f>'IS '!R105-#REF!</f>
        <v>#REF!</v>
      </c>
      <c r="S105" s="74" t="e">
        <f>'IS '!S105-#REF!</f>
        <v>#REF!</v>
      </c>
      <c r="T105" s="74" t="e">
        <f>'IS '!T105-#REF!</f>
        <v>#REF!</v>
      </c>
      <c r="U105" s="74" t="e">
        <f>'IS '!U105-#REF!</f>
        <v>#REF!</v>
      </c>
      <c r="V105" s="74" t="e">
        <f>'IS '!V105-#REF!</f>
        <v>#REF!</v>
      </c>
      <c r="W105" s="97" t="e">
        <f>'IS '!W105-#REF!</f>
        <v>#REF!</v>
      </c>
      <c r="X105" s="74" t="e">
        <f>'IS '!X105-#REF!</f>
        <v>#REF!</v>
      </c>
      <c r="Y105" s="74" t="e">
        <f>'IS '!Y105-#REF!</f>
        <v>#REF!</v>
      </c>
      <c r="Z105" s="74" t="e">
        <f>'IS '!Z105-#REF!</f>
        <v>#REF!</v>
      </c>
      <c r="AA105" s="74" t="e">
        <f>'IS '!AA105-#REF!</f>
        <v>#REF!</v>
      </c>
      <c r="AB105" s="97" t="e">
        <f>'IS '!AB105-#REF!</f>
        <v>#REF!</v>
      </c>
      <c r="AC105" s="74" t="e">
        <f>'IS '!AC105-#REF!</f>
        <v>#REF!</v>
      </c>
      <c r="AD105" s="74" t="e">
        <f>'IS '!AD105-#REF!</f>
        <v>#REF!</v>
      </c>
      <c r="AE105" s="74" t="e">
        <f>'IS '!AE105-#REF!</f>
        <v>#REF!</v>
      </c>
      <c r="AF105" s="74" t="e">
        <f>'IS '!AF105-#REF!</f>
        <v>#REF!</v>
      </c>
      <c r="AG105" s="97" t="e">
        <f>'IS '!AG105-#REF!</f>
        <v>#REF!</v>
      </c>
      <c r="AH105" s="74" t="e">
        <f>'IS '!AH105-#REF!</f>
        <v>#REF!</v>
      </c>
      <c r="AI105" s="74" t="e">
        <f>'IS '!AI105-#REF!</f>
        <v>#REF!</v>
      </c>
      <c r="AJ105" s="74" t="e">
        <f>'IS '!AJ105-#REF!</f>
        <v>#REF!</v>
      </c>
      <c r="AK105" s="74" t="e">
        <f>'IS '!AK105-#REF!</f>
        <v>#REF!</v>
      </c>
      <c r="AL105" s="97" t="e">
        <f>'IS '!AL105-#REF!</f>
        <v>#REF!</v>
      </c>
      <c r="AM105" s="74" t="e">
        <f>'IS '!AM105-#REF!</f>
        <v>#REF!</v>
      </c>
      <c r="AN105" s="74" t="e">
        <f>'IS '!AN105-#REF!</f>
        <v>#REF!</v>
      </c>
      <c r="AO105" s="74" t="e">
        <f>'IS '!AO105-#REF!</f>
        <v>#REF!</v>
      </c>
      <c r="AP105" s="74" t="e">
        <f>'IS '!AP105-#REF!</f>
        <v>#REF!</v>
      </c>
      <c r="AQ105" s="97" t="e">
        <f>'IS '!AQ105-#REF!</f>
        <v>#REF!</v>
      </c>
      <c r="AR105" s="74" t="e">
        <f>'IS '!AR105-#REF!</f>
        <v>#REF!</v>
      </c>
      <c r="AS105" s="74" t="e">
        <f>'IS '!AS105-#REF!</f>
        <v>#REF!</v>
      </c>
      <c r="AT105" s="74" t="e">
        <f>'IS '!AT105-#REF!</f>
        <v>#REF!</v>
      </c>
      <c r="AU105" s="74" t="e">
        <f>'IS '!AU105-#REF!</f>
        <v>#REF!</v>
      </c>
      <c r="AV105" s="97" t="e">
        <f>'IS '!AV105-#REF!</f>
        <v>#REF!</v>
      </c>
    </row>
    <row r="106" spans="1:48" outlineLevel="1" x14ac:dyDescent="0.55000000000000004">
      <c r="B106" s="46" t="s">
        <v>125</v>
      </c>
      <c r="C106" s="44"/>
      <c r="D106" s="21" t="e">
        <f>'IS '!D106-#REF!</f>
        <v>#REF!</v>
      </c>
      <c r="E106" s="157" t="e">
        <f>'IS '!E106-#REF!</f>
        <v>#REF!</v>
      </c>
      <c r="F106" s="157" t="e">
        <f>'IS '!F106-#REF!</f>
        <v>#REF!</v>
      </c>
      <c r="G106" s="157" t="e">
        <f>'IS '!G106-#REF!</f>
        <v>#REF!</v>
      </c>
      <c r="H106" s="133" t="e">
        <f>'IS '!H106-#REF!</f>
        <v>#REF!</v>
      </c>
      <c r="I106" s="157" t="e">
        <f>'IS '!I106-#REF!</f>
        <v>#REF!</v>
      </c>
      <c r="J106" s="157" t="e">
        <f>'IS '!J106-#REF!</f>
        <v>#REF!</v>
      </c>
      <c r="K106" s="157" t="e">
        <f>'IS '!K106-#REF!</f>
        <v>#REF!</v>
      </c>
      <c r="L106" s="157" t="e">
        <f>'IS '!L106-#REF!</f>
        <v>#REF!</v>
      </c>
      <c r="M106" s="133" t="e">
        <f>'IS '!M106-#REF!</f>
        <v>#REF!</v>
      </c>
      <c r="N106" s="157" t="e">
        <f>'IS '!N106-#REF!</f>
        <v>#REF!</v>
      </c>
      <c r="O106" s="157" t="e">
        <f>'IS '!O106-#REF!</f>
        <v>#REF!</v>
      </c>
      <c r="P106" s="157" t="e">
        <f>'IS '!P106-#REF!</f>
        <v>#REF!</v>
      </c>
      <c r="Q106" s="157" t="e">
        <f>'IS '!Q106-#REF!</f>
        <v>#REF!</v>
      </c>
      <c r="R106" s="98" t="e">
        <f>'IS '!R106-#REF!</f>
        <v>#REF!</v>
      </c>
      <c r="S106" s="75" t="e">
        <f>'IS '!S106-#REF!</f>
        <v>#REF!</v>
      </c>
      <c r="T106" s="75" t="e">
        <f>'IS '!T106-#REF!</f>
        <v>#REF!</v>
      </c>
      <c r="U106" s="75" t="e">
        <f>'IS '!U106-#REF!</f>
        <v>#REF!</v>
      </c>
      <c r="V106" s="75" t="e">
        <f>'IS '!V106-#REF!</f>
        <v>#REF!</v>
      </c>
      <c r="W106" s="98" t="e">
        <f>'IS '!W106-#REF!</f>
        <v>#REF!</v>
      </c>
      <c r="X106" s="75" t="e">
        <f>'IS '!X106-#REF!</f>
        <v>#REF!</v>
      </c>
      <c r="Y106" s="75" t="e">
        <f>'IS '!Y106-#REF!</f>
        <v>#REF!</v>
      </c>
      <c r="Z106" s="75" t="e">
        <f>'IS '!Z106-#REF!</f>
        <v>#REF!</v>
      </c>
      <c r="AA106" s="75" t="e">
        <f>'IS '!AA106-#REF!</f>
        <v>#REF!</v>
      </c>
      <c r="AB106" s="98" t="e">
        <f>'IS '!AB106-#REF!</f>
        <v>#REF!</v>
      </c>
      <c r="AC106" s="75" t="e">
        <f>'IS '!AC106-#REF!</f>
        <v>#REF!</v>
      </c>
      <c r="AD106" s="75" t="e">
        <f>'IS '!AD106-#REF!</f>
        <v>#REF!</v>
      </c>
      <c r="AE106" s="75" t="e">
        <f>'IS '!AE106-#REF!</f>
        <v>#REF!</v>
      </c>
      <c r="AF106" s="75" t="e">
        <f>'IS '!AF106-#REF!</f>
        <v>#REF!</v>
      </c>
      <c r="AG106" s="98" t="e">
        <f>'IS '!AG106-#REF!</f>
        <v>#REF!</v>
      </c>
      <c r="AH106" s="75" t="e">
        <f>'IS '!AH106-#REF!</f>
        <v>#REF!</v>
      </c>
      <c r="AI106" s="75" t="e">
        <f>'IS '!AI106-#REF!</f>
        <v>#REF!</v>
      </c>
      <c r="AJ106" s="75" t="e">
        <f>'IS '!AJ106-#REF!</f>
        <v>#REF!</v>
      </c>
      <c r="AK106" s="75" t="e">
        <f>'IS '!AK106-#REF!</f>
        <v>#REF!</v>
      </c>
      <c r="AL106" s="98" t="e">
        <f>'IS '!AL106-#REF!</f>
        <v>#REF!</v>
      </c>
      <c r="AM106" s="75" t="e">
        <f>'IS '!AM106-#REF!</f>
        <v>#REF!</v>
      </c>
      <c r="AN106" s="75" t="e">
        <f>'IS '!AN106-#REF!</f>
        <v>#REF!</v>
      </c>
      <c r="AO106" s="75" t="e">
        <f>'IS '!AO106-#REF!</f>
        <v>#REF!</v>
      </c>
      <c r="AP106" s="75" t="e">
        <f>'IS '!AP106-#REF!</f>
        <v>#REF!</v>
      </c>
      <c r="AQ106" s="98" t="e">
        <f>'IS '!AQ106-#REF!</f>
        <v>#REF!</v>
      </c>
      <c r="AR106" s="75" t="e">
        <f>'IS '!AR106-#REF!</f>
        <v>#REF!</v>
      </c>
      <c r="AS106" s="75" t="e">
        <f>'IS '!AS106-#REF!</f>
        <v>#REF!</v>
      </c>
      <c r="AT106" s="75" t="e">
        <f>'IS '!AT106-#REF!</f>
        <v>#REF!</v>
      </c>
      <c r="AU106" s="75" t="e">
        <f>'IS '!AU106-#REF!</f>
        <v>#REF!</v>
      </c>
      <c r="AV106" s="98" t="e">
        <f>'IS '!AV106-#REF!</f>
        <v>#REF!</v>
      </c>
    </row>
    <row r="107" spans="1:48" ht="17.100000000000001" x14ac:dyDescent="0.85">
      <c r="B107" s="445" t="s">
        <v>51</v>
      </c>
      <c r="C107" s="446"/>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4" t="s">
        <v>347</v>
      </c>
      <c r="W107" s="40" t="s">
        <v>348</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55000000000000004">
      <c r="B108" s="453" t="s">
        <v>126</v>
      </c>
      <c r="C108" s="454"/>
      <c r="D108" s="50" t="e">
        <f>'IS '!D108-#REF!</f>
        <v>#REF!</v>
      </c>
      <c r="E108" s="50" t="e">
        <f>'IS '!E108-#REF!</f>
        <v>#REF!</v>
      </c>
      <c r="F108" s="103" t="e">
        <f>'IS '!F108-#REF!</f>
        <v>#REF!</v>
      </c>
      <c r="G108" s="50" t="e">
        <f>'IS '!G108-#REF!</f>
        <v>#REF!</v>
      </c>
      <c r="H108" s="31" t="e">
        <f>'IS '!H108-#REF!</f>
        <v>#REF!</v>
      </c>
      <c r="I108" s="50" t="e">
        <f>'IS '!I108-#REF!</f>
        <v>#REF!</v>
      </c>
      <c r="J108" s="50" t="e">
        <f>'IS '!J108-#REF!</f>
        <v>#REF!</v>
      </c>
      <c r="K108" s="50" t="e">
        <f>'IS '!K108-#REF!</f>
        <v>#REF!</v>
      </c>
      <c r="L108" s="50" t="e">
        <f>'IS '!L108-#REF!</f>
        <v>#REF!</v>
      </c>
      <c r="M108" s="31" t="e">
        <f>'IS '!M108-#REF!</f>
        <v>#REF!</v>
      </c>
      <c r="N108" s="50" t="e">
        <f>'IS '!N108-#REF!</f>
        <v>#REF!</v>
      </c>
      <c r="O108" s="50" t="e">
        <f>'IS '!O108-#REF!</f>
        <v>#REF!</v>
      </c>
      <c r="P108" s="50" t="e">
        <f>'IS '!P108-#REF!</f>
        <v>#REF!</v>
      </c>
      <c r="Q108" s="103" t="e">
        <f>'IS '!Q108-#REF!</f>
        <v>#REF!</v>
      </c>
      <c r="R108" s="126" t="e">
        <f>'IS '!R108-#REF!</f>
        <v>#REF!</v>
      </c>
      <c r="S108" s="50" t="e">
        <f>'IS '!S108-#REF!</f>
        <v>#REF!</v>
      </c>
      <c r="T108" s="50" t="e">
        <f>'IS '!T108-#REF!</f>
        <v>#REF!</v>
      </c>
      <c r="U108" s="50" t="e">
        <f>'IS '!U108-#REF!</f>
        <v>#REF!</v>
      </c>
      <c r="V108" s="50" t="e">
        <f>'IS '!V108-#REF!</f>
        <v>#REF!</v>
      </c>
      <c r="W108" s="31" t="e">
        <f>'IS '!W108-#REF!</f>
        <v>#REF!</v>
      </c>
      <c r="X108" s="50" t="e">
        <f>'IS '!X108-#REF!</f>
        <v>#REF!</v>
      </c>
      <c r="Y108" s="50" t="e">
        <f>'IS '!Y108-#REF!</f>
        <v>#REF!</v>
      </c>
      <c r="Z108" s="50" t="e">
        <f>'IS '!Z108-#REF!</f>
        <v>#REF!</v>
      </c>
      <c r="AA108" s="50" t="e">
        <f>'IS '!AA108-#REF!</f>
        <v>#REF!</v>
      </c>
      <c r="AB108" s="31" t="e">
        <f>'IS '!AB108-#REF!</f>
        <v>#REF!</v>
      </c>
      <c r="AC108" s="50" t="e">
        <f>'IS '!AC108-#REF!</f>
        <v>#REF!</v>
      </c>
      <c r="AD108" s="50" t="e">
        <f>'IS '!AD108-#REF!</f>
        <v>#REF!</v>
      </c>
      <c r="AE108" s="50" t="e">
        <f>'IS '!AE108-#REF!</f>
        <v>#REF!</v>
      </c>
      <c r="AF108" s="50" t="e">
        <f>'IS '!AF108-#REF!</f>
        <v>#REF!</v>
      </c>
      <c r="AG108" s="31" t="e">
        <f>'IS '!AG108-#REF!</f>
        <v>#REF!</v>
      </c>
      <c r="AH108" s="50" t="e">
        <f>'IS '!AH108-#REF!</f>
        <v>#REF!</v>
      </c>
      <c r="AI108" s="50" t="e">
        <f>'IS '!AI108-#REF!</f>
        <v>#REF!</v>
      </c>
      <c r="AJ108" s="50" t="e">
        <f>'IS '!AJ108-#REF!</f>
        <v>#REF!</v>
      </c>
      <c r="AK108" s="50" t="e">
        <f>'IS '!AK108-#REF!</f>
        <v>#REF!</v>
      </c>
      <c r="AL108" s="31" t="e">
        <f>'IS '!AL108-#REF!</f>
        <v>#REF!</v>
      </c>
      <c r="AM108" s="50" t="e">
        <f>'IS '!AM108-#REF!</f>
        <v>#REF!</v>
      </c>
      <c r="AN108" s="50" t="e">
        <f>'IS '!AN108-#REF!</f>
        <v>#REF!</v>
      </c>
      <c r="AO108" s="50" t="e">
        <f>'IS '!AO108-#REF!</f>
        <v>#REF!</v>
      </c>
      <c r="AP108" s="50" t="e">
        <f>'IS '!AP108-#REF!</f>
        <v>#REF!</v>
      </c>
      <c r="AQ108" s="31" t="e">
        <f>'IS '!AQ108-#REF!</f>
        <v>#REF!</v>
      </c>
      <c r="AR108" s="50" t="e">
        <f>'IS '!AR108-#REF!</f>
        <v>#REF!</v>
      </c>
      <c r="AS108" s="50" t="e">
        <f>'IS '!AS108-#REF!</f>
        <v>#REF!</v>
      </c>
      <c r="AT108" s="50" t="e">
        <f>'IS '!AT108-#REF!</f>
        <v>#REF!</v>
      </c>
      <c r="AU108" s="50" t="e">
        <f>'IS '!AU108-#REF!</f>
        <v>#REF!</v>
      </c>
      <c r="AV108" s="31" t="e">
        <f>'IS '!AV108-#REF!</f>
        <v>#REF!</v>
      </c>
    </row>
    <row r="109" spans="1:48" outlineLevel="1" x14ac:dyDescent="0.55000000000000004">
      <c r="B109" s="69" t="s">
        <v>58</v>
      </c>
      <c r="C109" s="70"/>
      <c r="D109" s="120" t="e">
        <f>'IS '!D109-#REF!</f>
        <v>#REF!</v>
      </c>
      <c r="E109" s="120" t="e">
        <f>'IS '!E109-#REF!</f>
        <v>#REF!</v>
      </c>
      <c r="F109" s="120" t="e">
        <f>'IS '!F109-#REF!</f>
        <v>#REF!</v>
      </c>
      <c r="G109" s="120" t="e">
        <f>'IS '!G109-#REF!</f>
        <v>#REF!</v>
      </c>
      <c r="H109" s="58" t="e">
        <f>'IS '!H109-#REF!</f>
        <v>#REF!</v>
      </c>
      <c r="I109" s="120" t="e">
        <f>'IS '!I109-#REF!</f>
        <v>#REF!</v>
      </c>
      <c r="J109" s="120" t="e">
        <f>'IS '!J109-#REF!</f>
        <v>#REF!</v>
      </c>
      <c r="K109" s="120" t="e">
        <f>'IS '!K109-#REF!</f>
        <v>#REF!</v>
      </c>
      <c r="L109" s="120" t="e">
        <f>'IS '!L109-#REF!</f>
        <v>#REF!</v>
      </c>
      <c r="M109" s="168" t="e">
        <f>'IS '!M109-#REF!</f>
        <v>#REF!</v>
      </c>
      <c r="N109" s="120" t="e">
        <f>'IS '!N109-#REF!</f>
        <v>#REF!</v>
      </c>
      <c r="O109" s="120" t="e">
        <f>'IS '!O109-#REF!</f>
        <v>#REF!</v>
      </c>
      <c r="P109" s="120" t="e">
        <f>'IS '!P109-#REF!</f>
        <v>#REF!</v>
      </c>
      <c r="Q109" s="120" t="e">
        <f>'IS '!Q109-#REF!</f>
        <v>#REF!</v>
      </c>
      <c r="R109" s="168" t="e">
        <f>'IS '!R109-#REF!</f>
        <v>#REF!</v>
      </c>
      <c r="S109" s="120" t="e">
        <f>'IS '!S109-#REF!</f>
        <v>#REF!</v>
      </c>
      <c r="T109" s="120" t="e">
        <f>'IS '!T109-#REF!</f>
        <v>#REF!</v>
      </c>
      <c r="U109" s="120" t="e">
        <f>'IS '!U109-#REF!</f>
        <v>#REF!</v>
      </c>
      <c r="V109" s="120" t="e">
        <f>'IS '!V109-#REF!</f>
        <v>#REF!</v>
      </c>
      <c r="W109" s="168" t="e">
        <f>'IS '!W109-#REF!</f>
        <v>#REF!</v>
      </c>
      <c r="X109" s="197" t="e">
        <f>'IS '!X109-#REF!</f>
        <v>#REF!</v>
      </c>
      <c r="Y109" s="197" t="e">
        <f>'IS '!Y109-#REF!</f>
        <v>#REF!</v>
      </c>
      <c r="Z109" s="197" t="e">
        <f>'IS '!Z109-#REF!</f>
        <v>#REF!</v>
      </c>
      <c r="AA109" s="197" t="e">
        <f>'IS '!AA109-#REF!</f>
        <v>#REF!</v>
      </c>
      <c r="AB109" s="168" t="e">
        <f>'IS '!AB109-#REF!</f>
        <v>#REF!</v>
      </c>
      <c r="AC109" s="197" t="e">
        <f>'IS '!AC109-#REF!</f>
        <v>#REF!</v>
      </c>
      <c r="AD109" s="197" t="e">
        <f>'IS '!AD109-#REF!</f>
        <v>#REF!</v>
      </c>
      <c r="AE109" s="197" t="e">
        <f>'IS '!AE109-#REF!</f>
        <v>#REF!</v>
      </c>
      <c r="AF109" s="197" t="e">
        <f>'IS '!AF109-#REF!</f>
        <v>#REF!</v>
      </c>
      <c r="AG109" s="168" t="e">
        <f>'IS '!AG109-#REF!</f>
        <v>#REF!</v>
      </c>
      <c r="AH109" s="197" t="e">
        <f>'IS '!AH109-#REF!</f>
        <v>#REF!</v>
      </c>
      <c r="AI109" s="197" t="e">
        <f>'IS '!AI109-#REF!</f>
        <v>#REF!</v>
      </c>
      <c r="AJ109" s="197" t="e">
        <f>'IS '!AJ109-#REF!</f>
        <v>#REF!</v>
      </c>
      <c r="AK109" s="197" t="e">
        <f>'IS '!AK109-#REF!</f>
        <v>#REF!</v>
      </c>
      <c r="AL109" s="168" t="e">
        <f>'IS '!AL109-#REF!</f>
        <v>#REF!</v>
      </c>
      <c r="AM109" s="197" t="e">
        <f>'IS '!AM109-#REF!</f>
        <v>#REF!</v>
      </c>
      <c r="AN109" s="197" t="e">
        <f>'IS '!AN109-#REF!</f>
        <v>#REF!</v>
      </c>
      <c r="AO109" s="197" t="e">
        <f>'IS '!AO109-#REF!</f>
        <v>#REF!</v>
      </c>
      <c r="AP109" s="197" t="e">
        <f>'IS '!AP109-#REF!</f>
        <v>#REF!</v>
      </c>
      <c r="AQ109" s="168" t="e">
        <f>'IS '!AQ109-#REF!</f>
        <v>#REF!</v>
      </c>
      <c r="AR109" s="197" t="e">
        <f>'IS '!AR109-#REF!</f>
        <v>#REF!</v>
      </c>
      <c r="AS109" s="197" t="e">
        <f>'IS '!AS109-#REF!</f>
        <v>#REF!</v>
      </c>
      <c r="AT109" s="197" t="e">
        <f>'IS '!AT109-#REF!</f>
        <v>#REF!</v>
      </c>
      <c r="AU109" s="197" t="e">
        <f>'IS '!AU109-#REF!</f>
        <v>#REF!</v>
      </c>
      <c r="AV109" s="168" t="e">
        <f>'IS '!AV109-#REF!</f>
        <v>#REF!</v>
      </c>
    </row>
    <row r="110" spans="1:48" outlineLevel="1" x14ac:dyDescent="0.55000000000000004">
      <c r="B110" s="449" t="s">
        <v>100</v>
      </c>
      <c r="C110" s="450"/>
      <c r="D110" s="48" t="e">
        <f>'IS '!D110-#REF!</f>
        <v>#REF!</v>
      </c>
      <c r="E110" s="48" t="e">
        <f>'IS '!E110-#REF!</f>
        <v>#REF!</v>
      </c>
      <c r="F110" s="48" t="e">
        <f>'IS '!F110-#REF!</f>
        <v>#REF!</v>
      </c>
      <c r="G110" s="48" t="e">
        <f>'IS '!G110-#REF!</f>
        <v>#REF!</v>
      </c>
      <c r="H110" s="76" t="e">
        <f>'IS '!H110-#REF!</f>
        <v>#REF!</v>
      </c>
      <c r="I110" s="48" t="e">
        <f>'IS '!I110-#REF!</f>
        <v>#REF!</v>
      </c>
      <c r="J110" s="48" t="e">
        <f>'IS '!J110-#REF!</f>
        <v>#REF!</v>
      </c>
      <c r="K110" s="48" t="e">
        <f>'IS '!K110-#REF!</f>
        <v>#REF!</v>
      </c>
      <c r="L110" s="48" t="e">
        <f>'IS '!L110-#REF!</f>
        <v>#REF!</v>
      </c>
      <c r="M110" s="76" t="e">
        <f>'IS '!M110-#REF!</f>
        <v>#REF!</v>
      </c>
      <c r="N110" s="48" t="e">
        <f>'IS '!N110-#REF!</f>
        <v>#REF!</v>
      </c>
      <c r="O110" s="48" t="e">
        <f>'IS '!O110-#REF!</f>
        <v>#REF!</v>
      </c>
      <c r="P110" s="48" t="e">
        <f>'IS '!P110-#REF!</f>
        <v>#REF!</v>
      </c>
      <c r="Q110" s="105" t="e">
        <f>'IS '!Q110-#REF!</f>
        <v>#REF!</v>
      </c>
      <c r="R110" s="76" t="e">
        <f>'IS '!R110-#REF!</f>
        <v>#REF!</v>
      </c>
      <c r="S110" s="48" t="e">
        <f>'IS '!S110-#REF!</f>
        <v>#REF!</v>
      </c>
      <c r="T110" s="48" t="e">
        <f>'IS '!T110-#REF!</f>
        <v>#REF!</v>
      </c>
      <c r="U110" s="48" t="e">
        <f>'IS '!U110-#REF!</f>
        <v>#REF!</v>
      </c>
      <c r="V110" s="48" t="e">
        <f>'IS '!V110-#REF!</f>
        <v>#REF!</v>
      </c>
      <c r="W110" s="76" t="e">
        <f>'IS '!W110-#REF!</f>
        <v>#REF!</v>
      </c>
      <c r="X110" s="48" t="e">
        <f>'IS '!X110-#REF!</f>
        <v>#REF!</v>
      </c>
      <c r="Y110" s="48" t="e">
        <f>'IS '!Y110-#REF!</f>
        <v>#REF!</v>
      </c>
      <c r="Z110" s="48" t="e">
        <f>'IS '!Z110-#REF!</f>
        <v>#REF!</v>
      </c>
      <c r="AA110" s="48" t="e">
        <f>'IS '!AA110-#REF!</f>
        <v>#REF!</v>
      </c>
      <c r="AB110" s="76" t="e">
        <f>'IS '!AB110-#REF!</f>
        <v>#REF!</v>
      </c>
      <c r="AC110" s="48" t="e">
        <f>'IS '!AC110-#REF!</f>
        <v>#REF!</v>
      </c>
      <c r="AD110" s="48" t="e">
        <f>'IS '!AD110-#REF!</f>
        <v>#REF!</v>
      </c>
      <c r="AE110" s="48" t="e">
        <f>'IS '!AE110-#REF!</f>
        <v>#REF!</v>
      </c>
      <c r="AF110" s="48" t="e">
        <f>'IS '!AF110-#REF!</f>
        <v>#REF!</v>
      </c>
      <c r="AG110" s="76" t="e">
        <f>'IS '!AG110-#REF!</f>
        <v>#REF!</v>
      </c>
      <c r="AH110" s="48" t="e">
        <f>'IS '!AH110-#REF!</f>
        <v>#REF!</v>
      </c>
      <c r="AI110" s="48" t="e">
        <f>'IS '!AI110-#REF!</f>
        <v>#REF!</v>
      </c>
      <c r="AJ110" s="48" t="e">
        <f>'IS '!AJ110-#REF!</f>
        <v>#REF!</v>
      </c>
      <c r="AK110" s="48" t="e">
        <f>'IS '!AK110-#REF!</f>
        <v>#REF!</v>
      </c>
      <c r="AL110" s="76" t="e">
        <f>'IS '!AL110-#REF!</f>
        <v>#REF!</v>
      </c>
      <c r="AM110" s="48" t="e">
        <f>'IS '!AM110-#REF!</f>
        <v>#REF!</v>
      </c>
      <c r="AN110" s="48" t="e">
        <f>'IS '!AN110-#REF!</f>
        <v>#REF!</v>
      </c>
      <c r="AO110" s="48" t="e">
        <f>'IS '!AO110-#REF!</f>
        <v>#REF!</v>
      </c>
      <c r="AP110" s="48" t="e">
        <f>'IS '!AP110-#REF!</f>
        <v>#REF!</v>
      </c>
      <c r="AQ110" s="76" t="e">
        <f>'IS '!AQ110-#REF!</f>
        <v>#REF!</v>
      </c>
      <c r="AR110" s="48" t="e">
        <f>'IS '!AR110-#REF!</f>
        <v>#REF!</v>
      </c>
      <c r="AS110" s="48" t="e">
        <f>'IS '!AS110-#REF!</f>
        <v>#REF!</v>
      </c>
      <c r="AT110" s="48" t="e">
        <f>'IS '!AT110-#REF!</f>
        <v>#REF!</v>
      </c>
      <c r="AU110" s="48" t="e">
        <f>'IS '!AU110-#REF!</f>
        <v>#REF!</v>
      </c>
      <c r="AV110" s="76" t="e">
        <f>'IS '!AV110-#REF!</f>
        <v>#REF!</v>
      </c>
    </row>
    <row r="111" spans="1:48" s="183" customFormat="1" outlineLevel="1" x14ac:dyDescent="0.55000000000000004">
      <c r="A111" s="238"/>
      <c r="B111" s="181" t="s">
        <v>151</v>
      </c>
      <c r="C111" s="182"/>
      <c r="D111" s="167" t="e">
        <f>'IS '!D111-#REF!</f>
        <v>#REF!</v>
      </c>
      <c r="E111" s="167" t="e">
        <f>'IS '!E111-#REF!</f>
        <v>#REF!</v>
      </c>
      <c r="F111" s="167" t="e">
        <f>'IS '!F111-#REF!</f>
        <v>#REF!</v>
      </c>
      <c r="G111" s="167" t="e">
        <f>'IS '!G111-#REF!</f>
        <v>#REF!</v>
      </c>
      <c r="H111" s="188" t="e">
        <f>'IS '!H111-#REF!</f>
        <v>#REF!</v>
      </c>
      <c r="I111" s="167" t="e">
        <f>'IS '!I111-#REF!</f>
        <v>#REF!</v>
      </c>
      <c r="J111" s="167" t="e">
        <f>'IS '!J111-#REF!</f>
        <v>#REF!</v>
      </c>
      <c r="K111" s="167" t="e">
        <f>'IS '!K111-#REF!</f>
        <v>#REF!</v>
      </c>
      <c r="L111" s="187" t="e">
        <f>'IS '!L111-#REF!</f>
        <v>#REF!</v>
      </c>
      <c r="M111" s="188" t="e">
        <f>'IS '!M111-#REF!</f>
        <v>#REF!</v>
      </c>
      <c r="N111" s="187" t="e">
        <f>'IS '!N111-#REF!</f>
        <v>#REF!</v>
      </c>
      <c r="O111" s="167" t="e">
        <f>'IS '!O111-#REF!</f>
        <v>#REF!</v>
      </c>
      <c r="P111" s="167" t="e">
        <f>'IS '!P111-#REF!</f>
        <v>#REF!</v>
      </c>
      <c r="Q111" s="167" t="e">
        <f>'IS '!Q111-#REF!</f>
        <v>#REF!</v>
      </c>
      <c r="R111" s="188" t="e">
        <f>'IS '!R111-#REF!</f>
        <v>#REF!</v>
      </c>
      <c r="S111" s="187" t="e">
        <f>'IS '!S111-#REF!</f>
        <v>#REF!</v>
      </c>
      <c r="T111" s="167" t="e">
        <f>'IS '!T111-#REF!</f>
        <v>#REF!</v>
      </c>
      <c r="U111" s="167" t="e">
        <f>'IS '!U111-#REF!</f>
        <v>#REF!</v>
      </c>
      <c r="V111" s="167" t="e">
        <f>'IS '!V111-#REF!</f>
        <v>#REF!</v>
      </c>
      <c r="W111" s="188" t="e">
        <f>'IS '!W111-#REF!</f>
        <v>#REF!</v>
      </c>
      <c r="X111" s="189" t="e">
        <f>'IS '!X111-#REF!</f>
        <v>#REF!</v>
      </c>
      <c r="Y111" s="189" t="e">
        <f>'IS '!Y111-#REF!</f>
        <v>#REF!</v>
      </c>
      <c r="Z111" s="189" t="e">
        <f>'IS '!Z111-#REF!</f>
        <v>#REF!</v>
      </c>
      <c r="AA111" s="189" t="e">
        <f>'IS '!AA111-#REF!</f>
        <v>#REF!</v>
      </c>
      <c r="AB111" s="188" t="e">
        <f>'IS '!AB111-#REF!</f>
        <v>#REF!</v>
      </c>
      <c r="AC111" s="189" t="e">
        <f>'IS '!AC111-#REF!</f>
        <v>#REF!</v>
      </c>
      <c r="AD111" s="189" t="e">
        <f>'IS '!AD111-#REF!</f>
        <v>#REF!</v>
      </c>
      <c r="AE111" s="189" t="e">
        <f>'IS '!AE111-#REF!</f>
        <v>#REF!</v>
      </c>
      <c r="AF111" s="189" t="e">
        <f>'IS '!AF111-#REF!</f>
        <v>#REF!</v>
      </c>
      <c r="AG111" s="188" t="e">
        <f>'IS '!AG111-#REF!</f>
        <v>#REF!</v>
      </c>
      <c r="AH111" s="189" t="e">
        <f>'IS '!AH111-#REF!</f>
        <v>#REF!</v>
      </c>
      <c r="AI111" s="189" t="e">
        <f>'IS '!AI111-#REF!</f>
        <v>#REF!</v>
      </c>
      <c r="AJ111" s="189" t="e">
        <f>'IS '!AJ111-#REF!</f>
        <v>#REF!</v>
      </c>
      <c r="AK111" s="189" t="e">
        <f>'IS '!AK111-#REF!</f>
        <v>#REF!</v>
      </c>
      <c r="AL111" s="188" t="e">
        <f>'IS '!AL111-#REF!</f>
        <v>#REF!</v>
      </c>
      <c r="AM111" s="189" t="e">
        <f>'IS '!AM111-#REF!</f>
        <v>#REF!</v>
      </c>
      <c r="AN111" s="189" t="e">
        <f>'IS '!AN111-#REF!</f>
        <v>#REF!</v>
      </c>
      <c r="AO111" s="189" t="e">
        <f>'IS '!AO111-#REF!</f>
        <v>#REF!</v>
      </c>
      <c r="AP111" s="189" t="e">
        <f>'IS '!AP111-#REF!</f>
        <v>#REF!</v>
      </c>
      <c r="AQ111" s="188" t="e">
        <f>'IS '!AQ111-#REF!</f>
        <v>#REF!</v>
      </c>
      <c r="AR111" s="189" t="e">
        <f>'IS '!AR111-#REF!</f>
        <v>#REF!</v>
      </c>
      <c r="AS111" s="189" t="e">
        <f>'IS '!AS111-#REF!</f>
        <v>#REF!</v>
      </c>
      <c r="AT111" s="189" t="e">
        <f>'IS '!AT111-#REF!</f>
        <v>#REF!</v>
      </c>
      <c r="AU111" s="189" t="e">
        <f>'IS '!AU111-#REF!</f>
        <v>#REF!</v>
      </c>
      <c r="AV111" s="188" t="e">
        <f>'IS '!AV111-#REF!</f>
        <v>#REF!</v>
      </c>
    </row>
    <row r="112" spans="1:48" outlineLevel="1" x14ac:dyDescent="0.55000000000000004">
      <c r="B112" s="180" t="s">
        <v>33</v>
      </c>
      <c r="C112" s="18"/>
      <c r="D112" s="48" t="e">
        <f>'IS '!D112-#REF!</f>
        <v>#REF!</v>
      </c>
      <c r="E112" s="48" t="e">
        <f>'IS '!E112-#REF!</f>
        <v>#REF!</v>
      </c>
      <c r="F112" s="48" t="e">
        <f>'IS '!F112-#REF!</f>
        <v>#REF!</v>
      </c>
      <c r="G112" s="48" t="e">
        <f>'IS '!G112-#REF!</f>
        <v>#REF!</v>
      </c>
      <c r="H112" s="49" t="e">
        <f>'IS '!H112-#REF!</f>
        <v>#REF!</v>
      </c>
      <c r="I112" s="48" t="e">
        <f>'IS '!I112-#REF!</f>
        <v>#REF!</v>
      </c>
      <c r="J112" s="48" t="e">
        <f>'IS '!J112-#REF!</f>
        <v>#REF!</v>
      </c>
      <c r="K112" s="48" t="e">
        <f>'IS '!K112-#REF!</f>
        <v>#REF!</v>
      </c>
      <c r="L112" s="48" t="e">
        <f>'IS '!L112-#REF!</f>
        <v>#REF!</v>
      </c>
      <c r="M112" s="49" t="e">
        <f>'IS '!M112-#REF!</f>
        <v>#REF!</v>
      </c>
      <c r="N112" s="48" t="e">
        <f>'IS '!N112-#REF!</f>
        <v>#REF!</v>
      </c>
      <c r="O112" s="48" t="e">
        <f>'IS '!O112-#REF!</f>
        <v>#REF!</v>
      </c>
      <c r="P112" s="48" t="e">
        <f>'IS '!P112-#REF!</f>
        <v>#REF!</v>
      </c>
      <c r="Q112" s="105" t="e">
        <f>'IS '!Q112-#REF!</f>
        <v>#REF!</v>
      </c>
      <c r="R112" s="49" t="e">
        <f>'IS '!R112-#REF!</f>
        <v>#REF!</v>
      </c>
      <c r="S112" s="48" t="e">
        <f>'IS '!S112-#REF!</f>
        <v>#REF!</v>
      </c>
      <c r="T112" s="48" t="e">
        <f>'IS '!T112-#REF!</f>
        <v>#REF!</v>
      </c>
      <c r="U112" s="48" t="e">
        <f>'IS '!U112-#REF!</f>
        <v>#REF!</v>
      </c>
      <c r="V112" s="48" t="e">
        <f>'IS '!V112-#REF!</f>
        <v>#REF!</v>
      </c>
      <c r="W112" s="49" t="e">
        <f>'IS '!W112-#REF!</f>
        <v>#REF!</v>
      </c>
      <c r="X112" s="48" t="e">
        <f>'IS '!X112-#REF!</f>
        <v>#REF!</v>
      </c>
      <c r="Y112" s="48" t="e">
        <f>'IS '!Y112-#REF!</f>
        <v>#REF!</v>
      </c>
      <c r="Z112" s="48" t="e">
        <f>'IS '!Z112-#REF!</f>
        <v>#REF!</v>
      </c>
      <c r="AA112" s="48" t="e">
        <f>'IS '!AA112-#REF!</f>
        <v>#REF!</v>
      </c>
      <c r="AB112" s="49" t="e">
        <f>'IS '!AB112-#REF!</f>
        <v>#REF!</v>
      </c>
      <c r="AC112" s="48" t="e">
        <f>'IS '!AC112-#REF!</f>
        <v>#REF!</v>
      </c>
      <c r="AD112" s="48" t="e">
        <f>'IS '!AD112-#REF!</f>
        <v>#REF!</v>
      </c>
      <c r="AE112" s="48" t="e">
        <f>'IS '!AE112-#REF!</f>
        <v>#REF!</v>
      </c>
      <c r="AF112" s="48" t="e">
        <f>'IS '!AF112-#REF!</f>
        <v>#REF!</v>
      </c>
      <c r="AG112" s="49" t="e">
        <f>'IS '!AG112-#REF!</f>
        <v>#REF!</v>
      </c>
      <c r="AH112" s="48" t="e">
        <f>'IS '!AH112-#REF!</f>
        <v>#REF!</v>
      </c>
      <c r="AI112" s="48" t="e">
        <f>'IS '!AI112-#REF!</f>
        <v>#REF!</v>
      </c>
      <c r="AJ112" s="48" t="e">
        <f>'IS '!AJ112-#REF!</f>
        <v>#REF!</v>
      </c>
      <c r="AK112" s="48" t="e">
        <f>'IS '!AK112-#REF!</f>
        <v>#REF!</v>
      </c>
      <c r="AL112" s="49" t="e">
        <f>'IS '!AL112-#REF!</f>
        <v>#REF!</v>
      </c>
      <c r="AM112" s="48" t="e">
        <f>'IS '!AM112-#REF!</f>
        <v>#REF!</v>
      </c>
      <c r="AN112" s="48" t="e">
        <f>'IS '!AN112-#REF!</f>
        <v>#REF!</v>
      </c>
      <c r="AO112" s="48" t="e">
        <f>'IS '!AO112-#REF!</f>
        <v>#REF!</v>
      </c>
      <c r="AP112" s="48" t="e">
        <f>'IS '!AP112-#REF!</f>
        <v>#REF!</v>
      </c>
      <c r="AQ112" s="49" t="e">
        <f>'IS '!AQ112-#REF!</f>
        <v>#REF!</v>
      </c>
      <c r="AR112" s="48" t="e">
        <f>'IS '!AR112-#REF!</f>
        <v>#REF!</v>
      </c>
      <c r="AS112" s="48" t="e">
        <f>'IS '!AS112-#REF!</f>
        <v>#REF!</v>
      </c>
      <c r="AT112" s="48" t="e">
        <f>'IS '!AT112-#REF!</f>
        <v>#REF!</v>
      </c>
      <c r="AU112" s="48" t="e">
        <f>'IS '!AU112-#REF!</f>
        <v>#REF!</v>
      </c>
      <c r="AV112" s="49" t="e">
        <f>'IS '!AV112-#REF!</f>
        <v>#REF!</v>
      </c>
    </row>
    <row r="113" spans="2:48" s="184" customFormat="1" outlineLevel="1" x14ac:dyDescent="0.55000000000000004">
      <c r="B113" s="181" t="s">
        <v>154</v>
      </c>
      <c r="C113" s="190"/>
      <c r="D113" s="187" t="e">
        <f>'IS '!D113-#REF!</f>
        <v>#REF!</v>
      </c>
      <c r="E113" s="187" t="e">
        <f>'IS '!E113-#REF!</f>
        <v>#REF!</v>
      </c>
      <c r="F113" s="187" t="e">
        <f>'IS '!F113-#REF!</f>
        <v>#REF!</v>
      </c>
      <c r="G113" s="187" t="e">
        <f>'IS '!G113-#REF!</f>
        <v>#REF!</v>
      </c>
      <c r="H113" s="188" t="e">
        <f>'IS '!H113-#REF!</f>
        <v>#REF!</v>
      </c>
      <c r="I113" s="187" t="e">
        <f>'IS '!I113-#REF!</f>
        <v>#REF!</v>
      </c>
      <c r="J113" s="187" t="e">
        <f>'IS '!J113-#REF!</f>
        <v>#REF!</v>
      </c>
      <c r="K113" s="187" t="e">
        <f>'IS '!K113-#REF!</f>
        <v>#REF!</v>
      </c>
      <c r="L113" s="187" t="e">
        <f>'IS '!L113-#REF!</f>
        <v>#REF!</v>
      </c>
      <c r="M113" s="188" t="e">
        <f>'IS '!M113-#REF!</f>
        <v>#REF!</v>
      </c>
      <c r="N113" s="187" t="e">
        <f>'IS '!N113-#REF!</f>
        <v>#REF!</v>
      </c>
      <c r="O113" s="187" t="e">
        <f>'IS '!O113-#REF!</f>
        <v>#REF!</v>
      </c>
      <c r="P113" s="187" t="e">
        <f>'IS '!P113-#REF!</f>
        <v>#REF!</v>
      </c>
      <c r="Q113" s="167" t="e">
        <f>'IS '!Q113-#REF!</f>
        <v>#REF!</v>
      </c>
      <c r="R113" s="188" t="e">
        <f>'IS '!R113-#REF!</f>
        <v>#REF!</v>
      </c>
      <c r="S113" s="187" t="e">
        <f>'IS '!S113-#REF!</f>
        <v>#REF!</v>
      </c>
      <c r="T113" s="187" t="e">
        <f>'IS '!T113-#REF!</f>
        <v>#REF!</v>
      </c>
      <c r="U113" s="187" t="e">
        <f>'IS '!U113-#REF!</f>
        <v>#REF!</v>
      </c>
      <c r="V113" s="187" t="e">
        <f>'IS '!V113-#REF!</f>
        <v>#REF!</v>
      </c>
      <c r="W113" s="188" t="e">
        <f>'IS '!W113-#REF!</f>
        <v>#REF!</v>
      </c>
      <c r="X113" s="189" t="e">
        <f>'IS '!X113-#REF!</f>
        <v>#REF!</v>
      </c>
      <c r="Y113" s="189" t="e">
        <f>'IS '!Y113-#REF!</f>
        <v>#REF!</v>
      </c>
      <c r="Z113" s="189" t="e">
        <f>'IS '!Z113-#REF!</f>
        <v>#REF!</v>
      </c>
      <c r="AA113" s="189" t="e">
        <f>'IS '!AA113-#REF!</f>
        <v>#REF!</v>
      </c>
      <c r="AB113" s="188" t="e">
        <f>'IS '!AB113-#REF!</f>
        <v>#REF!</v>
      </c>
      <c r="AC113" s="189" t="e">
        <f>'IS '!AC113-#REF!</f>
        <v>#REF!</v>
      </c>
      <c r="AD113" s="189" t="e">
        <f>'IS '!AD113-#REF!</f>
        <v>#REF!</v>
      </c>
      <c r="AE113" s="189" t="e">
        <f>'IS '!AE113-#REF!</f>
        <v>#REF!</v>
      </c>
      <c r="AF113" s="189" t="e">
        <f>'IS '!AF113-#REF!</f>
        <v>#REF!</v>
      </c>
      <c r="AG113" s="188" t="e">
        <f>'IS '!AG113-#REF!</f>
        <v>#REF!</v>
      </c>
      <c r="AH113" s="189" t="e">
        <f>'IS '!AH113-#REF!</f>
        <v>#REF!</v>
      </c>
      <c r="AI113" s="189" t="e">
        <f>'IS '!AI113-#REF!</f>
        <v>#REF!</v>
      </c>
      <c r="AJ113" s="189" t="e">
        <f>'IS '!AJ113-#REF!</f>
        <v>#REF!</v>
      </c>
      <c r="AK113" s="189" t="e">
        <f>'IS '!AK113-#REF!</f>
        <v>#REF!</v>
      </c>
      <c r="AL113" s="188" t="e">
        <f>'IS '!AL113-#REF!</f>
        <v>#REF!</v>
      </c>
      <c r="AM113" s="189" t="e">
        <f>'IS '!AM113-#REF!</f>
        <v>#REF!</v>
      </c>
      <c r="AN113" s="189" t="e">
        <f>'IS '!AN113-#REF!</f>
        <v>#REF!</v>
      </c>
      <c r="AO113" s="189" t="e">
        <f>'IS '!AO113-#REF!</f>
        <v>#REF!</v>
      </c>
      <c r="AP113" s="189" t="e">
        <f>'IS '!AP113-#REF!</f>
        <v>#REF!</v>
      </c>
      <c r="AQ113" s="188" t="e">
        <f>'IS '!AQ113-#REF!</f>
        <v>#REF!</v>
      </c>
      <c r="AR113" s="189" t="e">
        <f>'IS '!AR113-#REF!</f>
        <v>#REF!</v>
      </c>
      <c r="AS113" s="189" t="e">
        <f>'IS '!AS113-#REF!</f>
        <v>#REF!</v>
      </c>
      <c r="AT113" s="189" t="e">
        <f>'IS '!AT113-#REF!</f>
        <v>#REF!</v>
      </c>
      <c r="AU113" s="189" t="e">
        <f>'IS '!AU113-#REF!</f>
        <v>#REF!</v>
      </c>
      <c r="AV113" s="188" t="e">
        <f>'IS '!AV113-#REF!</f>
        <v>#REF!</v>
      </c>
    </row>
    <row r="114" spans="2:48" outlineLevel="1" x14ac:dyDescent="0.55000000000000004">
      <c r="B114" s="180" t="s">
        <v>34</v>
      </c>
      <c r="C114" s="18"/>
      <c r="D114" s="358" t="e">
        <f>'IS '!D114-#REF!</f>
        <v>#REF!</v>
      </c>
      <c r="E114" s="358" t="e">
        <f>'IS '!E114-#REF!</f>
        <v>#REF!</v>
      </c>
      <c r="F114" s="358" t="e">
        <f>'IS '!F114-#REF!</f>
        <v>#REF!</v>
      </c>
      <c r="G114" s="358" t="e">
        <f>'IS '!G114-#REF!</f>
        <v>#REF!</v>
      </c>
      <c r="H114" s="126" t="e">
        <f>'IS '!H114-#REF!</f>
        <v>#REF!</v>
      </c>
      <c r="I114" s="358" t="e">
        <f>'IS '!I114-#REF!</f>
        <v>#REF!</v>
      </c>
      <c r="J114" s="358" t="e">
        <f>'IS '!J114-#REF!</f>
        <v>#REF!</v>
      </c>
      <c r="K114" s="358" t="e">
        <f>'IS '!K114-#REF!</f>
        <v>#REF!</v>
      </c>
      <c r="L114" s="358" t="e">
        <f>'IS '!L114-#REF!</f>
        <v>#REF!</v>
      </c>
      <c r="M114" s="126" t="e">
        <f>'IS '!M114-#REF!</f>
        <v>#REF!</v>
      </c>
      <c r="N114" s="358" t="e">
        <f>'IS '!N114-#REF!</f>
        <v>#REF!</v>
      </c>
      <c r="O114" s="358" t="e">
        <f>'IS '!O114-#REF!</f>
        <v>#REF!</v>
      </c>
      <c r="P114" s="358" t="e">
        <f>'IS '!P114-#REF!</f>
        <v>#REF!</v>
      </c>
      <c r="Q114" s="358" t="e">
        <f>'IS '!Q114-#REF!</f>
        <v>#REF!</v>
      </c>
      <c r="R114" s="126" t="e">
        <f>'IS '!R114-#REF!</f>
        <v>#REF!</v>
      </c>
      <c r="S114" s="358" t="e">
        <f>'IS '!S114-#REF!</f>
        <v>#REF!</v>
      </c>
      <c r="T114" s="358" t="e">
        <f>'IS '!T114-#REF!</f>
        <v>#REF!</v>
      </c>
      <c r="U114" s="358" t="e">
        <f>'IS '!U114-#REF!</f>
        <v>#REF!</v>
      </c>
      <c r="V114" s="358" t="e">
        <f>'IS '!V114-#REF!</f>
        <v>#REF!</v>
      </c>
      <c r="W114" s="126" t="e">
        <f>'IS '!W114-#REF!</f>
        <v>#REF!</v>
      </c>
      <c r="X114" s="360" t="e">
        <f>'IS '!X114-#REF!</f>
        <v>#REF!</v>
      </c>
      <c r="Y114" s="360" t="e">
        <f>'IS '!Y114-#REF!</f>
        <v>#REF!</v>
      </c>
      <c r="Z114" s="360" t="e">
        <f>'IS '!Z114-#REF!</f>
        <v>#REF!</v>
      </c>
      <c r="AA114" s="360" t="e">
        <f>'IS '!AA114-#REF!</f>
        <v>#REF!</v>
      </c>
      <c r="AB114" s="126" t="e">
        <f>'IS '!AB114-#REF!</f>
        <v>#REF!</v>
      </c>
      <c r="AC114" s="360" t="e">
        <f>'IS '!AC114-#REF!</f>
        <v>#REF!</v>
      </c>
      <c r="AD114" s="360" t="e">
        <f>'IS '!AD114-#REF!</f>
        <v>#REF!</v>
      </c>
      <c r="AE114" s="360" t="e">
        <f>'IS '!AE114-#REF!</f>
        <v>#REF!</v>
      </c>
      <c r="AF114" s="360" t="e">
        <f>'IS '!AF114-#REF!</f>
        <v>#REF!</v>
      </c>
      <c r="AG114" s="126" t="e">
        <f>'IS '!AG114-#REF!</f>
        <v>#REF!</v>
      </c>
      <c r="AH114" s="360" t="e">
        <f>'IS '!AH114-#REF!</f>
        <v>#REF!</v>
      </c>
      <c r="AI114" s="360" t="e">
        <f>'IS '!AI114-#REF!</f>
        <v>#REF!</v>
      </c>
      <c r="AJ114" s="360" t="e">
        <f>'IS '!AJ114-#REF!</f>
        <v>#REF!</v>
      </c>
      <c r="AK114" s="360" t="e">
        <f>'IS '!AK114-#REF!</f>
        <v>#REF!</v>
      </c>
      <c r="AL114" s="126" t="e">
        <f>'IS '!AL114-#REF!</f>
        <v>#REF!</v>
      </c>
      <c r="AM114" s="360" t="e">
        <f>'IS '!AM114-#REF!</f>
        <v>#REF!</v>
      </c>
      <c r="AN114" s="360" t="e">
        <f>'IS '!AN114-#REF!</f>
        <v>#REF!</v>
      </c>
      <c r="AO114" s="360" t="e">
        <f>'IS '!AO114-#REF!</f>
        <v>#REF!</v>
      </c>
      <c r="AP114" s="360" t="e">
        <f>'IS '!AP114-#REF!</f>
        <v>#REF!</v>
      </c>
      <c r="AQ114" s="126" t="e">
        <f>'IS '!AQ114-#REF!</f>
        <v>#REF!</v>
      </c>
      <c r="AR114" s="360" t="e">
        <f>'IS '!AR114-#REF!</f>
        <v>#REF!</v>
      </c>
      <c r="AS114" s="360" t="e">
        <f>'IS '!AS114-#REF!</f>
        <v>#REF!</v>
      </c>
      <c r="AT114" s="360" t="e">
        <f>'IS '!AT114-#REF!</f>
        <v>#REF!</v>
      </c>
      <c r="AU114" s="360" t="e">
        <f>'IS '!AU114-#REF!</f>
        <v>#REF!</v>
      </c>
      <c r="AV114" s="126" t="e">
        <f>'IS '!AV114-#REF!</f>
        <v>#REF!</v>
      </c>
    </row>
    <row r="115" spans="2:48" outlineLevel="1" x14ac:dyDescent="0.55000000000000004">
      <c r="B115" s="180" t="s">
        <v>35</v>
      </c>
      <c r="C115" s="18"/>
      <c r="D115" s="48" t="e">
        <f>'IS '!D115-#REF!</f>
        <v>#REF!</v>
      </c>
      <c r="E115" s="48" t="e">
        <f>'IS '!E115-#REF!</f>
        <v>#REF!</v>
      </c>
      <c r="F115" s="48" t="e">
        <f>'IS '!F115-#REF!</f>
        <v>#REF!</v>
      </c>
      <c r="G115" s="48" t="e">
        <f>'IS '!G115-#REF!</f>
        <v>#REF!</v>
      </c>
      <c r="H115" s="49" t="e">
        <f>'IS '!H115-#REF!</f>
        <v>#REF!</v>
      </c>
      <c r="I115" s="48" t="e">
        <f>'IS '!I115-#REF!</f>
        <v>#REF!</v>
      </c>
      <c r="J115" s="48" t="e">
        <f>'IS '!J115-#REF!</f>
        <v>#REF!</v>
      </c>
      <c r="K115" s="48" t="e">
        <f>'IS '!K115-#REF!</f>
        <v>#REF!</v>
      </c>
      <c r="L115" s="48" t="e">
        <f>'IS '!L115-#REF!</f>
        <v>#REF!</v>
      </c>
      <c r="M115" s="49" t="e">
        <f>'IS '!M115-#REF!</f>
        <v>#REF!</v>
      </c>
      <c r="N115" s="48" t="e">
        <f>'IS '!N115-#REF!</f>
        <v>#REF!</v>
      </c>
      <c r="O115" s="48" t="e">
        <f>'IS '!O115-#REF!</f>
        <v>#REF!</v>
      </c>
      <c r="P115" s="48" t="e">
        <f>'IS '!P115-#REF!</f>
        <v>#REF!</v>
      </c>
      <c r="Q115" s="105" t="e">
        <f>'IS '!Q115-#REF!</f>
        <v>#REF!</v>
      </c>
      <c r="R115" s="49" t="e">
        <f>'IS '!R115-#REF!</f>
        <v>#REF!</v>
      </c>
      <c r="S115" s="48" t="e">
        <f>'IS '!S115-#REF!</f>
        <v>#REF!</v>
      </c>
      <c r="T115" s="48" t="e">
        <f>'IS '!T115-#REF!</f>
        <v>#REF!</v>
      </c>
      <c r="U115" s="48" t="e">
        <f>'IS '!U115-#REF!</f>
        <v>#REF!</v>
      </c>
      <c r="V115" s="48" t="e">
        <f>'IS '!V115-#REF!</f>
        <v>#REF!</v>
      </c>
      <c r="W115" s="49" t="e">
        <f>'IS '!W115-#REF!</f>
        <v>#REF!</v>
      </c>
      <c r="X115" s="48" t="e">
        <f>'IS '!X115-#REF!</f>
        <v>#REF!</v>
      </c>
      <c r="Y115" s="48" t="e">
        <f>'IS '!Y115-#REF!</f>
        <v>#REF!</v>
      </c>
      <c r="Z115" s="48" t="e">
        <f>'IS '!Z115-#REF!</f>
        <v>#REF!</v>
      </c>
      <c r="AA115" s="48" t="e">
        <f>'IS '!AA115-#REF!</f>
        <v>#REF!</v>
      </c>
      <c r="AB115" s="49" t="e">
        <f>'IS '!AB115-#REF!</f>
        <v>#REF!</v>
      </c>
      <c r="AC115" s="48" t="e">
        <f>'IS '!AC115-#REF!</f>
        <v>#REF!</v>
      </c>
      <c r="AD115" s="48" t="e">
        <f>'IS '!AD115-#REF!</f>
        <v>#REF!</v>
      </c>
      <c r="AE115" s="48" t="e">
        <f>'IS '!AE115-#REF!</f>
        <v>#REF!</v>
      </c>
      <c r="AF115" s="48" t="e">
        <f>'IS '!AF115-#REF!</f>
        <v>#REF!</v>
      </c>
      <c r="AG115" s="49" t="e">
        <f>'IS '!AG115-#REF!</f>
        <v>#REF!</v>
      </c>
      <c r="AH115" s="48" t="e">
        <f>'IS '!AH115-#REF!</f>
        <v>#REF!</v>
      </c>
      <c r="AI115" s="48" t="e">
        <f>'IS '!AI115-#REF!</f>
        <v>#REF!</v>
      </c>
      <c r="AJ115" s="48" t="e">
        <f>'IS '!AJ115-#REF!</f>
        <v>#REF!</v>
      </c>
      <c r="AK115" s="48" t="e">
        <f>'IS '!AK115-#REF!</f>
        <v>#REF!</v>
      </c>
      <c r="AL115" s="49" t="e">
        <f>'IS '!AL115-#REF!</f>
        <v>#REF!</v>
      </c>
      <c r="AM115" s="48" t="e">
        <f>'IS '!AM115-#REF!</f>
        <v>#REF!</v>
      </c>
      <c r="AN115" s="48" t="e">
        <f>'IS '!AN115-#REF!</f>
        <v>#REF!</v>
      </c>
      <c r="AO115" s="48" t="e">
        <f>'IS '!AO115-#REF!</f>
        <v>#REF!</v>
      </c>
      <c r="AP115" s="48" t="e">
        <f>'IS '!AP115-#REF!</f>
        <v>#REF!</v>
      </c>
      <c r="AQ115" s="49" t="e">
        <f>'IS '!AQ115-#REF!</f>
        <v>#REF!</v>
      </c>
      <c r="AR115" s="48" t="e">
        <f>'IS '!AR115-#REF!</f>
        <v>#REF!</v>
      </c>
      <c r="AS115" s="48" t="e">
        <f>'IS '!AS115-#REF!</f>
        <v>#REF!</v>
      </c>
      <c r="AT115" s="48" t="e">
        <f>'IS '!AT115-#REF!</f>
        <v>#REF!</v>
      </c>
      <c r="AU115" s="48" t="e">
        <f>'IS '!AU115-#REF!</f>
        <v>#REF!</v>
      </c>
      <c r="AV115" s="49" t="e">
        <f>'IS '!AV115-#REF!</f>
        <v>#REF!</v>
      </c>
    </row>
    <row r="116" spans="2:48" s="184" customFormat="1" outlineLevel="1" x14ac:dyDescent="0.55000000000000004">
      <c r="B116" s="181" t="s">
        <v>153</v>
      </c>
      <c r="C116" s="190"/>
      <c r="D116" s="187" t="e">
        <f>'IS '!D116-#REF!</f>
        <v>#REF!</v>
      </c>
      <c r="E116" s="187" t="e">
        <f>'IS '!E116-#REF!</f>
        <v>#REF!</v>
      </c>
      <c r="F116" s="187" t="e">
        <f>'IS '!F116-#REF!</f>
        <v>#REF!</v>
      </c>
      <c r="G116" s="187" t="e">
        <f>'IS '!G116-#REF!</f>
        <v>#REF!</v>
      </c>
      <c r="H116" s="188" t="e">
        <f>'IS '!H116-#REF!</f>
        <v>#REF!</v>
      </c>
      <c r="I116" s="187" t="e">
        <f>'IS '!I116-#REF!</f>
        <v>#REF!</v>
      </c>
      <c r="J116" s="187" t="e">
        <f>'IS '!J116-#REF!</f>
        <v>#REF!</v>
      </c>
      <c r="K116" s="187" t="e">
        <f>'IS '!K116-#REF!</f>
        <v>#REF!</v>
      </c>
      <c r="L116" s="187" t="e">
        <f>'IS '!L116-#REF!</f>
        <v>#REF!</v>
      </c>
      <c r="M116" s="188" t="e">
        <f>'IS '!M116-#REF!</f>
        <v>#REF!</v>
      </c>
      <c r="N116" s="187" t="e">
        <f>'IS '!N116-#REF!</f>
        <v>#REF!</v>
      </c>
      <c r="O116" s="187" t="e">
        <f>'IS '!O116-#REF!</f>
        <v>#REF!</v>
      </c>
      <c r="P116" s="187" t="e">
        <f>'IS '!P116-#REF!</f>
        <v>#REF!</v>
      </c>
      <c r="Q116" s="167" t="e">
        <f>'IS '!Q116-#REF!</f>
        <v>#REF!</v>
      </c>
      <c r="R116" s="188" t="e">
        <f>'IS '!R116-#REF!</f>
        <v>#REF!</v>
      </c>
      <c r="S116" s="187" t="e">
        <f>'IS '!S116-#REF!</f>
        <v>#REF!</v>
      </c>
      <c r="T116" s="187" t="e">
        <f>'IS '!T116-#REF!</f>
        <v>#REF!</v>
      </c>
      <c r="U116" s="187" t="e">
        <f>'IS '!U116-#REF!</f>
        <v>#REF!</v>
      </c>
      <c r="V116" s="187" t="e">
        <f>'IS '!V116-#REF!</f>
        <v>#REF!</v>
      </c>
      <c r="W116" s="188" t="e">
        <f>'IS '!W116-#REF!</f>
        <v>#REF!</v>
      </c>
      <c r="X116" s="189" t="e">
        <f>'IS '!X116-#REF!</f>
        <v>#REF!</v>
      </c>
      <c r="Y116" s="189" t="e">
        <f>'IS '!Y116-#REF!</f>
        <v>#REF!</v>
      </c>
      <c r="Z116" s="189" t="e">
        <f>'IS '!Z116-#REF!</f>
        <v>#REF!</v>
      </c>
      <c r="AA116" s="189" t="e">
        <f>'IS '!AA116-#REF!</f>
        <v>#REF!</v>
      </c>
      <c r="AB116" s="188" t="e">
        <f>'IS '!AB116-#REF!</f>
        <v>#REF!</v>
      </c>
      <c r="AC116" s="189" t="e">
        <f>'IS '!AC116-#REF!</f>
        <v>#REF!</v>
      </c>
      <c r="AD116" s="189" t="e">
        <f>'IS '!AD116-#REF!</f>
        <v>#REF!</v>
      </c>
      <c r="AE116" s="189" t="e">
        <f>'IS '!AE116-#REF!</f>
        <v>#REF!</v>
      </c>
      <c r="AF116" s="189" t="e">
        <f>'IS '!AF116-#REF!</f>
        <v>#REF!</v>
      </c>
      <c r="AG116" s="188" t="e">
        <f>'IS '!AG116-#REF!</f>
        <v>#REF!</v>
      </c>
      <c r="AH116" s="189" t="e">
        <f>'IS '!AH116-#REF!</f>
        <v>#REF!</v>
      </c>
      <c r="AI116" s="189" t="e">
        <f>'IS '!AI116-#REF!</f>
        <v>#REF!</v>
      </c>
      <c r="AJ116" s="189" t="e">
        <f>'IS '!AJ116-#REF!</f>
        <v>#REF!</v>
      </c>
      <c r="AK116" s="189" t="e">
        <f>'IS '!AK116-#REF!</f>
        <v>#REF!</v>
      </c>
      <c r="AL116" s="188" t="e">
        <f>'IS '!AL116-#REF!</f>
        <v>#REF!</v>
      </c>
      <c r="AM116" s="189" t="e">
        <f>'IS '!AM116-#REF!</f>
        <v>#REF!</v>
      </c>
      <c r="AN116" s="189" t="e">
        <f>'IS '!AN116-#REF!</f>
        <v>#REF!</v>
      </c>
      <c r="AO116" s="189" t="e">
        <f>'IS '!AO116-#REF!</f>
        <v>#REF!</v>
      </c>
      <c r="AP116" s="189" t="e">
        <f>'IS '!AP116-#REF!</f>
        <v>#REF!</v>
      </c>
      <c r="AQ116" s="188" t="e">
        <f>'IS '!AQ116-#REF!</f>
        <v>#REF!</v>
      </c>
      <c r="AR116" s="189" t="e">
        <f>'IS '!AR116-#REF!</f>
        <v>#REF!</v>
      </c>
      <c r="AS116" s="189" t="e">
        <f>'IS '!AS116-#REF!</f>
        <v>#REF!</v>
      </c>
      <c r="AT116" s="189" t="e">
        <f>'IS '!AT116-#REF!</f>
        <v>#REF!</v>
      </c>
      <c r="AU116" s="189" t="e">
        <f>'IS '!AU116-#REF!</f>
        <v>#REF!</v>
      </c>
      <c r="AV116" s="188" t="e">
        <f>'IS '!AV116-#REF!</f>
        <v>#REF!</v>
      </c>
    </row>
    <row r="117" spans="2:48" ht="16.2" outlineLevel="1" x14ac:dyDescent="0.85">
      <c r="B117" s="180" t="s">
        <v>42</v>
      </c>
      <c r="C117" s="18"/>
      <c r="D117" s="119" t="e">
        <f>'IS '!D117-#REF!</f>
        <v>#REF!</v>
      </c>
      <c r="E117" s="119" t="e">
        <f>'IS '!E117-#REF!</f>
        <v>#REF!</v>
      </c>
      <c r="F117" s="119" t="e">
        <f>'IS '!F117-#REF!</f>
        <v>#REF!</v>
      </c>
      <c r="G117" s="119" t="e">
        <f>'IS '!G117-#REF!</f>
        <v>#REF!</v>
      </c>
      <c r="H117" s="131" t="e">
        <f>'IS '!H117-#REF!</f>
        <v>#REF!</v>
      </c>
      <c r="I117" s="119" t="e">
        <f>'IS '!I117-#REF!</f>
        <v>#REF!</v>
      </c>
      <c r="J117" s="119" t="e">
        <f>'IS '!J117-#REF!</f>
        <v>#REF!</v>
      </c>
      <c r="K117" s="119" t="e">
        <f>'IS '!K117-#REF!</f>
        <v>#REF!</v>
      </c>
      <c r="L117" s="119" t="e">
        <f>'IS '!L117-#REF!</f>
        <v>#REF!</v>
      </c>
      <c r="M117" s="131" t="e">
        <f>'IS '!M117-#REF!</f>
        <v>#REF!</v>
      </c>
      <c r="N117" s="119" t="e">
        <f>'IS '!N117-#REF!</f>
        <v>#REF!</v>
      </c>
      <c r="O117" s="119" t="e">
        <f>'IS '!O117-#REF!</f>
        <v>#REF!</v>
      </c>
      <c r="P117" s="119" t="e">
        <f>'IS '!P117-#REF!</f>
        <v>#REF!</v>
      </c>
      <c r="Q117" s="119" t="e">
        <f>'IS '!Q117-#REF!</f>
        <v>#REF!</v>
      </c>
      <c r="R117" s="131" t="e">
        <f>'IS '!R117-#REF!</f>
        <v>#REF!</v>
      </c>
      <c r="S117" s="119" t="e">
        <f>'IS '!S117-#REF!</f>
        <v>#REF!</v>
      </c>
      <c r="T117" s="119" t="e">
        <f>'IS '!T117-#REF!</f>
        <v>#REF!</v>
      </c>
      <c r="U117" s="119" t="e">
        <f>'IS '!U117-#REF!</f>
        <v>#REF!</v>
      </c>
      <c r="V117" s="119" t="e">
        <f>'IS '!V117-#REF!</f>
        <v>#REF!</v>
      </c>
      <c r="W117" s="131" t="e">
        <f>'IS '!W117-#REF!</f>
        <v>#REF!</v>
      </c>
      <c r="X117" s="119" t="e">
        <f>'IS '!X117-#REF!</f>
        <v>#REF!</v>
      </c>
      <c r="Y117" s="119" t="e">
        <f>'IS '!Y117-#REF!</f>
        <v>#REF!</v>
      </c>
      <c r="Z117" s="119" t="e">
        <f>'IS '!Z117-#REF!</f>
        <v>#REF!</v>
      </c>
      <c r="AA117" s="119" t="e">
        <f>'IS '!AA117-#REF!</f>
        <v>#REF!</v>
      </c>
      <c r="AB117" s="131" t="e">
        <f>'IS '!AB117-#REF!</f>
        <v>#REF!</v>
      </c>
      <c r="AC117" s="119" t="e">
        <f>'IS '!AC117-#REF!</f>
        <v>#REF!</v>
      </c>
      <c r="AD117" s="119" t="e">
        <f>'IS '!AD117-#REF!</f>
        <v>#REF!</v>
      </c>
      <c r="AE117" s="119" t="e">
        <f>'IS '!AE117-#REF!</f>
        <v>#REF!</v>
      </c>
      <c r="AF117" s="119" t="e">
        <f>'IS '!AF117-#REF!</f>
        <v>#REF!</v>
      </c>
      <c r="AG117" s="131" t="e">
        <f>'IS '!AG117-#REF!</f>
        <v>#REF!</v>
      </c>
      <c r="AH117" s="119" t="e">
        <f>'IS '!AH117-#REF!</f>
        <v>#REF!</v>
      </c>
      <c r="AI117" s="119" t="e">
        <f>'IS '!AI117-#REF!</f>
        <v>#REF!</v>
      </c>
      <c r="AJ117" s="119" t="e">
        <f>'IS '!AJ117-#REF!</f>
        <v>#REF!</v>
      </c>
      <c r="AK117" s="119" t="e">
        <f>'IS '!AK117-#REF!</f>
        <v>#REF!</v>
      </c>
      <c r="AL117" s="131" t="e">
        <f>'IS '!AL117-#REF!</f>
        <v>#REF!</v>
      </c>
      <c r="AM117" s="119" t="e">
        <f>'IS '!AM117-#REF!</f>
        <v>#REF!</v>
      </c>
      <c r="AN117" s="119" t="e">
        <f>'IS '!AN117-#REF!</f>
        <v>#REF!</v>
      </c>
      <c r="AO117" s="119" t="e">
        <f>'IS '!AO117-#REF!</f>
        <v>#REF!</v>
      </c>
      <c r="AP117" s="119" t="e">
        <f>'IS '!AP117-#REF!</f>
        <v>#REF!</v>
      </c>
      <c r="AQ117" s="131" t="e">
        <f>'IS '!AQ117-#REF!</f>
        <v>#REF!</v>
      </c>
      <c r="AR117" s="119" t="e">
        <f>'IS '!AR117-#REF!</f>
        <v>#REF!</v>
      </c>
      <c r="AS117" s="119" t="e">
        <f>'IS '!AS117-#REF!</f>
        <v>#REF!</v>
      </c>
      <c r="AT117" s="119" t="e">
        <f>'IS '!AT117-#REF!</f>
        <v>#REF!</v>
      </c>
      <c r="AU117" s="119" t="e">
        <f>'IS '!AU117-#REF!</f>
        <v>#REF!</v>
      </c>
      <c r="AV117" s="131" t="e">
        <f>'IS '!AV117-#REF!</f>
        <v>#REF!</v>
      </c>
    </row>
    <row r="118" spans="2:48" outlineLevel="1" x14ac:dyDescent="0.55000000000000004">
      <c r="B118" s="46" t="s">
        <v>52</v>
      </c>
      <c r="C118" s="19"/>
      <c r="D118" s="50" t="e">
        <f>'IS '!D118-#REF!</f>
        <v>#REF!</v>
      </c>
      <c r="E118" s="50" t="e">
        <f>'IS '!E118-#REF!</f>
        <v>#REF!</v>
      </c>
      <c r="F118" s="50" t="e">
        <f>'IS '!F118-#REF!</f>
        <v>#REF!</v>
      </c>
      <c r="G118" s="50" t="e">
        <f>'IS '!G118-#REF!</f>
        <v>#REF!</v>
      </c>
      <c r="H118" s="26" t="e">
        <f>'IS '!H118-#REF!</f>
        <v>#REF!</v>
      </c>
      <c r="I118" s="50" t="e">
        <f>'IS '!I118-#REF!</f>
        <v>#REF!</v>
      </c>
      <c r="J118" s="50" t="e">
        <f>'IS '!J118-#REF!</f>
        <v>#REF!</v>
      </c>
      <c r="K118" s="50" t="e">
        <f>'IS '!K118-#REF!</f>
        <v>#REF!</v>
      </c>
      <c r="L118" s="50" t="e">
        <f>'IS '!L118-#REF!</f>
        <v>#REF!</v>
      </c>
      <c r="M118" s="26" t="e">
        <f>'IS '!M118-#REF!</f>
        <v>#REF!</v>
      </c>
      <c r="N118" s="50" t="e">
        <f>'IS '!N118-#REF!</f>
        <v>#REF!</v>
      </c>
      <c r="O118" s="50" t="e">
        <f>'IS '!O118-#REF!</f>
        <v>#REF!</v>
      </c>
      <c r="P118" s="50" t="e">
        <f>'IS '!P118-#REF!</f>
        <v>#REF!</v>
      </c>
      <c r="Q118" s="103" t="e">
        <f>'IS '!Q118-#REF!</f>
        <v>#REF!</v>
      </c>
      <c r="R118" s="26" t="e">
        <f>'IS '!R118-#REF!</f>
        <v>#REF!</v>
      </c>
      <c r="S118" s="50" t="e">
        <f>'IS '!S118-#REF!</f>
        <v>#REF!</v>
      </c>
      <c r="T118" s="50" t="e">
        <f>'IS '!T118-#REF!</f>
        <v>#REF!</v>
      </c>
      <c r="U118" s="50" t="e">
        <f>'IS '!U118-#REF!</f>
        <v>#REF!</v>
      </c>
      <c r="V118" s="50" t="e">
        <f>'IS '!V118-#REF!</f>
        <v>#REF!</v>
      </c>
      <c r="W118" s="26" t="e">
        <f>'IS '!W118-#REF!</f>
        <v>#REF!</v>
      </c>
      <c r="X118" s="50" t="e">
        <f>'IS '!X118-#REF!</f>
        <v>#REF!</v>
      </c>
      <c r="Y118" s="50" t="e">
        <f>'IS '!Y118-#REF!</f>
        <v>#REF!</v>
      </c>
      <c r="Z118" s="50" t="e">
        <f>'IS '!Z118-#REF!</f>
        <v>#REF!</v>
      </c>
      <c r="AA118" s="50" t="e">
        <f>'IS '!AA118-#REF!</f>
        <v>#REF!</v>
      </c>
      <c r="AB118" s="26" t="e">
        <f>'IS '!AB118-#REF!</f>
        <v>#REF!</v>
      </c>
      <c r="AC118" s="50" t="e">
        <f>'IS '!AC118-#REF!</f>
        <v>#REF!</v>
      </c>
      <c r="AD118" s="50" t="e">
        <f>'IS '!AD118-#REF!</f>
        <v>#REF!</v>
      </c>
      <c r="AE118" s="50" t="e">
        <f>'IS '!AE118-#REF!</f>
        <v>#REF!</v>
      </c>
      <c r="AF118" s="50" t="e">
        <f>'IS '!AF118-#REF!</f>
        <v>#REF!</v>
      </c>
      <c r="AG118" s="26" t="e">
        <f>'IS '!AG118-#REF!</f>
        <v>#REF!</v>
      </c>
      <c r="AH118" s="50" t="e">
        <f>'IS '!AH118-#REF!</f>
        <v>#REF!</v>
      </c>
      <c r="AI118" s="50" t="e">
        <f>'IS '!AI118-#REF!</f>
        <v>#REF!</v>
      </c>
      <c r="AJ118" s="50" t="e">
        <f>'IS '!AJ118-#REF!</f>
        <v>#REF!</v>
      </c>
      <c r="AK118" s="50" t="e">
        <f>'IS '!AK118-#REF!</f>
        <v>#REF!</v>
      </c>
      <c r="AL118" s="26" t="e">
        <f>'IS '!AL118-#REF!</f>
        <v>#REF!</v>
      </c>
      <c r="AM118" s="50" t="e">
        <f>'IS '!AM118-#REF!</f>
        <v>#REF!</v>
      </c>
      <c r="AN118" s="50" t="e">
        <f>'IS '!AN118-#REF!</f>
        <v>#REF!</v>
      </c>
      <c r="AO118" s="50" t="e">
        <f>'IS '!AO118-#REF!</f>
        <v>#REF!</v>
      </c>
      <c r="AP118" s="50" t="e">
        <f>'IS '!AP118-#REF!</f>
        <v>#REF!</v>
      </c>
      <c r="AQ118" s="26" t="e">
        <f>'IS '!AQ118-#REF!</f>
        <v>#REF!</v>
      </c>
      <c r="AR118" s="50" t="e">
        <f>'IS '!AR118-#REF!</f>
        <v>#REF!</v>
      </c>
      <c r="AS118" s="50" t="e">
        <f>'IS '!AS118-#REF!</f>
        <v>#REF!</v>
      </c>
      <c r="AT118" s="50" t="e">
        <f>'IS '!AT118-#REF!</f>
        <v>#REF!</v>
      </c>
      <c r="AU118" s="50" t="e">
        <f>'IS '!AU118-#REF!</f>
        <v>#REF!</v>
      </c>
      <c r="AV118" s="26" t="e">
        <f>'IS '!AV118-#REF!</f>
        <v>#REF!</v>
      </c>
    </row>
    <row r="119" spans="2:48" ht="16.2" outlineLevel="1" x14ac:dyDescent="0.85">
      <c r="B119" s="47" t="s">
        <v>36</v>
      </c>
      <c r="C119" s="44"/>
      <c r="D119" s="52" t="e">
        <f>'IS '!D119-#REF!</f>
        <v>#REF!</v>
      </c>
      <c r="E119" s="104" t="e">
        <f>'IS '!E119-#REF!</f>
        <v>#REF!</v>
      </c>
      <c r="F119" s="104" t="e">
        <f>'IS '!F119-#REF!</f>
        <v>#REF!</v>
      </c>
      <c r="G119" s="104" t="e">
        <f>'IS '!G119-#REF!</f>
        <v>#REF!</v>
      </c>
      <c r="H119" s="193" t="e">
        <f>'IS '!H119-#REF!</f>
        <v>#REF!</v>
      </c>
      <c r="I119" s="104" t="e">
        <f>'IS '!I119-#REF!</f>
        <v>#REF!</v>
      </c>
      <c r="J119" s="104" t="e">
        <f>'IS '!J119-#REF!</f>
        <v>#REF!</v>
      </c>
      <c r="K119" s="104" t="e">
        <f>'IS '!K119-#REF!</f>
        <v>#REF!</v>
      </c>
      <c r="L119" s="104" t="e">
        <f>'IS '!L119-#REF!</f>
        <v>#REF!</v>
      </c>
      <c r="M119" s="193" t="e">
        <f>'IS '!M119-#REF!</f>
        <v>#REF!</v>
      </c>
      <c r="N119" s="104" t="e">
        <f>'IS '!N119-#REF!</f>
        <v>#REF!</v>
      </c>
      <c r="O119" s="104" t="e">
        <f>'IS '!O119-#REF!</f>
        <v>#REF!</v>
      </c>
      <c r="P119" s="104" t="e">
        <f>'IS '!P119-#REF!</f>
        <v>#REF!</v>
      </c>
      <c r="Q119" s="104" t="e">
        <f>'IS '!Q119-#REF!</f>
        <v>#REF!</v>
      </c>
      <c r="R119" s="193" t="e">
        <f>'IS '!R119-#REF!</f>
        <v>#REF!</v>
      </c>
      <c r="S119" s="104" t="e">
        <f>'IS '!S119-#REF!</f>
        <v>#REF!</v>
      </c>
      <c r="T119" s="104" t="e">
        <f>'IS '!T119-#REF!</f>
        <v>#REF!</v>
      </c>
      <c r="U119" s="104" t="e">
        <f>'IS '!U119-#REF!</f>
        <v>#REF!</v>
      </c>
      <c r="V119" s="104" t="e">
        <f>'IS '!V119-#REF!</f>
        <v>#REF!</v>
      </c>
      <c r="W119" s="193" t="e">
        <f>'IS '!W119-#REF!</f>
        <v>#REF!</v>
      </c>
      <c r="X119" s="56" t="e">
        <f>'IS '!X119-#REF!</f>
        <v>#REF!</v>
      </c>
      <c r="Y119" s="56" t="e">
        <f>'IS '!Y119-#REF!</f>
        <v>#REF!</v>
      </c>
      <c r="Z119" s="56" t="e">
        <f>'IS '!Z119-#REF!</f>
        <v>#REF!</v>
      </c>
      <c r="AA119" s="56" t="e">
        <f>'IS '!AA119-#REF!</f>
        <v>#REF!</v>
      </c>
      <c r="AB119" s="193" t="e">
        <f>'IS '!AB119-#REF!</f>
        <v>#REF!</v>
      </c>
      <c r="AC119" s="56" t="e">
        <f>'IS '!AC119-#REF!</f>
        <v>#REF!</v>
      </c>
      <c r="AD119" s="56" t="e">
        <f>'IS '!AD119-#REF!</f>
        <v>#REF!</v>
      </c>
      <c r="AE119" s="56" t="e">
        <f>'IS '!AE119-#REF!</f>
        <v>#REF!</v>
      </c>
      <c r="AF119" s="56" t="e">
        <f>'IS '!AF119-#REF!</f>
        <v>#REF!</v>
      </c>
      <c r="AG119" s="193" t="e">
        <f>'IS '!AG119-#REF!</f>
        <v>#REF!</v>
      </c>
      <c r="AH119" s="56" t="e">
        <f>'IS '!AH119-#REF!</f>
        <v>#REF!</v>
      </c>
      <c r="AI119" s="56" t="e">
        <f>'IS '!AI119-#REF!</f>
        <v>#REF!</v>
      </c>
      <c r="AJ119" s="56" t="e">
        <f>'IS '!AJ119-#REF!</f>
        <v>#REF!</v>
      </c>
      <c r="AK119" s="56" t="e">
        <f>'IS '!AK119-#REF!</f>
        <v>#REF!</v>
      </c>
      <c r="AL119" s="193" t="e">
        <f>'IS '!AL119-#REF!</f>
        <v>#REF!</v>
      </c>
      <c r="AM119" s="56" t="e">
        <f>'IS '!AM119-#REF!</f>
        <v>#REF!</v>
      </c>
      <c r="AN119" s="56" t="e">
        <f>'IS '!AN119-#REF!</f>
        <v>#REF!</v>
      </c>
      <c r="AO119" s="56" t="e">
        <f>'IS '!AO119-#REF!</f>
        <v>#REF!</v>
      </c>
      <c r="AP119" s="56" t="e">
        <f>'IS '!AP119-#REF!</f>
        <v>#REF!</v>
      </c>
      <c r="AQ119" s="193" t="e">
        <f>'IS '!AQ119-#REF!</f>
        <v>#REF!</v>
      </c>
      <c r="AR119" s="56" t="e">
        <f>'IS '!AR119-#REF!</f>
        <v>#REF!</v>
      </c>
      <c r="AS119" s="56" t="e">
        <f>'IS '!AS119-#REF!</f>
        <v>#REF!</v>
      </c>
      <c r="AT119" s="56" t="e">
        <f>'IS '!AT119-#REF!</f>
        <v>#REF!</v>
      </c>
      <c r="AU119" s="56" t="e">
        <f>'IS '!AU119-#REF!</f>
        <v>#REF!</v>
      </c>
      <c r="AV119" s="193" t="e">
        <f>'IS '!AV119-#REF!</f>
        <v>#REF!</v>
      </c>
    </row>
    <row r="120" spans="2:48" outlineLevel="1" x14ac:dyDescent="0.55000000000000004">
      <c r="B120" s="46" t="s">
        <v>53</v>
      </c>
      <c r="C120" s="44"/>
      <c r="D120" s="156" t="e">
        <f>'IS '!D120-#REF!</f>
        <v>#REF!</v>
      </c>
      <c r="E120" s="156" t="e">
        <f>'IS '!E120-#REF!</f>
        <v>#REF!</v>
      </c>
      <c r="F120" s="156" t="e">
        <f>'IS '!F120-#REF!</f>
        <v>#REF!</v>
      </c>
      <c r="G120" s="156" t="e">
        <f>'IS '!G120-#REF!</f>
        <v>#REF!</v>
      </c>
      <c r="H120" s="97" t="e">
        <f>'IS '!H120-#REF!</f>
        <v>#REF!</v>
      </c>
      <c r="I120" s="156" t="e">
        <f>'IS '!I120-#REF!</f>
        <v>#REF!</v>
      </c>
      <c r="J120" s="156" t="e">
        <f>'IS '!J120-#REF!</f>
        <v>#REF!</v>
      </c>
      <c r="K120" s="156" t="e">
        <f>'IS '!K120-#REF!</f>
        <v>#REF!</v>
      </c>
      <c r="L120" s="74" t="e">
        <f>'IS '!L120-#REF!</f>
        <v>#REF!</v>
      </c>
      <c r="M120" s="97" t="e">
        <f>'IS '!M120-#REF!</f>
        <v>#REF!</v>
      </c>
      <c r="N120" s="74" t="e">
        <f>'IS '!N120-#REF!</f>
        <v>#REF!</v>
      </c>
      <c r="O120" s="74" t="e">
        <f>'IS '!O120-#REF!</f>
        <v>#REF!</v>
      </c>
      <c r="P120" s="74" t="e">
        <f>'IS '!P120-#REF!</f>
        <v>#REF!</v>
      </c>
      <c r="Q120" s="74" t="e">
        <f>'IS '!Q120-#REF!</f>
        <v>#REF!</v>
      </c>
      <c r="R120" s="97" t="e">
        <f>'IS '!R120-#REF!</f>
        <v>#REF!</v>
      </c>
      <c r="S120" s="74" t="e">
        <f>'IS '!S120-#REF!</f>
        <v>#REF!</v>
      </c>
      <c r="T120" s="74" t="e">
        <f>'IS '!T120-#REF!</f>
        <v>#REF!</v>
      </c>
      <c r="U120" s="74" t="e">
        <f>'IS '!U120-#REF!</f>
        <v>#REF!</v>
      </c>
      <c r="V120" s="74" t="e">
        <f>'IS '!V120-#REF!</f>
        <v>#REF!</v>
      </c>
      <c r="W120" s="97" t="e">
        <f>'IS '!W120-#REF!</f>
        <v>#REF!</v>
      </c>
      <c r="X120" s="74" t="e">
        <f>'IS '!X120-#REF!</f>
        <v>#REF!</v>
      </c>
      <c r="Y120" s="74" t="e">
        <f>'IS '!Y120-#REF!</f>
        <v>#REF!</v>
      </c>
      <c r="Z120" s="74" t="e">
        <f>'IS '!Z120-#REF!</f>
        <v>#REF!</v>
      </c>
      <c r="AA120" s="74" t="e">
        <f>'IS '!AA120-#REF!</f>
        <v>#REF!</v>
      </c>
      <c r="AB120" s="97" t="e">
        <f>'IS '!AB120-#REF!</f>
        <v>#REF!</v>
      </c>
      <c r="AC120" s="74" t="e">
        <f>'IS '!AC120-#REF!</f>
        <v>#REF!</v>
      </c>
      <c r="AD120" s="74" t="e">
        <f>'IS '!AD120-#REF!</f>
        <v>#REF!</v>
      </c>
      <c r="AE120" s="74" t="e">
        <f>'IS '!AE120-#REF!</f>
        <v>#REF!</v>
      </c>
      <c r="AF120" s="74" t="e">
        <f>'IS '!AF120-#REF!</f>
        <v>#REF!</v>
      </c>
      <c r="AG120" s="97" t="e">
        <f>'IS '!AG120-#REF!</f>
        <v>#REF!</v>
      </c>
      <c r="AH120" s="74" t="e">
        <f>'IS '!AH120-#REF!</f>
        <v>#REF!</v>
      </c>
      <c r="AI120" s="74" t="e">
        <f>'IS '!AI120-#REF!</f>
        <v>#REF!</v>
      </c>
      <c r="AJ120" s="74" t="e">
        <f>'IS '!AJ120-#REF!</f>
        <v>#REF!</v>
      </c>
      <c r="AK120" s="74" t="e">
        <f>'IS '!AK120-#REF!</f>
        <v>#REF!</v>
      </c>
      <c r="AL120" s="97" t="e">
        <f>'IS '!AL120-#REF!</f>
        <v>#REF!</v>
      </c>
      <c r="AM120" s="74" t="e">
        <f>'IS '!AM120-#REF!</f>
        <v>#REF!</v>
      </c>
      <c r="AN120" s="74" t="e">
        <f>'IS '!AN120-#REF!</f>
        <v>#REF!</v>
      </c>
      <c r="AO120" s="74" t="e">
        <f>'IS '!AO120-#REF!</f>
        <v>#REF!</v>
      </c>
      <c r="AP120" s="74" t="e">
        <f>'IS '!AP120-#REF!</f>
        <v>#REF!</v>
      </c>
      <c r="AQ120" s="97" t="e">
        <f>'IS '!AQ120-#REF!</f>
        <v>#REF!</v>
      </c>
      <c r="AR120" s="74" t="e">
        <f>'IS '!AR120-#REF!</f>
        <v>#REF!</v>
      </c>
      <c r="AS120" s="74" t="e">
        <f>'IS '!AS120-#REF!</f>
        <v>#REF!</v>
      </c>
      <c r="AT120" s="74" t="e">
        <f>'IS '!AT120-#REF!</f>
        <v>#REF!</v>
      </c>
      <c r="AU120" s="74" t="e">
        <f>'IS '!AU120-#REF!</f>
        <v>#REF!</v>
      </c>
      <c r="AV120" s="97" t="e">
        <f>'IS '!AV120-#REF!</f>
        <v>#REF!</v>
      </c>
    </row>
    <row r="121" spans="2:48" outlineLevel="1" x14ac:dyDescent="0.55000000000000004">
      <c r="B121" s="46" t="s">
        <v>54</v>
      </c>
      <c r="C121" s="44"/>
      <c r="D121" s="157" t="e">
        <f>'IS '!D121-#REF!</f>
        <v>#REF!</v>
      </c>
      <c r="E121" s="157" t="e">
        <f>'IS '!E121-#REF!</f>
        <v>#REF!</v>
      </c>
      <c r="F121" s="157" t="e">
        <f>'IS '!F121-#REF!</f>
        <v>#REF!</v>
      </c>
      <c r="G121" s="157" t="e">
        <f>'IS '!G121-#REF!</f>
        <v>#REF!</v>
      </c>
      <c r="H121" s="125" t="e">
        <f>'IS '!H121-#REF!</f>
        <v>#REF!</v>
      </c>
      <c r="I121" s="157" t="e">
        <f>'IS '!I121-#REF!</f>
        <v>#REF!</v>
      </c>
      <c r="J121" s="157" t="e">
        <f>'IS '!J121-#REF!</f>
        <v>#REF!</v>
      </c>
      <c r="K121" s="157" t="e">
        <f>'IS '!K121-#REF!</f>
        <v>#REF!</v>
      </c>
      <c r="L121" s="75" t="e">
        <f>'IS '!L121-#REF!</f>
        <v>#REF!</v>
      </c>
      <c r="M121" s="98" t="e">
        <f>'IS '!M121-#REF!</f>
        <v>#REF!</v>
      </c>
      <c r="N121" s="75" t="e">
        <f>'IS '!N121-#REF!</f>
        <v>#REF!</v>
      </c>
      <c r="O121" s="75" t="e">
        <f>'IS '!O121-#REF!</f>
        <v>#REF!</v>
      </c>
      <c r="P121" s="75" t="e">
        <f>'IS '!P121-#REF!</f>
        <v>#REF!</v>
      </c>
      <c r="Q121" s="75" t="e">
        <f>'IS '!Q121-#REF!</f>
        <v>#REF!</v>
      </c>
      <c r="R121" s="98" t="e">
        <f>'IS '!R121-#REF!</f>
        <v>#REF!</v>
      </c>
      <c r="S121" s="75" t="e">
        <f>'IS '!S121-#REF!</f>
        <v>#REF!</v>
      </c>
      <c r="T121" s="75" t="e">
        <f>'IS '!T121-#REF!</f>
        <v>#REF!</v>
      </c>
      <c r="U121" s="75" t="e">
        <f>'IS '!U121-#REF!</f>
        <v>#REF!</v>
      </c>
      <c r="V121" s="75" t="e">
        <f>'IS '!V121-#REF!</f>
        <v>#REF!</v>
      </c>
      <c r="W121" s="98" t="e">
        <f>'IS '!W121-#REF!</f>
        <v>#REF!</v>
      </c>
      <c r="X121" s="75" t="e">
        <f>'IS '!X121-#REF!</f>
        <v>#REF!</v>
      </c>
      <c r="Y121" s="75" t="e">
        <f>'IS '!Y121-#REF!</f>
        <v>#REF!</v>
      </c>
      <c r="Z121" s="75" t="e">
        <f>'IS '!Z121-#REF!</f>
        <v>#REF!</v>
      </c>
      <c r="AA121" s="75" t="e">
        <f>'IS '!AA121-#REF!</f>
        <v>#REF!</v>
      </c>
      <c r="AB121" s="98" t="e">
        <f>'IS '!AB121-#REF!</f>
        <v>#REF!</v>
      </c>
      <c r="AC121" s="75" t="e">
        <f>'IS '!AC121-#REF!</f>
        <v>#REF!</v>
      </c>
      <c r="AD121" s="75" t="e">
        <f>'IS '!AD121-#REF!</f>
        <v>#REF!</v>
      </c>
      <c r="AE121" s="75" t="e">
        <f>'IS '!AE121-#REF!</f>
        <v>#REF!</v>
      </c>
      <c r="AF121" s="75" t="e">
        <f>'IS '!AF121-#REF!</f>
        <v>#REF!</v>
      </c>
      <c r="AG121" s="98" t="e">
        <f>'IS '!AG121-#REF!</f>
        <v>#REF!</v>
      </c>
      <c r="AH121" s="75" t="e">
        <f>'IS '!AH121-#REF!</f>
        <v>#REF!</v>
      </c>
      <c r="AI121" s="75" t="e">
        <f>'IS '!AI121-#REF!</f>
        <v>#REF!</v>
      </c>
      <c r="AJ121" s="75" t="e">
        <f>'IS '!AJ121-#REF!</f>
        <v>#REF!</v>
      </c>
      <c r="AK121" s="75" t="e">
        <f>'IS '!AK121-#REF!</f>
        <v>#REF!</v>
      </c>
      <c r="AL121" s="98" t="e">
        <f>'IS '!AL121-#REF!</f>
        <v>#REF!</v>
      </c>
      <c r="AM121" s="75" t="e">
        <f>'IS '!AM121-#REF!</f>
        <v>#REF!</v>
      </c>
      <c r="AN121" s="75" t="e">
        <f>'IS '!AN121-#REF!</f>
        <v>#REF!</v>
      </c>
      <c r="AO121" s="75" t="e">
        <f>'IS '!AO121-#REF!</f>
        <v>#REF!</v>
      </c>
      <c r="AP121" s="75" t="e">
        <f>'IS '!AP121-#REF!</f>
        <v>#REF!</v>
      </c>
      <c r="AQ121" s="98" t="e">
        <f>'IS '!AQ121-#REF!</f>
        <v>#REF!</v>
      </c>
      <c r="AR121" s="75" t="e">
        <f>'IS '!AR121-#REF!</f>
        <v>#REF!</v>
      </c>
      <c r="AS121" s="75" t="e">
        <f>'IS '!AS121-#REF!</f>
        <v>#REF!</v>
      </c>
      <c r="AT121" s="75" t="e">
        <f>'IS '!AT121-#REF!</f>
        <v>#REF!</v>
      </c>
      <c r="AU121" s="75" t="e">
        <f>'IS '!AU121-#REF!</f>
        <v>#REF!</v>
      </c>
      <c r="AV121" s="98" t="e">
        <f>'IS '!AV121-#REF!</f>
        <v>#REF!</v>
      </c>
    </row>
    <row r="122" spans="2:48" ht="17.100000000000001" x14ac:dyDescent="0.85">
      <c r="B122" s="445" t="s">
        <v>55</v>
      </c>
      <c r="C122" s="446"/>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4" t="s">
        <v>347</v>
      </c>
      <c r="W122" s="40" t="s">
        <v>348</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55000000000000004">
      <c r="B123" s="437" t="s">
        <v>127</v>
      </c>
      <c r="C123" s="438"/>
      <c r="D123" s="48" t="e">
        <f>'IS '!D123-#REF!</f>
        <v>#REF!</v>
      </c>
      <c r="E123" s="48" t="e">
        <f>'IS '!E123-#REF!</f>
        <v>#REF!</v>
      </c>
      <c r="F123" s="48" t="e">
        <f>'IS '!F123-#REF!</f>
        <v>#REF!</v>
      </c>
      <c r="G123" s="48" t="e">
        <f>'IS '!G123-#REF!</f>
        <v>#REF!</v>
      </c>
      <c r="H123" s="31" t="e">
        <f>'IS '!H123-#REF!</f>
        <v>#REF!</v>
      </c>
      <c r="I123" s="48" t="e">
        <f>'IS '!I123-#REF!</f>
        <v>#REF!</v>
      </c>
      <c r="J123" s="48" t="e">
        <f>'IS '!J123-#REF!</f>
        <v>#REF!</v>
      </c>
      <c r="K123" s="48" t="e">
        <f>'IS '!K123-#REF!</f>
        <v>#REF!</v>
      </c>
      <c r="L123" s="48" t="e">
        <f>'IS '!L123-#REF!</f>
        <v>#REF!</v>
      </c>
      <c r="M123" s="31" t="e">
        <f>'IS '!M123-#REF!</f>
        <v>#REF!</v>
      </c>
      <c r="N123" s="48" t="e">
        <f>'IS '!N123-#REF!</f>
        <v>#REF!</v>
      </c>
      <c r="O123" s="48" t="e">
        <f>'IS '!O123-#REF!</f>
        <v>#REF!</v>
      </c>
      <c r="P123" s="48" t="e">
        <f>'IS '!P123-#REF!</f>
        <v>#REF!</v>
      </c>
      <c r="Q123" s="105" t="e">
        <f>'IS '!Q123-#REF!</f>
        <v>#REF!</v>
      </c>
      <c r="R123" s="31" t="e">
        <f>'IS '!R123-#REF!</f>
        <v>#REF!</v>
      </c>
      <c r="S123" s="48" t="e">
        <f>'IS '!S123-#REF!</f>
        <v>#REF!</v>
      </c>
      <c r="T123" s="48" t="e">
        <f>'IS '!T123-#REF!</f>
        <v>#REF!</v>
      </c>
      <c r="U123" s="48" t="e">
        <f>'IS '!U123-#REF!</f>
        <v>#REF!</v>
      </c>
      <c r="V123" s="48" t="e">
        <f>'IS '!V123-#REF!</f>
        <v>#REF!</v>
      </c>
      <c r="W123" s="31" t="e">
        <f>'IS '!W123-#REF!</f>
        <v>#REF!</v>
      </c>
      <c r="X123" s="48" t="e">
        <f>'IS '!X123-#REF!</f>
        <v>#REF!</v>
      </c>
      <c r="Y123" s="48" t="e">
        <f>'IS '!Y123-#REF!</f>
        <v>#REF!</v>
      </c>
      <c r="Z123" s="48" t="e">
        <f>'IS '!Z123-#REF!</f>
        <v>#REF!</v>
      </c>
      <c r="AA123" s="48" t="e">
        <f>'IS '!AA123-#REF!</f>
        <v>#REF!</v>
      </c>
      <c r="AB123" s="31" t="e">
        <f>'IS '!AB123-#REF!</f>
        <v>#REF!</v>
      </c>
      <c r="AC123" s="48" t="e">
        <f>'IS '!AC123-#REF!</f>
        <v>#REF!</v>
      </c>
      <c r="AD123" s="48" t="e">
        <f>'IS '!AD123-#REF!</f>
        <v>#REF!</v>
      </c>
      <c r="AE123" s="48" t="e">
        <f>'IS '!AE123-#REF!</f>
        <v>#REF!</v>
      </c>
      <c r="AF123" s="48" t="e">
        <f>'IS '!AF123-#REF!</f>
        <v>#REF!</v>
      </c>
      <c r="AG123" s="31" t="e">
        <f>'IS '!AG123-#REF!</f>
        <v>#REF!</v>
      </c>
      <c r="AH123" s="48" t="e">
        <f>'IS '!AH123-#REF!</f>
        <v>#REF!</v>
      </c>
      <c r="AI123" s="48" t="e">
        <f>'IS '!AI123-#REF!</f>
        <v>#REF!</v>
      </c>
      <c r="AJ123" s="48" t="e">
        <f>'IS '!AJ123-#REF!</f>
        <v>#REF!</v>
      </c>
      <c r="AK123" s="48" t="e">
        <f>'IS '!AK123-#REF!</f>
        <v>#REF!</v>
      </c>
      <c r="AL123" s="31" t="e">
        <f>'IS '!AL123-#REF!</f>
        <v>#REF!</v>
      </c>
      <c r="AM123" s="48" t="e">
        <f>'IS '!AM123-#REF!</f>
        <v>#REF!</v>
      </c>
      <c r="AN123" s="48" t="e">
        <f>'IS '!AN123-#REF!</f>
        <v>#REF!</v>
      </c>
      <c r="AO123" s="48" t="e">
        <f>'IS '!AO123-#REF!</f>
        <v>#REF!</v>
      </c>
      <c r="AP123" s="48" t="e">
        <f>'IS '!AP123-#REF!</f>
        <v>#REF!</v>
      </c>
      <c r="AQ123" s="31" t="e">
        <f>'IS '!AQ123-#REF!</f>
        <v>#REF!</v>
      </c>
      <c r="AR123" s="48" t="e">
        <f>'IS '!AR123-#REF!</f>
        <v>#REF!</v>
      </c>
      <c r="AS123" s="48" t="e">
        <f>'IS '!AS123-#REF!</f>
        <v>#REF!</v>
      </c>
      <c r="AT123" s="48" t="e">
        <f>'IS '!AT123-#REF!</f>
        <v>#REF!</v>
      </c>
      <c r="AU123" s="48" t="e">
        <f>'IS '!AU123-#REF!</f>
        <v>#REF!</v>
      </c>
      <c r="AV123" s="31" t="e">
        <f>'IS '!AV123-#REF!</f>
        <v>#REF!</v>
      </c>
    </row>
    <row r="124" spans="2:48" s="8" customFormat="1" outlineLevel="1" x14ac:dyDescent="0.55000000000000004">
      <c r="B124" s="38" t="s">
        <v>128</v>
      </c>
      <c r="C124" s="201"/>
      <c r="D124" s="30" t="e">
        <f>'IS '!D124-#REF!</f>
        <v>#REF!</v>
      </c>
      <c r="E124" s="30" t="e">
        <f>'IS '!E124-#REF!</f>
        <v>#REF!</v>
      </c>
      <c r="F124" s="30" t="e">
        <f>'IS '!F124-#REF!</f>
        <v>#REF!</v>
      </c>
      <c r="G124" s="118" t="e">
        <f>'IS '!G124-#REF!</f>
        <v>#REF!</v>
      </c>
      <c r="H124" s="130" t="e">
        <f>'IS '!H124-#REF!</f>
        <v>#REF!</v>
      </c>
      <c r="I124" s="118" t="e">
        <f>'IS '!I124-#REF!</f>
        <v>#REF!</v>
      </c>
      <c r="J124" s="118" t="e">
        <f>'IS '!J124-#REF!</f>
        <v>#REF!</v>
      </c>
      <c r="K124" s="118" t="e">
        <f>'IS '!K124-#REF!</f>
        <v>#REF!</v>
      </c>
      <c r="L124" s="118" t="e">
        <f>'IS '!L124-#REF!</f>
        <v>#REF!</v>
      </c>
      <c r="M124" s="128" t="e">
        <f>'IS '!M124-#REF!</f>
        <v>#REF!</v>
      </c>
      <c r="N124" s="118" t="e">
        <f>'IS '!N124-#REF!</f>
        <v>#REF!</v>
      </c>
      <c r="O124" s="118" t="e">
        <f>'IS '!O124-#REF!</f>
        <v>#REF!</v>
      </c>
      <c r="P124" s="118" t="e">
        <f>'IS '!P124-#REF!</f>
        <v>#REF!</v>
      </c>
      <c r="Q124" s="118" t="e">
        <f>'IS '!Q124-#REF!</f>
        <v>#REF!</v>
      </c>
      <c r="R124" s="128" t="e">
        <f>'IS '!R124-#REF!</f>
        <v>#REF!</v>
      </c>
      <c r="S124" s="118" t="e">
        <f>'IS '!S124-#REF!</f>
        <v>#REF!</v>
      </c>
      <c r="T124" s="118" t="e">
        <f>'IS '!T124-#REF!</f>
        <v>#REF!</v>
      </c>
      <c r="U124" s="118" t="e">
        <f>'IS '!U124-#REF!</f>
        <v>#REF!</v>
      </c>
      <c r="V124" s="118" t="e">
        <f>'IS '!V124-#REF!</f>
        <v>#REF!</v>
      </c>
      <c r="W124" s="128" t="e">
        <f>'IS '!W124-#REF!</f>
        <v>#REF!</v>
      </c>
      <c r="X124" s="34" t="e">
        <f>'IS '!X124-#REF!</f>
        <v>#REF!</v>
      </c>
      <c r="Y124" s="34" t="e">
        <f>'IS '!Y124-#REF!</f>
        <v>#REF!</v>
      </c>
      <c r="Z124" s="34" t="e">
        <f>'IS '!Z124-#REF!</f>
        <v>#REF!</v>
      </c>
      <c r="AA124" s="34" t="e">
        <f>'IS '!AA124-#REF!</f>
        <v>#REF!</v>
      </c>
      <c r="AB124" s="128" t="e">
        <f>'IS '!AB124-#REF!</f>
        <v>#REF!</v>
      </c>
      <c r="AC124" s="34" t="e">
        <f>'IS '!AC124-#REF!</f>
        <v>#REF!</v>
      </c>
      <c r="AD124" s="34" t="e">
        <f>'IS '!AD124-#REF!</f>
        <v>#REF!</v>
      </c>
      <c r="AE124" s="34" t="e">
        <f>'IS '!AE124-#REF!</f>
        <v>#REF!</v>
      </c>
      <c r="AF124" s="34" t="e">
        <f>'IS '!AF124-#REF!</f>
        <v>#REF!</v>
      </c>
      <c r="AG124" s="128" t="e">
        <f>'IS '!AG124-#REF!</f>
        <v>#REF!</v>
      </c>
      <c r="AH124" s="34" t="e">
        <f>'IS '!AH124-#REF!</f>
        <v>#REF!</v>
      </c>
      <c r="AI124" s="34" t="e">
        <f>'IS '!AI124-#REF!</f>
        <v>#REF!</v>
      </c>
      <c r="AJ124" s="34" t="e">
        <f>'IS '!AJ124-#REF!</f>
        <v>#REF!</v>
      </c>
      <c r="AK124" s="34" t="e">
        <f>'IS '!AK124-#REF!</f>
        <v>#REF!</v>
      </c>
      <c r="AL124" s="128" t="e">
        <f>'IS '!AL124-#REF!</f>
        <v>#REF!</v>
      </c>
      <c r="AM124" s="34" t="e">
        <f>'IS '!AM124-#REF!</f>
        <v>#REF!</v>
      </c>
      <c r="AN124" s="34" t="e">
        <f>'IS '!AN124-#REF!</f>
        <v>#REF!</v>
      </c>
      <c r="AO124" s="34" t="e">
        <f>'IS '!AO124-#REF!</f>
        <v>#REF!</v>
      </c>
      <c r="AP124" s="34" t="e">
        <f>'IS '!AP124-#REF!</f>
        <v>#REF!</v>
      </c>
      <c r="AQ124" s="128" t="e">
        <f>'IS '!AQ124-#REF!</f>
        <v>#REF!</v>
      </c>
      <c r="AR124" s="34" t="e">
        <f>'IS '!AR124-#REF!</f>
        <v>#REF!</v>
      </c>
      <c r="AS124" s="34" t="e">
        <f>'IS '!AS124-#REF!</f>
        <v>#REF!</v>
      </c>
      <c r="AT124" s="34" t="e">
        <f>'IS '!AT124-#REF!</f>
        <v>#REF!</v>
      </c>
      <c r="AU124" s="34" t="e">
        <f>'IS '!AU124-#REF!</f>
        <v>#REF!</v>
      </c>
      <c r="AV124" s="128" t="e">
        <f>'IS '!AV124-#REF!</f>
        <v>#REF!</v>
      </c>
    </row>
    <row r="125" spans="2:48" outlineLevel="1" x14ac:dyDescent="0.55000000000000004">
      <c r="B125" s="449" t="s">
        <v>100</v>
      </c>
      <c r="C125" s="450"/>
      <c r="D125" s="48" t="e">
        <f>'IS '!D125-#REF!</f>
        <v>#REF!</v>
      </c>
      <c r="E125" s="48" t="e">
        <f>'IS '!E125-#REF!</f>
        <v>#REF!</v>
      </c>
      <c r="F125" s="48" t="e">
        <f>'IS '!F125-#REF!</f>
        <v>#REF!</v>
      </c>
      <c r="G125" s="105" t="e">
        <f>'IS '!G125-#REF!</f>
        <v>#REF!</v>
      </c>
      <c r="H125" s="170" t="e">
        <f>'IS '!H125-#REF!</f>
        <v>#REF!</v>
      </c>
      <c r="I125" s="105" t="e">
        <f>'IS '!I125-#REF!</f>
        <v>#REF!</v>
      </c>
      <c r="J125" s="105" t="e">
        <f>'IS '!J125-#REF!</f>
        <v>#REF!</v>
      </c>
      <c r="K125" s="105" t="e">
        <f>'IS '!K125-#REF!</f>
        <v>#REF!</v>
      </c>
      <c r="L125" s="105" t="e">
        <f>'IS '!L125-#REF!</f>
        <v>#REF!</v>
      </c>
      <c r="M125" s="31" t="e">
        <f>'IS '!M125-#REF!</f>
        <v>#REF!</v>
      </c>
      <c r="N125" s="105" t="e">
        <f>'IS '!N125-#REF!</f>
        <v>#REF!</v>
      </c>
      <c r="O125" s="105" t="e">
        <f>'IS '!O125-#REF!</f>
        <v>#REF!</v>
      </c>
      <c r="P125" s="105" t="e">
        <f>'IS '!P125-#REF!</f>
        <v>#REF!</v>
      </c>
      <c r="Q125" s="105" t="e">
        <f>'IS '!Q125-#REF!</f>
        <v>#REF!</v>
      </c>
      <c r="R125" s="31" t="e">
        <f>'IS '!R125-#REF!</f>
        <v>#REF!</v>
      </c>
      <c r="S125" s="105" t="e">
        <f>'IS '!S125-#REF!</f>
        <v>#REF!</v>
      </c>
      <c r="T125" s="105" t="e">
        <f>'IS '!T125-#REF!</f>
        <v>#REF!</v>
      </c>
      <c r="U125" s="105" t="e">
        <f>'IS '!U125-#REF!</f>
        <v>#REF!</v>
      </c>
      <c r="V125" s="105" t="e">
        <f>'IS '!V125-#REF!</f>
        <v>#REF!</v>
      </c>
      <c r="W125" s="31" t="e">
        <f>'IS '!W125-#REF!</f>
        <v>#REF!</v>
      </c>
      <c r="X125" s="95" t="e">
        <f>'IS '!X125-#REF!</f>
        <v>#REF!</v>
      </c>
      <c r="Y125" s="95" t="e">
        <f>'IS '!Y125-#REF!</f>
        <v>#REF!</v>
      </c>
      <c r="Z125" s="95" t="e">
        <f>'IS '!Z125-#REF!</f>
        <v>#REF!</v>
      </c>
      <c r="AA125" s="95" t="e">
        <f>'IS '!AA125-#REF!</f>
        <v>#REF!</v>
      </c>
      <c r="AB125" s="31" t="e">
        <f>'IS '!AB125-#REF!</f>
        <v>#REF!</v>
      </c>
      <c r="AC125" s="95" t="e">
        <f>'IS '!AC125-#REF!</f>
        <v>#REF!</v>
      </c>
      <c r="AD125" s="95" t="e">
        <f>'IS '!AD125-#REF!</f>
        <v>#REF!</v>
      </c>
      <c r="AE125" s="95" t="e">
        <f>'IS '!AE125-#REF!</f>
        <v>#REF!</v>
      </c>
      <c r="AF125" s="95" t="e">
        <f>'IS '!AF125-#REF!</f>
        <v>#REF!</v>
      </c>
      <c r="AG125" s="31" t="e">
        <f>'IS '!AG125-#REF!</f>
        <v>#REF!</v>
      </c>
      <c r="AH125" s="95" t="e">
        <f>'IS '!AH125-#REF!</f>
        <v>#REF!</v>
      </c>
      <c r="AI125" s="95" t="e">
        <f>'IS '!AI125-#REF!</f>
        <v>#REF!</v>
      </c>
      <c r="AJ125" s="95" t="e">
        <f>'IS '!AJ125-#REF!</f>
        <v>#REF!</v>
      </c>
      <c r="AK125" s="95" t="e">
        <f>'IS '!AK125-#REF!</f>
        <v>#REF!</v>
      </c>
      <c r="AL125" s="31" t="e">
        <f>'IS '!AL125-#REF!</f>
        <v>#REF!</v>
      </c>
      <c r="AM125" s="95" t="e">
        <f>'IS '!AM125-#REF!</f>
        <v>#REF!</v>
      </c>
      <c r="AN125" s="95" t="e">
        <f>'IS '!AN125-#REF!</f>
        <v>#REF!</v>
      </c>
      <c r="AO125" s="95" t="e">
        <f>'IS '!AO125-#REF!</f>
        <v>#REF!</v>
      </c>
      <c r="AP125" s="95" t="e">
        <f>'IS '!AP125-#REF!</f>
        <v>#REF!</v>
      </c>
      <c r="AQ125" s="31" t="e">
        <f>'IS '!AQ125-#REF!</f>
        <v>#REF!</v>
      </c>
      <c r="AR125" s="95" t="e">
        <f>'IS '!AR125-#REF!</f>
        <v>#REF!</v>
      </c>
      <c r="AS125" s="95" t="e">
        <f>'IS '!AS125-#REF!</f>
        <v>#REF!</v>
      </c>
      <c r="AT125" s="95" t="e">
        <f>'IS '!AT125-#REF!</f>
        <v>#REF!</v>
      </c>
      <c r="AU125" s="95" t="e">
        <f>'IS '!AU125-#REF!</f>
        <v>#REF!</v>
      </c>
      <c r="AV125" s="31" t="e">
        <f>'IS '!AV125-#REF!</f>
        <v>#REF!</v>
      </c>
    </row>
    <row r="126" spans="2:48" outlineLevel="1" x14ac:dyDescent="0.55000000000000004">
      <c r="B126" s="180" t="s">
        <v>33</v>
      </c>
      <c r="C126" s="18"/>
      <c r="D126" s="48" t="e">
        <f>'IS '!D126-#REF!</f>
        <v>#REF!</v>
      </c>
      <c r="E126" s="48" t="e">
        <f>'IS '!E126-#REF!</f>
        <v>#REF!</v>
      </c>
      <c r="F126" s="48" t="e">
        <f>'IS '!F126-#REF!</f>
        <v>#REF!</v>
      </c>
      <c r="G126" s="105" t="e">
        <f>'IS '!G126-#REF!</f>
        <v>#REF!</v>
      </c>
      <c r="H126" s="170" t="e">
        <f>'IS '!H126-#REF!</f>
        <v>#REF!</v>
      </c>
      <c r="I126" s="105" t="e">
        <f>'IS '!I126-#REF!</f>
        <v>#REF!</v>
      </c>
      <c r="J126" s="105" t="e">
        <f>'IS '!J126-#REF!</f>
        <v>#REF!</v>
      </c>
      <c r="K126" s="105" t="e">
        <f>'IS '!K126-#REF!</f>
        <v>#REF!</v>
      </c>
      <c r="L126" s="105" t="e">
        <f>'IS '!L126-#REF!</f>
        <v>#REF!</v>
      </c>
      <c r="M126" s="31" t="e">
        <f>'IS '!M126-#REF!</f>
        <v>#REF!</v>
      </c>
      <c r="N126" s="105" t="e">
        <f>'IS '!N126-#REF!</f>
        <v>#REF!</v>
      </c>
      <c r="O126" s="105" t="e">
        <f>'IS '!O126-#REF!</f>
        <v>#REF!</v>
      </c>
      <c r="P126" s="105" t="e">
        <f>'IS '!P126-#REF!</f>
        <v>#REF!</v>
      </c>
      <c r="Q126" s="105" t="e">
        <f>'IS '!Q126-#REF!</f>
        <v>#REF!</v>
      </c>
      <c r="R126" s="31" t="e">
        <f>'IS '!R126-#REF!</f>
        <v>#REF!</v>
      </c>
      <c r="S126" s="105" t="e">
        <f>'IS '!S126-#REF!</f>
        <v>#REF!</v>
      </c>
      <c r="T126" s="105" t="e">
        <f>'IS '!T126-#REF!</f>
        <v>#REF!</v>
      </c>
      <c r="U126" s="105" t="e">
        <f>'IS '!U126-#REF!</f>
        <v>#REF!</v>
      </c>
      <c r="V126" s="105" t="e">
        <f>'IS '!V126-#REF!</f>
        <v>#REF!</v>
      </c>
      <c r="W126" s="31" t="e">
        <f>'IS '!W126-#REF!</f>
        <v>#REF!</v>
      </c>
      <c r="X126" s="95" t="e">
        <f>'IS '!X126-#REF!</f>
        <v>#REF!</v>
      </c>
      <c r="Y126" s="95" t="e">
        <f>'IS '!Y126-#REF!</f>
        <v>#REF!</v>
      </c>
      <c r="Z126" s="95" t="e">
        <f>'IS '!Z126-#REF!</f>
        <v>#REF!</v>
      </c>
      <c r="AA126" s="95" t="e">
        <f>'IS '!AA126-#REF!</f>
        <v>#REF!</v>
      </c>
      <c r="AB126" s="31" t="e">
        <f>'IS '!AB126-#REF!</f>
        <v>#REF!</v>
      </c>
      <c r="AC126" s="95" t="e">
        <f>'IS '!AC126-#REF!</f>
        <v>#REF!</v>
      </c>
      <c r="AD126" s="95" t="e">
        <f>'IS '!AD126-#REF!</f>
        <v>#REF!</v>
      </c>
      <c r="AE126" s="95" t="e">
        <f>'IS '!AE126-#REF!</f>
        <v>#REF!</v>
      </c>
      <c r="AF126" s="95" t="e">
        <f>'IS '!AF126-#REF!</f>
        <v>#REF!</v>
      </c>
      <c r="AG126" s="31" t="e">
        <f>'IS '!AG126-#REF!</f>
        <v>#REF!</v>
      </c>
      <c r="AH126" s="95" t="e">
        <f>'IS '!AH126-#REF!</f>
        <v>#REF!</v>
      </c>
      <c r="AI126" s="95" t="e">
        <f>'IS '!AI126-#REF!</f>
        <v>#REF!</v>
      </c>
      <c r="AJ126" s="95" t="e">
        <f>'IS '!AJ126-#REF!</f>
        <v>#REF!</v>
      </c>
      <c r="AK126" s="95" t="e">
        <f>'IS '!AK126-#REF!</f>
        <v>#REF!</v>
      </c>
      <c r="AL126" s="31" t="e">
        <f>'IS '!AL126-#REF!</f>
        <v>#REF!</v>
      </c>
      <c r="AM126" s="95" t="e">
        <f>'IS '!AM126-#REF!</f>
        <v>#REF!</v>
      </c>
      <c r="AN126" s="95" t="e">
        <f>'IS '!AN126-#REF!</f>
        <v>#REF!</v>
      </c>
      <c r="AO126" s="95" t="e">
        <f>'IS '!AO126-#REF!</f>
        <v>#REF!</v>
      </c>
      <c r="AP126" s="95" t="e">
        <f>'IS '!AP126-#REF!</f>
        <v>#REF!</v>
      </c>
      <c r="AQ126" s="31" t="e">
        <f>'IS '!AQ126-#REF!</f>
        <v>#REF!</v>
      </c>
      <c r="AR126" s="95" t="e">
        <f>'IS '!AR126-#REF!</f>
        <v>#REF!</v>
      </c>
      <c r="AS126" s="95" t="e">
        <f>'IS '!AS126-#REF!</f>
        <v>#REF!</v>
      </c>
      <c r="AT126" s="95" t="e">
        <f>'IS '!AT126-#REF!</f>
        <v>#REF!</v>
      </c>
      <c r="AU126" s="95" t="e">
        <f>'IS '!AU126-#REF!</f>
        <v>#REF!</v>
      </c>
      <c r="AV126" s="31" t="e">
        <f>'IS '!AV126-#REF!</f>
        <v>#REF!</v>
      </c>
    </row>
    <row r="127" spans="2:48" outlineLevel="1" x14ac:dyDescent="0.55000000000000004">
      <c r="B127" s="180" t="s">
        <v>34</v>
      </c>
      <c r="C127" s="18"/>
      <c r="D127" s="358" t="e">
        <f>'IS '!D127-#REF!</f>
        <v>#REF!</v>
      </c>
      <c r="E127" s="358" t="e">
        <f>'IS '!E127-#REF!</f>
        <v>#REF!</v>
      </c>
      <c r="F127" s="358" t="e">
        <f>'IS '!F127-#REF!</f>
        <v>#REF!</v>
      </c>
      <c r="G127" s="358" t="e">
        <f>'IS '!G127-#REF!</f>
        <v>#REF!</v>
      </c>
      <c r="H127" s="130" t="e">
        <f>'IS '!H127-#REF!</f>
        <v>#REF!</v>
      </c>
      <c r="I127" s="358" t="e">
        <f>'IS '!I127-#REF!</f>
        <v>#REF!</v>
      </c>
      <c r="J127" s="358" t="e">
        <f>'IS '!J127-#REF!</f>
        <v>#REF!</v>
      </c>
      <c r="K127" s="358" t="e">
        <f>'IS '!K127-#REF!</f>
        <v>#REF!</v>
      </c>
      <c r="L127" s="358" t="e">
        <f>'IS '!L127-#REF!</f>
        <v>#REF!</v>
      </c>
      <c r="M127" s="126" t="e">
        <f>'IS '!M127-#REF!</f>
        <v>#REF!</v>
      </c>
      <c r="N127" s="358" t="e">
        <f>'IS '!N127-#REF!</f>
        <v>#REF!</v>
      </c>
      <c r="O127" s="358" t="e">
        <f>'IS '!O127-#REF!</f>
        <v>#REF!</v>
      </c>
      <c r="P127" s="358" t="e">
        <f>'IS '!P127-#REF!</f>
        <v>#REF!</v>
      </c>
      <c r="Q127" s="358" t="e">
        <f>'IS '!Q127-#REF!</f>
        <v>#REF!</v>
      </c>
      <c r="R127" s="126" t="e">
        <f>'IS '!R127-#REF!</f>
        <v>#REF!</v>
      </c>
      <c r="S127" s="358" t="e">
        <f>'IS '!S127-#REF!</f>
        <v>#REF!</v>
      </c>
      <c r="T127" s="358" t="e">
        <f>'IS '!T127-#REF!</f>
        <v>#REF!</v>
      </c>
      <c r="U127" s="358" t="e">
        <f>'IS '!U127-#REF!</f>
        <v>#REF!</v>
      </c>
      <c r="V127" s="358" t="e">
        <f>'IS '!V127-#REF!</f>
        <v>#REF!</v>
      </c>
      <c r="W127" s="126" t="e">
        <f>'IS '!W127-#REF!</f>
        <v>#REF!</v>
      </c>
      <c r="X127" s="358" t="e">
        <f>'IS '!X127-#REF!</f>
        <v>#REF!</v>
      </c>
      <c r="Y127" s="358" t="e">
        <f>'IS '!Y127-#REF!</f>
        <v>#REF!</v>
      </c>
      <c r="Z127" s="358" t="e">
        <f>'IS '!Z127-#REF!</f>
        <v>#REF!</v>
      </c>
      <c r="AA127" s="358" t="e">
        <f>'IS '!AA127-#REF!</f>
        <v>#REF!</v>
      </c>
      <c r="AB127" s="126" t="e">
        <f>'IS '!AB127-#REF!</f>
        <v>#REF!</v>
      </c>
      <c r="AC127" s="358" t="e">
        <f>'IS '!AC127-#REF!</f>
        <v>#REF!</v>
      </c>
      <c r="AD127" s="358" t="e">
        <f>'IS '!AD127-#REF!</f>
        <v>#REF!</v>
      </c>
      <c r="AE127" s="358" t="e">
        <f>'IS '!AE127-#REF!</f>
        <v>#REF!</v>
      </c>
      <c r="AF127" s="358" t="e">
        <f>'IS '!AF127-#REF!</f>
        <v>#REF!</v>
      </c>
      <c r="AG127" s="126" t="e">
        <f>'IS '!AG127-#REF!</f>
        <v>#REF!</v>
      </c>
      <c r="AH127" s="358" t="e">
        <f>'IS '!AH127-#REF!</f>
        <v>#REF!</v>
      </c>
      <c r="AI127" s="358" t="e">
        <f>'IS '!AI127-#REF!</f>
        <v>#REF!</v>
      </c>
      <c r="AJ127" s="358" t="e">
        <f>'IS '!AJ127-#REF!</f>
        <v>#REF!</v>
      </c>
      <c r="AK127" s="358" t="e">
        <f>'IS '!AK127-#REF!</f>
        <v>#REF!</v>
      </c>
      <c r="AL127" s="126" t="e">
        <f>'IS '!AL127-#REF!</f>
        <v>#REF!</v>
      </c>
      <c r="AM127" s="358" t="e">
        <f>'IS '!AM127-#REF!</f>
        <v>#REF!</v>
      </c>
      <c r="AN127" s="358" t="e">
        <f>'IS '!AN127-#REF!</f>
        <v>#REF!</v>
      </c>
      <c r="AO127" s="358" t="e">
        <f>'IS '!AO127-#REF!</f>
        <v>#REF!</v>
      </c>
      <c r="AP127" s="358" t="e">
        <f>'IS '!AP127-#REF!</f>
        <v>#REF!</v>
      </c>
      <c r="AQ127" s="126" t="e">
        <f>'IS '!AQ127-#REF!</f>
        <v>#REF!</v>
      </c>
      <c r="AR127" s="358" t="e">
        <f>'IS '!AR127-#REF!</f>
        <v>#REF!</v>
      </c>
      <c r="AS127" s="358" t="e">
        <f>'IS '!AS127-#REF!</f>
        <v>#REF!</v>
      </c>
      <c r="AT127" s="358" t="e">
        <f>'IS '!AT127-#REF!</f>
        <v>#REF!</v>
      </c>
      <c r="AU127" s="358" t="e">
        <f>'IS '!AU127-#REF!</f>
        <v>#REF!</v>
      </c>
      <c r="AV127" s="126" t="e">
        <f>'IS '!AV127-#REF!</f>
        <v>#REF!</v>
      </c>
    </row>
    <row r="128" spans="2:48" outlineLevel="1" x14ac:dyDescent="0.55000000000000004">
      <c r="B128" s="180" t="s">
        <v>35</v>
      </c>
      <c r="C128" s="18"/>
      <c r="D128" s="48" t="e">
        <f>'IS '!D128-#REF!</f>
        <v>#REF!</v>
      </c>
      <c r="E128" s="48" t="e">
        <f>'IS '!E128-#REF!</f>
        <v>#REF!</v>
      </c>
      <c r="F128" s="48" t="e">
        <f>'IS '!F128-#REF!</f>
        <v>#REF!</v>
      </c>
      <c r="G128" s="105" t="e">
        <f>'IS '!G128-#REF!</f>
        <v>#REF!</v>
      </c>
      <c r="H128" s="170" t="e">
        <f>'IS '!H128-#REF!</f>
        <v>#REF!</v>
      </c>
      <c r="I128" s="105" t="e">
        <f>'IS '!I128-#REF!</f>
        <v>#REF!</v>
      </c>
      <c r="J128" s="105" t="e">
        <f>'IS '!J128-#REF!</f>
        <v>#REF!</v>
      </c>
      <c r="K128" s="105" t="e">
        <f>'IS '!K128-#REF!</f>
        <v>#REF!</v>
      </c>
      <c r="L128" s="105" t="e">
        <f>'IS '!L128-#REF!</f>
        <v>#REF!</v>
      </c>
      <c r="M128" s="31" t="e">
        <f>'IS '!M128-#REF!</f>
        <v>#REF!</v>
      </c>
      <c r="N128" s="105" t="e">
        <f>'IS '!N128-#REF!</f>
        <v>#REF!</v>
      </c>
      <c r="O128" s="105" t="e">
        <f>'IS '!O128-#REF!</f>
        <v>#REF!</v>
      </c>
      <c r="P128" s="105" t="e">
        <f>'IS '!P128-#REF!</f>
        <v>#REF!</v>
      </c>
      <c r="Q128" s="105" t="e">
        <f>'IS '!Q128-#REF!</f>
        <v>#REF!</v>
      </c>
      <c r="R128" s="31" t="e">
        <f>'IS '!R128-#REF!</f>
        <v>#REF!</v>
      </c>
      <c r="S128" s="105" t="e">
        <f>'IS '!S128-#REF!</f>
        <v>#REF!</v>
      </c>
      <c r="T128" s="105" t="e">
        <f>'IS '!T128-#REF!</f>
        <v>#REF!</v>
      </c>
      <c r="U128" s="105" t="e">
        <f>'IS '!U128-#REF!</f>
        <v>#REF!</v>
      </c>
      <c r="V128" s="105" t="e">
        <f>'IS '!V128-#REF!</f>
        <v>#REF!</v>
      </c>
      <c r="W128" s="31" t="e">
        <f>'IS '!W128-#REF!</f>
        <v>#REF!</v>
      </c>
      <c r="X128" s="95" t="e">
        <f>'IS '!X128-#REF!</f>
        <v>#REF!</v>
      </c>
      <c r="Y128" s="95" t="e">
        <f>'IS '!Y128-#REF!</f>
        <v>#REF!</v>
      </c>
      <c r="Z128" s="95" t="e">
        <f>'IS '!Z128-#REF!</f>
        <v>#REF!</v>
      </c>
      <c r="AA128" s="95" t="e">
        <f>'IS '!AA128-#REF!</f>
        <v>#REF!</v>
      </c>
      <c r="AB128" s="31" t="e">
        <f>'IS '!AB128-#REF!</f>
        <v>#REF!</v>
      </c>
      <c r="AC128" s="95" t="e">
        <f>'IS '!AC128-#REF!</f>
        <v>#REF!</v>
      </c>
      <c r="AD128" s="95" t="e">
        <f>'IS '!AD128-#REF!</f>
        <v>#REF!</v>
      </c>
      <c r="AE128" s="95" t="e">
        <f>'IS '!AE128-#REF!</f>
        <v>#REF!</v>
      </c>
      <c r="AF128" s="95" t="e">
        <f>'IS '!AF128-#REF!</f>
        <v>#REF!</v>
      </c>
      <c r="AG128" s="31" t="e">
        <f>'IS '!AG128-#REF!</f>
        <v>#REF!</v>
      </c>
      <c r="AH128" s="95" t="e">
        <f>'IS '!AH128-#REF!</f>
        <v>#REF!</v>
      </c>
      <c r="AI128" s="95" t="e">
        <f>'IS '!AI128-#REF!</f>
        <v>#REF!</v>
      </c>
      <c r="AJ128" s="95" t="e">
        <f>'IS '!AJ128-#REF!</f>
        <v>#REF!</v>
      </c>
      <c r="AK128" s="95" t="e">
        <f>'IS '!AK128-#REF!</f>
        <v>#REF!</v>
      </c>
      <c r="AL128" s="31" t="e">
        <f>'IS '!AL128-#REF!</f>
        <v>#REF!</v>
      </c>
      <c r="AM128" s="95" t="e">
        <f>'IS '!AM128-#REF!</f>
        <v>#REF!</v>
      </c>
      <c r="AN128" s="95" t="e">
        <f>'IS '!AN128-#REF!</f>
        <v>#REF!</v>
      </c>
      <c r="AO128" s="95" t="e">
        <f>'IS '!AO128-#REF!</f>
        <v>#REF!</v>
      </c>
      <c r="AP128" s="95" t="e">
        <f>'IS '!AP128-#REF!</f>
        <v>#REF!</v>
      </c>
      <c r="AQ128" s="31" t="e">
        <f>'IS '!AQ128-#REF!</f>
        <v>#REF!</v>
      </c>
      <c r="AR128" s="95" t="e">
        <f>'IS '!AR128-#REF!</f>
        <v>#REF!</v>
      </c>
      <c r="AS128" s="95" t="e">
        <f>'IS '!AS128-#REF!</f>
        <v>#REF!</v>
      </c>
      <c r="AT128" s="95" t="e">
        <f>'IS '!AT128-#REF!</f>
        <v>#REF!</v>
      </c>
      <c r="AU128" s="95" t="e">
        <f>'IS '!AU128-#REF!</f>
        <v>#REF!</v>
      </c>
      <c r="AV128" s="31" t="e">
        <f>'IS '!AV128-#REF!</f>
        <v>#REF!</v>
      </c>
    </row>
    <row r="129" spans="2:48" ht="16.2" outlineLevel="1" x14ac:dyDescent="0.85">
      <c r="B129" s="180" t="s">
        <v>42</v>
      </c>
      <c r="C129" s="18"/>
      <c r="D129" s="119" t="e">
        <f>'IS '!D129-#REF!</f>
        <v>#REF!</v>
      </c>
      <c r="E129" s="119" t="e">
        <f>'IS '!E129-#REF!</f>
        <v>#REF!</v>
      </c>
      <c r="F129" s="119" t="e">
        <f>'IS '!F129-#REF!</f>
        <v>#REF!</v>
      </c>
      <c r="G129" s="119" t="e">
        <f>'IS '!G129-#REF!</f>
        <v>#REF!</v>
      </c>
      <c r="H129" s="131" t="e">
        <f>'IS '!H129-#REF!</f>
        <v>#REF!</v>
      </c>
      <c r="I129" s="119" t="e">
        <f>'IS '!I129-#REF!</f>
        <v>#REF!</v>
      </c>
      <c r="J129" s="119" t="e">
        <f>'IS '!J129-#REF!</f>
        <v>#REF!</v>
      </c>
      <c r="K129" s="119" t="e">
        <f>'IS '!K129-#REF!</f>
        <v>#REF!</v>
      </c>
      <c r="L129" s="119" t="e">
        <f>'IS '!L129-#REF!</f>
        <v>#REF!</v>
      </c>
      <c r="M129" s="193" t="e">
        <f>'IS '!M129-#REF!</f>
        <v>#REF!</v>
      </c>
      <c r="N129" s="119" t="e">
        <f>'IS '!N129-#REF!</f>
        <v>#REF!</v>
      </c>
      <c r="O129" s="119" t="e">
        <f>'IS '!O129-#REF!</f>
        <v>#REF!</v>
      </c>
      <c r="P129" s="119" t="e">
        <f>'IS '!P129-#REF!</f>
        <v>#REF!</v>
      </c>
      <c r="Q129" s="119" t="e">
        <f>'IS '!Q129-#REF!</f>
        <v>#REF!</v>
      </c>
      <c r="R129" s="193" t="e">
        <f>'IS '!R129-#REF!</f>
        <v>#REF!</v>
      </c>
      <c r="S129" s="119" t="e">
        <f>'IS '!S129-#REF!</f>
        <v>#REF!</v>
      </c>
      <c r="T129" s="119" t="e">
        <f>'IS '!T129-#REF!</f>
        <v>#REF!</v>
      </c>
      <c r="U129" s="119" t="e">
        <f>'IS '!U129-#REF!</f>
        <v>#REF!</v>
      </c>
      <c r="V129" s="119" t="e">
        <f>'IS '!V129-#REF!</f>
        <v>#REF!</v>
      </c>
      <c r="W129" s="193" t="e">
        <f>'IS '!W129-#REF!</f>
        <v>#REF!</v>
      </c>
      <c r="X129" s="119" t="e">
        <f>'IS '!X129-#REF!</f>
        <v>#REF!</v>
      </c>
      <c r="Y129" s="119" t="e">
        <f>'IS '!Y129-#REF!</f>
        <v>#REF!</v>
      </c>
      <c r="Z129" s="119" t="e">
        <f>'IS '!Z129-#REF!</f>
        <v>#REF!</v>
      </c>
      <c r="AA129" s="119" t="e">
        <f>'IS '!AA129-#REF!</f>
        <v>#REF!</v>
      </c>
      <c r="AB129" s="193" t="e">
        <f>'IS '!AB129-#REF!</f>
        <v>#REF!</v>
      </c>
      <c r="AC129" s="119" t="e">
        <f>'IS '!AC129-#REF!</f>
        <v>#REF!</v>
      </c>
      <c r="AD129" s="119" t="e">
        <f>'IS '!AD129-#REF!</f>
        <v>#REF!</v>
      </c>
      <c r="AE129" s="119" t="e">
        <f>'IS '!AE129-#REF!</f>
        <v>#REF!</v>
      </c>
      <c r="AF129" s="119" t="e">
        <f>'IS '!AF129-#REF!</f>
        <v>#REF!</v>
      </c>
      <c r="AG129" s="193" t="e">
        <f>'IS '!AG129-#REF!</f>
        <v>#REF!</v>
      </c>
      <c r="AH129" s="119" t="e">
        <f>'IS '!AH129-#REF!</f>
        <v>#REF!</v>
      </c>
      <c r="AI129" s="119" t="e">
        <f>'IS '!AI129-#REF!</f>
        <v>#REF!</v>
      </c>
      <c r="AJ129" s="119" t="e">
        <f>'IS '!AJ129-#REF!</f>
        <v>#REF!</v>
      </c>
      <c r="AK129" s="119" t="e">
        <f>'IS '!AK129-#REF!</f>
        <v>#REF!</v>
      </c>
      <c r="AL129" s="193" t="e">
        <f>'IS '!AL129-#REF!</f>
        <v>#REF!</v>
      </c>
      <c r="AM129" s="119" t="e">
        <f>'IS '!AM129-#REF!</f>
        <v>#REF!</v>
      </c>
      <c r="AN129" s="119" t="e">
        <f>'IS '!AN129-#REF!</f>
        <v>#REF!</v>
      </c>
      <c r="AO129" s="119" t="e">
        <f>'IS '!AO129-#REF!</f>
        <v>#REF!</v>
      </c>
      <c r="AP129" s="119" t="e">
        <f>'IS '!AP129-#REF!</f>
        <v>#REF!</v>
      </c>
      <c r="AQ129" s="193" t="e">
        <f>'IS '!AQ129-#REF!</f>
        <v>#REF!</v>
      </c>
      <c r="AR129" s="119" t="e">
        <f>'IS '!AR129-#REF!</f>
        <v>#REF!</v>
      </c>
      <c r="AS129" s="119" t="e">
        <f>'IS '!AS129-#REF!</f>
        <v>#REF!</v>
      </c>
      <c r="AT129" s="119" t="e">
        <f>'IS '!AT129-#REF!</f>
        <v>#REF!</v>
      </c>
      <c r="AU129" s="119" t="e">
        <f>'IS '!AU129-#REF!</f>
        <v>#REF!</v>
      </c>
      <c r="AV129" s="193" t="e">
        <f>'IS '!AV129-#REF!</f>
        <v>#REF!</v>
      </c>
    </row>
    <row r="130" spans="2:48" outlineLevel="1" x14ac:dyDescent="0.55000000000000004">
      <c r="B130" s="46" t="s">
        <v>56</v>
      </c>
      <c r="C130" s="19"/>
      <c r="D130" s="103" t="e">
        <f>'IS '!D130-#REF!</f>
        <v>#REF!</v>
      </c>
      <c r="E130" s="103" t="e">
        <f>'IS '!E130-#REF!</f>
        <v>#REF!</v>
      </c>
      <c r="F130" s="103" t="e">
        <f>'IS '!F130-#REF!</f>
        <v>#REF!</v>
      </c>
      <c r="G130" s="103" t="e">
        <f>'IS '!G130-#REF!</f>
        <v>#REF!</v>
      </c>
      <c r="H130" s="130" t="e">
        <f>'IS '!H130-#REF!</f>
        <v>#REF!</v>
      </c>
      <c r="I130" s="103" t="e">
        <f>'IS '!I130-#REF!</f>
        <v>#REF!</v>
      </c>
      <c r="J130" s="103" t="e">
        <f>'IS '!J130-#REF!</f>
        <v>#REF!</v>
      </c>
      <c r="K130" s="103" t="e">
        <f>'IS '!K130-#REF!</f>
        <v>#REF!</v>
      </c>
      <c r="L130" s="50" t="e">
        <f>'IS '!L130-#REF!</f>
        <v>#REF!</v>
      </c>
      <c r="M130" s="51" t="e">
        <f>'IS '!M130-#REF!</f>
        <v>#REF!</v>
      </c>
      <c r="N130" s="50" t="e">
        <f>'IS '!N130-#REF!</f>
        <v>#REF!</v>
      </c>
      <c r="O130" s="50" t="e">
        <f>'IS '!O130-#REF!</f>
        <v>#REF!</v>
      </c>
      <c r="P130" s="50" t="e">
        <f>'IS '!P130-#REF!</f>
        <v>#REF!</v>
      </c>
      <c r="Q130" s="50" t="e">
        <f>'IS '!Q130-#REF!</f>
        <v>#REF!</v>
      </c>
      <c r="R130" s="51" t="e">
        <f>'IS '!R130-#REF!</f>
        <v>#REF!</v>
      </c>
      <c r="S130" s="50" t="e">
        <f>'IS '!S130-#REF!</f>
        <v>#REF!</v>
      </c>
      <c r="T130" s="50" t="e">
        <f>'IS '!T130-#REF!</f>
        <v>#REF!</v>
      </c>
      <c r="U130" s="50" t="e">
        <f>'IS '!U130-#REF!</f>
        <v>#REF!</v>
      </c>
      <c r="V130" s="50" t="e">
        <f>'IS '!V130-#REF!</f>
        <v>#REF!</v>
      </c>
      <c r="W130" s="51" t="e">
        <f>'IS '!W130-#REF!</f>
        <v>#REF!</v>
      </c>
      <c r="X130" s="50" t="e">
        <f>'IS '!X130-#REF!</f>
        <v>#REF!</v>
      </c>
      <c r="Y130" s="50" t="e">
        <f>'IS '!Y130-#REF!</f>
        <v>#REF!</v>
      </c>
      <c r="Z130" s="50" t="e">
        <f>'IS '!Z130-#REF!</f>
        <v>#REF!</v>
      </c>
      <c r="AA130" s="50" t="e">
        <f>'IS '!AA130-#REF!</f>
        <v>#REF!</v>
      </c>
      <c r="AB130" s="51" t="e">
        <f>'IS '!AB130-#REF!</f>
        <v>#REF!</v>
      </c>
      <c r="AC130" s="50" t="e">
        <f>'IS '!AC130-#REF!</f>
        <v>#REF!</v>
      </c>
      <c r="AD130" s="50" t="e">
        <f>'IS '!AD130-#REF!</f>
        <v>#REF!</v>
      </c>
      <c r="AE130" s="50" t="e">
        <f>'IS '!AE130-#REF!</f>
        <v>#REF!</v>
      </c>
      <c r="AF130" s="50" t="e">
        <f>'IS '!AF130-#REF!</f>
        <v>#REF!</v>
      </c>
      <c r="AG130" s="51" t="e">
        <f>'IS '!AG130-#REF!</f>
        <v>#REF!</v>
      </c>
      <c r="AH130" s="50" t="e">
        <f>'IS '!AH130-#REF!</f>
        <v>#REF!</v>
      </c>
      <c r="AI130" s="50" t="e">
        <f>'IS '!AI130-#REF!</f>
        <v>#REF!</v>
      </c>
      <c r="AJ130" s="50" t="e">
        <f>'IS '!AJ130-#REF!</f>
        <v>#REF!</v>
      </c>
      <c r="AK130" s="50" t="e">
        <f>'IS '!AK130-#REF!</f>
        <v>#REF!</v>
      </c>
      <c r="AL130" s="51" t="e">
        <f>'IS '!AL130-#REF!</f>
        <v>#REF!</v>
      </c>
      <c r="AM130" s="50" t="e">
        <f>'IS '!AM130-#REF!</f>
        <v>#REF!</v>
      </c>
      <c r="AN130" s="50" t="e">
        <f>'IS '!AN130-#REF!</f>
        <v>#REF!</v>
      </c>
      <c r="AO130" s="50" t="e">
        <f>'IS '!AO130-#REF!</f>
        <v>#REF!</v>
      </c>
      <c r="AP130" s="50" t="e">
        <f>'IS '!AP130-#REF!</f>
        <v>#REF!</v>
      </c>
      <c r="AQ130" s="51" t="e">
        <f>'IS '!AQ130-#REF!</f>
        <v>#REF!</v>
      </c>
      <c r="AR130" s="50" t="e">
        <f>'IS '!AR130-#REF!</f>
        <v>#REF!</v>
      </c>
      <c r="AS130" s="50" t="e">
        <f>'IS '!AS130-#REF!</f>
        <v>#REF!</v>
      </c>
      <c r="AT130" s="50" t="e">
        <f>'IS '!AT130-#REF!</f>
        <v>#REF!</v>
      </c>
      <c r="AU130" s="50" t="e">
        <f>'IS '!AU130-#REF!</f>
        <v>#REF!</v>
      </c>
      <c r="AV130" s="51" t="e">
        <f>'IS '!AV130-#REF!</f>
        <v>#REF!</v>
      </c>
    </row>
    <row r="131" spans="2:48" outlineLevel="1" x14ac:dyDescent="0.55000000000000004">
      <c r="B131" s="46" t="s">
        <v>57</v>
      </c>
      <c r="C131" s="44"/>
      <c r="D131" s="156" t="e">
        <f>'IS '!D131-#REF!</f>
        <v>#REF!</v>
      </c>
      <c r="E131" s="156" t="e">
        <f>'IS '!E131-#REF!</f>
        <v>#REF!</v>
      </c>
      <c r="F131" s="156" t="e">
        <f>'IS '!F131-#REF!</f>
        <v>#REF!</v>
      </c>
      <c r="G131" s="156" t="e">
        <f>'IS '!G131-#REF!</f>
        <v>#REF!</v>
      </c>
      <c r="H131" s="158" t="e">
        <f>'IS '!H131-#REF!</f>
        <v>#REF!</v>
      </c>
      <c r="I131" s="156" t="e">
        <f>'IS '!I131-#REF!</f>
        <v>#REF!</v>
      </c>
      <c r="J131" s="156" t="e">
        <f>'IS '!J131-#REF!</f>
        <v>#REF!</v>
      </c>
      <c r="K131" s="156" t="e">
        <f>'IS '!K131-#REF!</f>
        <v>#REF!</v>
      </c>
      <c r="L131" s="74" t="e">
        <f>'IS '!L131-#REF!</f>
        <v>#REF!</v>
      </c>
      <c r="M131" s="194" t="e">
        <f>'IS '!M131-#REF!</f>
        <v>#REF!</v>
      </c>
      <c r="N131" s="74" t="e">
        <f>'IS '!N131-#REF!</f>
        <v>#REF!</v>
      </c>
      <c r="O131" s="74" t="e">
        <f>'IS '!O131-#REF!</f>
        <v>#REF!</v>
      </c>
      <c r="P131" s="74" t="e">
        <f>'IS '!P131-#REF!</f>
        <v>#REF!</v>
      </c>
      <c r="Q131" s="74" t="e">
        <f>'IS '!Q131-#REF!</f>
        <v>#REF!</v>
      </c>
      <c r="R131" s="194" t="e">
        <f>'IS '!R131-#REF!</f>
        <v>#REF!</v>
      </c>
      <c r="S131" s="74" t="e">
        <f>'IS '!S131-#REF!</f>
        <v>#REF!</v>
      </c>
      <c r="T131" s="74" t="e">
        <f>'IS '!T131-#REF!</f>
        <v>#REF!</v>
      </c>
      <c r="U131" s="74" t="e">
        <f>'IS '!U131-#REF!</f>
        <v>#REF!</v>
      </c>
      <c r="V131" s="74" t="e">
        <f>'IS '!V131-#REF!</f>
        <v>#REF!</v>
      </c>
      <c r="W131" s="194" t="e">
        <f>'IS '!W131-#REF!</f>
        <v>#REF!</v>
      </c>
      <c r="X131" s="74" t="e">
        <f>'IS '!X131-#REF!</f>
        <v>#REF!</v>
      </c>
      <c r="Y131" s="74" t="e">
        <f>'IS '!Y131-#REF!</f>
        <v>#REF!</v>
      </c>
      <c r="Z131" s="74" t="e">
        <f>'IS '!Z131-#REF!</f>
        <v>#REF!</v>
      </c>
      <c r="AA131" s="74" t="e">
        <f>'IS '!AA131-#REF!</f>
        <v>#REF!</v>
      </c>
      <c r="AB131" s="194" t="e">
        <f>'IS '!AB131-#REF!</f>
        <v>#REF!</v>
      </c>
      <c r="AC131" s="74" t="e">
        <f>'IS '!AC131-#REF!</f>
        <v>#REF!</v>
      </c>
      <c r="AD131" s="74" t="e">
        <f>'IS '!AD131-#REF!</f>
        <v>#REF!</v>
      </c>
      <c r="AE131" s="74" t="e">
        <f>'IS '!AE131-#REF!</f>
        <v>#REF!</v>
      </c>
      <c r="AF131" s="74" t="e">
        <f>'IS '!AF131-#REF!</f>
        <v>#REF!</v>
      </c>
      <c r="AG131" s="194" t="e">
        <f>'IS '!AG131-#REF!</f>
        <v>#REF!</v>
      </c>
      <c r="AH131" s="74" t="e">
        <f>'IS '!AH131-#REF!</f>
        <v>#REF!</v>
      </c>
      <c r="AI131" s="74" t="e">
        <f>'IS '!AI131-#REF!</f>
        <v>#REF!</v>
      </c>
      <c r="AJ131" s="74" t="e">
        <f>'IS '!AJ131-#REF!</f>
        <v>#REF!</v>
      </c>
      <c r="AK131" s="74" t="e">
        <f>'IS '!AK131-#REF!</f>
        <v>#REF!</v>
      </c>
      <c r="AL131" s="194" t="e">
        <f>'IS '!AL131-#REF!</f>
        <v>#REF!</v>
      </c>
      <c r="AM131" s="74" t="e">
        <f>'IS '!AM131-#REF!</f>
        <v>#REF!</v>
      </c>
      <c r="AN131" s="74" t="e">
        <f>'IS '!AN131-#REF!</f>
        <v>#REF!</v>
      </c>
      <c r="AO131" s="74" t="e">
        <f>'IS '!AO131-#REF!</f>
        <v>#REF!</v>
      </c>
      <c r="AP131" s="74" t="e">
        <f>'IS '!AP131-#REF!</f>
        <v>#REF!</v>
      </c>
      <c r="AQ131" s="194" t="e">
        <f>'IS '!AQ131-#REF!</f>
        <v>#REF!</v>
      </c>
      <c r="AR131" s="74" t="e">
        <f>'IS '!AR131-#REF!</f>
        <v>#REF!</v>
      </c>
      <c r="AS131" s="74" t="e">
        <f>'IS '!AS131-#REF!</f>
        <v>#REF!</v>
      </c>
      <c r="AT131" s="74" t="e">
        <f>'IS '!AT131-#REF!</f>
        <v>#REF!</v>
      </c>
      <c r="AU131" s="74" t="e">
        <f>'IS '!AU131-#REF!</f>
        <v>#REF!</v>
      </c>
      <c r="AV131" s="194" t="e">
        <f>'IS '!AV131-#REF!</f>
        <v>#REF!</v>
      </c>
    </row>
    <row r="132" spans="2:48" ht="17.100000000000001" x14ac:dyDescent="0.85">
      <c r="B132" s="445" t="s">
        <v>14</v>
      </c>
      <c r="C132" s="446"/>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4" t="s">
        <v>347</v>
      </c>
      <c r="W132" s="40" t="s">
        <v>348</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6">
      <c r="B133" s="64" t="s">
        <v>59</v>
      </c>
      <c r="C133" s="78"/>
      <c r="D133" s="65" t="e">
        <f>'IS '!D133-#REF!</f>
        <v>#REF!</v>
      </c>
      <c r="E133" s="65" t="e">
        <f>'IS '!E133-#REF!</f>
        <v>#REF!</v>
      </c>
      <c r="F133" s="121" t="e">
        <f>'IS '!F133-#REF!</f>
        <v>#REF!</v>
      </c>
      <c r="G133" s="65" t="e">
        <f>'IS '!G133-#REF!</f>
        <v>#REF!</v>
      </c>
      <c r="H133" s="66" t="e">
        <f>'IS '!H133-#REF!</f>
        <v>#REF!</v>
      </c>
      <c r="I133" s="65" t="e">
        <f>'IS '!I133-#REF!</f>
        <v>#REF!</v>
      </c>
      <c r="J133" s="65" t="e">
        <f>'IS '!J133-#REF!</f>
        <v>#REF!</v>
      </c>
      <c r="K133" s="121" t="e">
        <f>'IS '!K133-#REF!</f>
        <v>#REF!</v>
      </c>
      <c r="L133" s="65" t="e">
        <f>'IS '!L133-#REF!</f>
        <v>#REF!</v>
      </c>
      <c r="M133" s="66" t="e">
        <f>'IS '!M133-#REF!</f>
        <v>#REF!</v>
      </c>
      <c r="N133" s="65" t="e">
        <f>'IS '!N133-#REF!</f>
        <v>#REF!</v>
      </c>
      <c r="O133" s="65" t="e">
        <f>'IS '!O133-#REF!</f>
        <v>#REF!</v>
      </c>
      <c r="P133" s="121" t="e">
        <f>'IS '!P133-#REF!</f>
        <v>#REF!</v>
      </c>
      <c r="Q133" s="65" t="e">
        <f>'IS '!Q133-#REF!</f>
        <v>#REF!</v>
      </c>
      <c r="R133" s="66" t="e">
        <f>'IS '!R133-#REF!</f>
        <v>#REF!</v>
      </c>
      <c r="S133" s="65" t="e">
        <f>'IS '!S133-#REF!</f>
        <v>#REF!</v>
      </c>
      <c r="T133" s="65" t="e">
        <f>'IS '!T133-#REF!</f>
        <v>#REF!</v>
      </c>
      <c r="U133" s="121" t="e">
        <f>'IS '!U133-#REF!</f>
        <v>#REF!</v>
      </c>
      <c r="V133" s="65" t="e">
        <f>'IS '!V133-#REF!</f>
        <v>#REF!</v>
      </c>
      <c r="W133" s="66" t="e">
        <f>'IS '!W133-#REF!</f>
        <v>#REF!</v>
      </c>
      <c r="X133" s="65" t="e">
        <f>'IS '!X133-#REF!</f>
        <v>#REF!</v>
      </c>
      <c r="Y133" s="65" t="e">
        <f>'IS '!Y133-#REF!</f>
        <v>#REF!</v>
      </c>
      <c r="Z133" s="121" t="e">
        <f>'IS '!Z133-#REF!</f>
        <v>#REF!</v>
      </c>
      <c r="AA133" s="65" t="e">
        <f>'IS '!AA133-#REF!</f>
        <v>#REF!</v>
      </c>
      <c r="AB133" s="66" t="e">
        <f>'IS '!AB133-#REF!</f>
        <v>#REF!</v>
      </c>
      <c r="AC133" s="65" t="e">
        <f>'IS '!AC133-#REF!</f>
        <v>#REF!</v>
      </c>
      <c r="AD133" s="65" t="e">
        <f>'IS '!AD133-#REF!</f>
        <v>#REF!</v>
      </c>
      <c r="AE133" s="121" t="e">
        <f>'IS '!AE133-#REF!</f>
        <v>#REF!</v>
      </c>
      <c r="AF133" s="65" t="e">
        <f>'IS '!AF133-#REF!</f>
        <v>#REF!</v>
      </c>
      <c r="AG133" s="66" t="e">
        <f>'IS '!AG133-#REF!</f>
        <v>#REF!</v>
      </c>
      <c r="AH133" s="65" t="e">
        <f>'IS '!AH133-#REF!</f>
        <v>#REF!</v>
      </c>
      <c r="AI133" s="65" t="e">
        <f>'IS '!AI133-#REF!</f>
        <v>#REF!</v>
      </c>
      <c r="AJ133" s="121" t="e">
        <f>'IS '!AJ133-#REF!</f>
        <v>#REF!</v>
      </c>
      <c r="AK133" s="65" t="e">
        <f>'IS '!AK133-#REF!</f>
        <v>#REF!</v>
      </c>
      <c r="AL133" s="66" t="e">
        <f>'IS '!AL133-#REF!</f>
        <v>#REF!</v>
      </c>
      <c r="AM133" s="65" t="e">
        <f>'IS '!AM133-#REF!</f>
        <v>#REF!</v>
      </c>
      <c r="AN133" s="65" t="e">
        <f>'IS '!AN133-#REF!</f>
        <v>#REF!</v>
      </c>
      <c r="AO133" s="121" t="e">
        <f>'IS '!AO133-#REF!</f>
        <v>#REF!</v>
      </c>
      <c r="AP133" s="65" t="e">
        <f>'IS '!AP133-#REF!</f>
        <v>#REF!</v>
      </c>
      <c r="AQ133" s="66" t="e">
        <f>'IS '!AQ133-#REF!</f>
        <v>#REF!</v>
      </c>
      <c r="AR133" s="65" t="e">
        <f>'IS '!AR133-#REF!</f>
        <v>#REF!</v>
      </c>
      <c r="AS133" s="65" t="e">
        <f>'IS '!AS133-#REF!</f>
        <v>#REF!</v>
      </c>
      <c r="AT133" s="121" t="e">
        <f>'IS '!AT133-#REF!</f>
        <v>#REF!</v>
      </c>
      <c r="AU133" s="65" t="e">
        <f>'IS '!AU133-#REF!</f>
        <v>#REF!</v>
      </c>
      <c r="AV133" s="66" t="e">
        <f>'IS '!AV133-#REF!</f>
        <v>#REF!</v>
      </c>
    </row>
    <row r="134" spans="2:48" s="77" customFormat="1" ht="15.6" customHeight="1" outlineLevel="1" x14ac:dyDescent="0.6">
      <c r="B134" s="64" t="s">
        <v>60</v>
      </c>
      <c r="C134" s="78"/>
      <c r="D134" s="65" t="e">
        <f>'IS '!D134-#REF!</f>
        <v>#REF!</v>
      </c>
      <c r="E134" s="65" t="e">
        <f>'IS '!E134-#REF!</f>
        <v>#REF!</v>
      </c>
      <c r="F134" s="121" t="e">
        <f>'IS '!F134-#REF!</f>
        <v>#REF!</v>
      </c>
      <c r="G134" s="65" t="e">
        <f>'IS '!G134-#REF!</f>
        <v>#REF!</v>
      </c>
      <c r="H134" s="66" t="e">
        <f>'IS '!H134-#REF!</f>
        <v>#REF!</v>
      </c>
      <c r="I134" s="65" t="e">
        <f>'IS '!I134-#REF!</f>
        <v>#REF!</v>
      </c>
      <c r="J134" s="65" t="e">
        <f>'IS '!J134-#REF!</f>
        <v>#REF!</v>
      </c>
      <c r="K134" s="121" t="e">
        <f>'IS '!K134-#REF!</f>
        <v>#REF!</v>
      </c>
      <c r="L134" s="65" t="e">
        <f>'IS '!L134-#REF!</f>
        <v>#REF!</v>
      </c>
      <c r="M134" s="66" t="e">
        <f>'IS '!M134-#REF!</f>
        <v>#REF!</v>
      </c>
      <c r="N134" s="65" t="e">
        <f>'IS '!N134-#REF!</f>
        <v>#REF!</v>
      </c>
      <c r="O134" s="65" t="e">
        <f>'IS '!O134-#REF!</f>
        <v>#REF!</v>
      </c>
      <c r="P134" s="121" t="e">
        <f>'IS '!P134-#REF!</f>
        <v>#REF!</v>
      </c>
      <c r="Q134" s="65" t="e">
        <f>'IS '!Q134-#REF!</f>
        <v>#REF!</v>
      </c>
      <c r="R134" s="66" t="e">
        <f>'IS '!R134-#REF!</f>
        <v>#REF!</v>
      </c>
      <c r="S134" s="65" t="e">
        <f>'IS '!S134-#REF!</f>
        <v>#REF!</v>
      </c>
      <c r="T134" s="65" t="e">
        <f>'IS '!T134-#REF!</f>
        <v>#REF!</v>
      </c>
      <c r="U134" s="121" t="e">
        <f>'IS '!U134-#REF!</f>
        <v>#REF!</v>
      </c>
      <c r="V134" s="65" t="e">
        <f>'IS '!V134-#REF!</f>
        <v>#REF!</v>
      </c>
      <c r="W134" s="66" t="e">
        <f>'IS '!W134-#REF!</f>
        <v>#REF!</v>
      </c>
      <c r="X134" s="65" t="e">
        <f>'IS '!X134-#REF!</f>
        <v>#REF!</v>
      </c>
      <c r="Y134" s="65" t="e">
        <f>'IS '!Y134-#REF!</f>
        <v>#REF!</v>
      </c>
      <c r="Z134" s="121" t="e">
        <f>'IS '!Z134-#REF!</f>
        <v>#REF!</v>
      </c>
      <c r="AA134" s="65" t="e">
        <f>'IS '!AA134-#REF!</f>
        <v>#REF!</v>
      </c>
      <c r="AB134" s="66" t="e">
        <f>'IS '!AB134-#REF!</f>
        <v>#REF!</v>
      </c>
      <c r="AC134" s="65" t="e">
        <f>'IS '!AC134-#REF!</f>
        <v>#REF!</v>
      </c>
      <c r="AD134" s="65" t="e">
        <f>'IS '!AD134-#REF!</f>
        <v>#REF!</v>
      </c>
      <c r="AE134" s="121" t="e">
        <f>'IS '!AE134-#REF!</f>
        <v>#REF!</v>
      </c>
      <c r="AF134" s="65" t="e">
        <f>'IS '!AF134-#REF!</f>
        <v>#REF!</v>
      </c>
      <c r="AG134" s="66" t="e">
        <f>'IS '!AG134-#REF!</f>
        <v>#REF!</v>
      </c>
      <c r="AH134" s="65" t="e">
        <f>'IS '!AH134-#REF!</f>
        <v>#REF!</v>
      </c>
      <c r="AI134" s="65" t="e">
        <f>'IS '!AI134-#REF!</f>
        <v>#REF!</v>
      </c>
      <c r="AJ134" s="121" t="e">
        <f>'IS '!AJ134-#REF!</f>
        <v>#REF!</v>
      </c>
      <c r="AK134" s="65" t="e">
        <f>'IS '!AK134-#REF!</f>
        <v>#REF!</v>
      </c>
      <c r="AL134" s="66" t="e">
        <f>'IS '!AL134-#REF!</f>
        <v>#REF!</v>
      </c>
      <c r="AM134" s="65" t="e">
        <f>'IS '!AM134-#REF!</f>
        <v>#REF!</v>
      </c>
      <c r="AN134" s="65" t="e">
        <f>'IS '!AN134-#REF!</f>
        <v>#REF!</v>
      </c>
      <c r="AO134" s="121" t="e">
        <f>'IS '!AO134-#REF!</f>
        <v>#REF!</v>
      </c>
      <c r="AP134" s="65" t="e">
        <f>'IS '!AP134-#REF!</f>
        <v>#REF!</v>
      </c>
      <c r="AQ134" s="66" t="e">
        <f>'IS '!AQ134-#REF!</f>
        <v>#REF!</v>
      </c>
      <c r="AR134" s="65" t="e">
        <f>'IS '!AR134-#REF!</f>
        <v>#REF!</v>
      </c>
      <c r="AS134" s="65" t="e">
        <f>'IS '!AS134-#REF!</f>
        <v>#REF!</v>
      </c>
      <c r="AT134" s="121" t="e">
        <f>'IS '!AT134-#REF!</f>
        <v>#REF!</v>
      </c>
      <c r="AU134" s="65" t="e">
        <f>'IS '!AU134-#REF!</f>
        <v>#REF!</v>
      </c>
      <c r="AV134" s="66" t="e">
        <f>'IS '!AV134-#REF!</f>
        <v>#REF!</v>
      </c>
    </row>
    <row r="135" spans="2:48" s="77" customFormat="1" ht="15.6" customHeight="1" outlineLevel="1" x14ac:dyDescent="0.6">
      <c r="B135" s="64" t="s">
        <v>61</v>
      </c>
      <c r="C135" s="78"/>
      <c r="D135" s="65" t="e">
        <f>'IS '!D135-#REF!</f>
        <v>#REF!</v>
      </c>
      <c r="E135" s="65" t="e">
        <f>'IS '!E135-#REF!</f>
        <v>#REF!</v>
      </c>
      <c r="F135" s="121" t="e">
        <f>'IS '!F135-#REF!</f>
        <v>#REF!</v>
      </c>
      <c r="G135" s="65" t="e">
        <f>'IS '!G135-#REF!</f>
        <v>#REF!</v>
      </c>
      <c r="H135" s="66" t="e">
        <f>'IS '!H135-#REF!</f>
        <v>#REF!</v>
      </c>
      <c r="I135" s="65" t="e">
        <f>'IS '!I135-#REF!</f>
        <v>#REF!</v>
      </c>
      <c r="J135" s="65" t="e">
        <f>'IS '!J135-#REF!</f>
        <v>#REF!</v>
      </c>
      <c r="K135" s="121" t="e">
        <f>'IS '!K135-#REF!</f>
        <v>#REF!</v>
      </c>
      <c r="L135" s="65" t="e">
        <f>'IS '!L135-#REF!</f>
        <v>#REF!</v>
      </c>
      <c r="M135" s="66" t="e">
        <f>'IS '!M135-#REF!</f>
        <v>#REF!</v>
      </c>
      <c r="N135" s="65" t="e">
        <f>'IS '!N135-#REF!</f>
        <v>#REF!</v>
      </c>
      <c r="O135" s="65" t="e">
        <f>'IS '!O135-#REF!</f>
        <v>#REF!</v>
      </c>
      <c r="P135" s="121" t="e">
        <f>'IS '!P135-#REF!</f>
        <v>#REF!</v>
      </c>
      <c r="Q135" s="65" t="e">
        <f>'IS '!Q135-#REF!</f>
        <v>#REF!</v>
      </c>
      <c r="R135" s="66" t="e">
        <f>'IS '!R135-#REF!</f>
        <v>#REF!</v>
      </c>
      <c r="S135" s="65" t="e">
        <f>'IS '!S135-#REF!</f>
        <v>#REF!</v>
      </c>
      <c r="T135" s="65" t="e">
        <f>'IS '!T135-#REF!</f>
        <v>#REF!</v>
      </c>
      <c r="U135" s="121" t="e">
        <f>'IS '!U135-#REF!</f>
        <v>#REF!</v>
      </c>
      <c r="V135" s="65" t="e">
        <f>'IS '!V135-#REF!</f>
        <v>#REF!</v>
      </c>
      <c r="W135" s="66" t="e">
        <f>'IS '!W135-#REF!</f>
        <v>#REF!</v>
      </c>
      <c r="X135" s="65" t="e">
        <f>'IS '!X135-#REF!</f>
        <v>#REF!</v>
      </c>
      <c r="Y135" s="65" t="e">
        <f>'IS '!Y135-#REF!</f>
        <v>#REF!</v>
      </c>
      <c r="Z135" s="121" t="e">
        <f>'IS '!Z135-#REF!</f>
        <v>#REF!</v>
      </c>
      <c r="AA135" s="65" t="e">
        <f>'IS '!AA135-#REF!</f>
        <v>#REF!</v>
      </c>
      <c r="AB135" s="66" t="e">
        <f>'IS '!AB135-#REF!</f>
        <v>#REF!</v>
      </c>
      <c r="AC135" s="65" t="e">
        <f>'IS '!AC135-#REF!</f>
        <v>#REF!</v>
      </c>
      <c r="AD135" s="65" t="e">
        <f>'IS '!AD135-#REF!</f>
        <v>#REF!</v>
      </c>
      <c r="AE135" s="121" t="e">
        <f>'IS '!AE135-#REF!</f>
        <v>#REF!</v>
      </c>
      <c r="AF135" s="65" t="e">
        <f>'IS '!AF135-#REF!</f>
        <v>#REF!</v>
      </c>
      <c r="AG135" s="66" t="e">
        <f>'IS '!AG135-#REF!</f>
        <v>#REF!</v>
      </c>
      <c r="AH135" s="65" t="e">
        <f>'IS '!AH135-#REF!</f>
        <v>#REF!</v>
      </c>
      <c r="AI135" s="65" t="e">
        <f>'IS '!AI135-#REF!</f>
        <v>#REF!</v>
      </c>
      <c r="AJ135" s="121" t="e">
        <f>'IS '!AJ135-#REF!</f>
        <v>#REF!</v>
      </c>
      <c r="AK135" s="65" t="e">
        <f>'IS '!AK135-#REF!</f>
        <v>#REF!</v>
      </c>
      <c r="AL135" s="66" t="e">
        <f>'IS '!AL135-#REF!</f>
        <v>#REF!</v>
      </c>
      <c r="AM135" s="65" t="e">
        <f>'IS '!AM135-#REF!</f>
        <v>#REF!</v>
      </c>
      <c r="AN135" s="65" t="e">
        <f>'IS '!AN135-#REF!</f>
        <v>#REF!</v>
      </c>
      <c r="AO135" s="121" t="e">
        <f>'IS '!AO135-#REF!</f>
        <v>#REF!</v>
      </c>
      <c r="AP135" s="65" t="e">
        <f>'IS '!AP135-#REF!</f>
        <v>#REF!</v>
      </c>
      <c r="AQ135" s="66" t="e">
        <f>'IS '!AQ135-#REF!</f>
        <v>#REF!</v>
      </c>
      <c r="AR135" s="65" t="e">
        <f>'IS '!AR135-#REF!</f>
        <v>#REF!</v>
      </c>
      <c r="AS135" s="65" t="e">
        <f>'IS '!AS135-#REF!</f>
        <v>#REF!</v>
      </c>
      <c r="AT135" s="121" t="e">
        <f>'IS '!AT135-#REF!</f>
        <v>#REF!</v>
      </c>
      <c r="AU135" s="65" t="e">
        <f>'IS '!AU135-#REF!</f>
        <v>#REF!</v>
      </c>
      <c r="AV135" s="66" t="e">
        <f>'IS '!AV135-#REF!</f>
        <v>#REF!</v>
      </c>
    </row>
    <row r="136" spans="2:48" s="77" customFormat="1" ht="15.6" customHeight="1" outlineLevel="1" x14ac:dyDescent="0.6">
      <c r="B136" s="64" t="s">
        <v>36</v>
      </c>
      <c r="C136" s="78"/>
      <c r="D136" s="65" t="e">
        <f>'IS '!D136-#REF!</f>
        <v>#REF!</v>
      </c>
      <c r="E136" s="65" t="e">
        <f>'IS '!E136-#REF!</f>
        <v>#REF!</v>
      </c>
      <c r="F136" s="121" t="e">
        <f>'IS '!F136-#REF!</f>
        <v>#REF!</v>
      </c>
      <c r="G136" s="65" t="e">
        <f>'IS '!G136-#REF!</f>
        <v>#REF!</v>
      </c>
      <c r="H136" s="66" t="e">
        <f>'IS '!H136-#REF!</f>
        <v>#REF!</v>
      </c>
      <c r="I136" s="65" t="e">
        <f>'IS '!I136-#REF!</f>
        <v>#REF!</v>
      </c>
      <c r="J136" s="65" t="e">
        <f>'IS '!J136-#REF!</f>
        <v>#REF!</v>
      </c>
      <c r="K136" s="121" t="e">
        <f>'IS '!K136-#REF!</f>
        <v>#REF!</v>
      </c>
      <c r="L136" s="65" t="e">
        <f>'IS '!L136-#REF!</f>
        <v>#REF!</v>
      </c>
      <c r="M136" s="66" t="e">
        <f>'IS '!M136-#REF!</f>
        <v>#REF!</v>
      </c>
      <c r="N136" s="65" t="e">
        <f>'IS '!N136-#REF!</f>
        <v>#REF!</v>
      </c>
      <c r="O136" s="65" t="e">
        <f>'IS '!O136-#REF!</f>
        <v>#REF!</v>
      </c>
      <c r="P136" s="121" t="e">
        <f>'IS '!P136-#REF!</f>
        <v>#REF!</v>
      </c>
      <c r="Q136" s="65" t="e">
        <f>'IS '!Q136-#REF!</f>
        <v>#REF!</v>
      </c>
      <c r="R136" s="66" t="e">
        <f>'IS '!R136-#REF!</f>
        <v>#REF!</v>
      </c>
      <c r="S136" s="65" t="e">
        <f>'IS '!S136-#REF!</f>
        <v>#REF!</v>
      </c>
      <c r="T136" s="65" t="e">
        <f>'IS '!T136-#REF!</f>
        <v>#REF!</v>
      </c>
      <c r="U136" s="121" t="e">
        <f>'IS '!U136-#REF!</f>
        <v>#REF!</v>
      </c>
      <c r="V136" s="65" t="e">
        <f>'IS '!V136-#REF!</f>
        <v>#REF!</v>
      </c>
      <c r="W136" s="66" t="e">
        <f>'IS '!W136-#REF!</f>
        <v>#REF!</v>
      </c>
      <c r="X136" s="65" t="e">
        <f>'IS '!X136-#REF!</f>
        <v>#REF!</v>
      </c>
      <c r="Y136" s="65" t="e">
        <f>'IS '!Y136-#REF!</f>
        <v>#REF!</v>
      </c>
      <c r="Z136" s="121" t="e">
        <f>'IS '!Z136-#REF!</f>
        <v>#REF!</v>
      </c>
      <c r="AA136" s="65" t="e">
        <f>'IS '!AA136-#REF!</f>
        <v>#REF!</v>
      </c>
      <c r="AB136" s="66" t="e">
        <f>'IS '!AB136-#REF!</f>
        <v>#REF!</v>
      </c>
      <c r="AC136" s="65" t="e">
        <f>'IS '!AC136-#REF!</f>
        <v>#REF!</v>
      </c>
      <c r="AD136" s="65" t="e">
        <f>'IS '!AD136-#REF!</f>
        <v>#REF!</v>
      </c>
      <c r="AE136" s="121" t="e">
        <f>'IS '!AE136-#REF!</f>
        <v>#REF!</v>
      </c>
      <c r="AF136" s="65" t="e">
        <f>'IS '!AF136-#REF!</f>
        <v>#REF!</v>
      </c>
      <c r="AG136" s="66" t="e">
        <f>'IS '!AG136-#REF!</f>
        <v>#REF!</v>
      </c>
      <c r="AH136" s="65" t="e">
        <f>'IS '!AH136-#REF!</f>
        <v>#REF!</v>
      </c>
      <c r="AI136" s="65" t="e">
        <f>'IS '!AI136-#REF!</f>
        <v>#REF!</v>
      </c>
      <c r="AJ136" s="121" t="e">
        <f>'IS '!AJ136-#REF!</f>
        <v>#REF!</v>
      </c>
      <c r="AK136" s="65" t="e">
        <f>'IS '!AK136-#REF!</f>
        <v>#REF!</v>
      </c>
      <c r="AL136" s="66" t="e">
        <f>'IS '!AL136-#REF!</f>
        <v>#REF!</v>
      </c>
      <c r="AM136" s="65" t="e">
        <f>'IS '!AM136-#REF!</f>
        <v>#REF!</v>
      </c>
      <c r="AN136" s="65" t="e">
        <f>'IS '!AN136-#REF!</f>
        <v>#REF!</v>
      </c>
      <c r="AO136" s="121" t="e">
        <f>'IS '!AO136-#REF!</f>
        <v>#REF!</v>
      </c>
      <c r="AP136" s="65" t="e">
        <f>'IS '!AP136-#REF!</f>
        <v>#REF!</v>
      </c>
      <c r="AQ136" s="66" t="e">
        <f>'IS '!AQ136-#REF!</f>
        <v>#REF!</v>
      </c>
      <c r="AR136" s="65" t="e">
        <f>'IS '!AR136-#REF!</f>
        <v>#REF!</v>
      </c>
      <c r="AS136" s="65" t="e">
        <f>'IS '!AS136-#REF!</f>
        <v>#REF!</v>
      </c>
      <c r="AT136" s="121" t="e">
        <f>'IS '!AT136-#REF!</f>
        <v>#REF!</v>
      </c>
      <c r="AU136" s="65" t="e">
        <f>'IS '!AU136-#REF!</f>
        <v>#REF!</v>
      </c>
      <c r="AV136" s="66" t="e">
        <f>'IS '!AV136-#REF!</f>
        <v>#REF!</v>
      </c>
    </row>
    <row r="137" spans="2:48" s="77" customFormat="1" ht="15.6" customHeight="1" outlineLevel="1" x14ac:dyDescent="0.6">
      <c r="B137" s="64" t="s">
        <v>62</v>
      </c>
      <c r="C137" s="78"/>
      <c r="D137" s="65" t="e">
        <f>'IS '!D137-#REF!</f>
        <v>#REF!</v>
      </c>
      <c r="E137" s="65" t="e">
        <f>'IS '!E137-#REF!</f>
        <v>#REF!</v>
      </c>
      <c r="F137" s="121" t="e">
        <f>'IS '!F137-#REF!</f>
        <v>#REF!</v>
      </c>
      <c r="G137" s="65" t="e">
        <f>'IS '!G137-#REF!</f>
        <v>#REF!</v>
      </c>
      <c r="H137" s="66" t="e">
        <f>'IS '!H137-#REF!</f>
        <v>#REF!</v>
      </c>
      <c r="I137" s="65" t="e">
        <f>'IS '!I137-#REF!</f>
        <v>#REF!</v>
      </c>
      <c r="J137" s="65" t="e">
        <f>'IS '!J137-#REF!</f>
        <v>#REF!</v>
      </c>
      <c r="K137" s="121" t="e">
        <f>'IS '!K137-#REF!</f>
        <v>#REF!</v>
      </c>
      <c r="L137" s="65" t="e">
        <f>'IS '!L137-#REF!</f>
        <v>#REF!</v>
      </c>
      <c r="M137" s="66" t="e">
        <f>'IS '!M137-#REF!</f>
        <v>#REF!</v>
      </c>
      <c r="N137" s="65" t="e">
        <f>'IS '!N137-#REF!</f>
        <v>#REF!</v>
      </c>
      <c r="O137" s="65" t="e">
        <f>'IS '!O137-#REF!</f>
        <v>#REF!</v>
      </c>
      <c r="P137" s="121" t="e">
        <f>'IS '!P137-#REF!</f>
        <v>#REF!</v>
      </c>
      <c r="Q137" s="65" t="e">
        <f>'IS '!Q137-#REF!</f>
        <v>#REF!</v>
      </c>
      <c r="R137" s="66" t="e">
        <f>'IS '!R137-#REF!</f>
        <v>#REF!</v>
      </c>
      <c r="S137" s="65" t="e">
        <f>'IS '!S137-#REF!</f>
        <v>#REF!</v>
      </c>
      <c r="T137" s="65" t="e">
        <f>'IS '!T137-#REF!</f>
        <v>#REF!</v>
      </c>
      <c r="U137" s="121" t="e">
        <f>'IS '!U137-#REF!</f>
        <v>#REF!</v>
      </c>
      <c r="V137" s="65" t="e">
        <f>'IS '!V137-#REF!</f>
        <v>#REF!</v>
      </c>
      <c r="W137" s="66" t="e">
        <f>'IS '!W137-#REF!</f>
        <v>#REF!</v>
      </c>
      <c r="X137" s="65" t="e">
        <f>'IS '!X137-#REF!</f>
        <v>#REF!</v>
      </c>
      <c r="Y137" s="65" t="e">
        <f>'IS '!Y137-#REF!</f>
        <v>#REF!</v>
      </c>
      <c r="Z137" s="121" t="e">
        <f>'IS '!Z137-#REF!</f>
        <v>#REF!</v>
      </c>
      <c r="AA137" s="65" t="e">
        <f>'IS '!AA137-#REF!</f>
        <v>#REF!</v>
      </c>
      <c r="AB137" s="66" t="e">
        <f>'IS '!AB137-#REF!</f>
        <v>#REF!</v>
      </c>
      <c r="AC137" s="65" t="e">
        <f>'IS '!AC137-#REF!</f>
        <v>#REF!</v>
      </c>
      <c r="AD137" s="65" t="e">
        <f>'IS '!AD137-#REF!</f>
        <v>#REF!</v>
      </c>
      <c r="AE137" s="121" t="e">
        <f>'IS '!AE137-#REF!</f>
        <v>#REF!</v>
      </c>
      <c r="AF137" s="65" t="e">
        <f>'IS '!AF137-#REF!</f>
        <v>#REF!</v>
      </c>
      <c r="AG137" s="66" t="e">
        <f>'IS '!AG137-#REF!</f>
        <v>#REF!</v>
      </c>
      <c r="AH137" s="65" t="e">
        <f>'IS '!AH137-#REF!</f>
        <v>#REF!</v>
      </c>
      <c r="AI137" s="65" t="e">
        <f>'IS '!AI137-#REF!</f>
        <v>#REF!</v>
      </c>
      <c r="AJ137" s="121" t="e">
        <f>'IS '!AJ137-#REF!</f>
        <v>#REF!</v>
      </c>
      <c r="AK137" s="65" t="e">
        <f>'IS '!AK137-#REF!</f>
        <v>#REF!</v>
      </c>
      <c r="AL137" s="66" t="e">
        <f>'IS '!AL137-#REF!</f>
        <v>#REF!</v>
      </c>
      <c r="AM137" s="65" t="e">
        <f>'IS '!AM137-#REF!</f>
        <v>#REF!</v>
      </c>
      <c r="AN137" s="65" t="e">
        <f>'IS '!AN137-#REF!</f>
        <v>#REF!</v>
      </c>
      <c r="AO137" s="121" t="e">
        <f>'IS '!AO137-#REF!</f>
        <v>#REF!</v>
      </c>
      <c r="AP137" s="65" t="e">
        <f>'IS '!AP137-#REF!</f>
        <v>#REF!</v>
      </c>
      <c r="AQ137" s="66" t="e">
        <f>'IS '!AQ137-#REF!</f>
        <v>#REF!</v>
      </c>
      <c r="AR137" s="65" t="e">
        <f>'IS '!AR137-#REF!</f>
        <v>#REF!</v>
      </c>
      <c r="AS137" s="65" t="e">
        <f>'IS '!AS137-#REF!</f>
        <v>#REF!</v>
      </c>
      <c r="AT137" s="121" t="e">
        <f>'IS '!AT137-#REF!</f>
        <v>#REF!</v>
      </c>
      <c r="AU137" s="65" t="e">
        <f>'IS '!AU137-#REF!</f>
        <v>#REF!</v>
      </c>
      <c r="AV137" s="66" t="e">
        <f>'IS '!AV137-#REF!</f>
        <v>#REF!</v>
      </c>
    </row>
    <row r="138" spans="2:48" ht="15" customHeight="1" x14ac:dyDescent="0.85">
      <c r="B138" s="445" t="s">
        <v>9</v>
      </c>
      <c r="C138" s="446"/>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4" t="s">
        <v>347</v>
      </c>
      <c r="W138" s="40" t="s">
        <v>348</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55000000000000004">
      <c r="B139" s="200" t="s">
        <v>169</v>
      </c>
      <c r="C139" s="201"/>
      <c r="D139" s="27" t="e">
        <f>'IS '!D139-#REF!</f>
        <v>#REF!</v>
      </c>
      <c r="E139" s="27" t="e">
        <f>'IS '!E139-#REF!</f>
        <v>#REF!</v>
      </c>
      <c r="F139" s="27" t="e">
        <f>'IS '!F139-#REF!</f>
        <v>#REF!</v>
      </c>
      <c r="G139" s="27" t="e">
        <f>'IS '!G139-#REF!</f>
        <v>#REF!</v>
      </c>
      <c r="H139" s="29" t="e">
        <f>'IS '!H139-#REF!</f>
        <v>#REF!</v>
      </c>
      <c r="I139" s="27" t="e">
        <f>'IS '!I139-#REF!</f>
        <v>#REF!</v>
      </c>
      <c r="J139" s="27" t="e">
        <f>'IS '!J139-#REF!</f>
        <v>#REF!</v>
      </c>
      <c r="K139" s="27" t="e">
        <f>'IS '!K139-#REF!</f>
        <v>#REF!</v>
      </c>
      <c r="L139" s="113" t="e">
        <f>'IS '!L139-#REF!</f>
        <v>#REF!</v>
      </c>
      <c r="M139" s="137" t="e">
        <f>'IS '!M139-#REF!</f>
        <v>#REF!</v>
      </c>
      <c r="N139" s="113" t="e">
        <f>'IS '!N139-#REF!</f>
        <v>#REF!</v>
      </c>
      <c r="O139" s="113" t="e">
        <f>'IS '!O139-#REF!</f>
        <v>#REF!</v>
      </c>
      <c r="P139" s="113" t="e">
        <f>'IS '!P139-#REF!</f>
        <v>#REF!</v>
      </c>
      <c r="Q139" s="113" t="e">
        <f>'IS '!Q139-#REF!</f>
        <v>#REF!</v>
      </c>
      <c r="R139" s="29" t="e">
        <f>'IS '!R139-#REF!</f>
        <v>#REF!</v>
      </c>
      <c r="S139" s="113" t="e">
        <f>'IS '!S139-#REF!</f>
        <v>#REF!</v>
      </c>
      <c r="T139" s="113" t="e">
        <f>'IS '!T139-#REF!</f>
        <v>#REF!</v>
      </c>
      <c r="U139" s="113" t="e">
        <f>'IS '!U139-#REF!</f>
        <v>#REF!</v>
      </c>
      <c r="V139" s="113" t="e">
        <f>'IS '!V139-#REF!</f>
        <v>#REF!</v>
      </c>
      <c r="W139" s="137" t="e">
        <f>'IS '!W139-#REF!</f>
        <v>#REF!</v>
      </c>
      <c r="X139" s="113" t="e">
        <f>'IS '!X139-#REF!</f>
        <v>#REF!</v>
      </c>
      <c r="Y139" s="113" t="e">
        <f>'IS '!Y139-#REF!</f>
        <v>#REF!</v>
      </c>
      <c r="Z139" s="113" t="e">
        <f>'IS '!Z139-#REF!</f>
        <v>#REF!</v>
      </c>
      <c r="AA139" s="113" t="e">
        <f>'IS '!AA139-#REF!</f>
        <v>#REF!</v>
      </c>
      <c r="AB139" s="137" t="e">
        <f>'IS '!AB139-#REF!</f>
        <v>#REF!</v>
      </c>
      <c r="AC139" s="113" t="e">
        <f>'IS '!AC139-#REF!</f>
        <v>#REF!</v>
      </c>
      <c r="AD139" s="113" t="e">
        <f>'IS '!AD139-#REF!</f>
        <v>#REF!</v>
      </c>
      <c r="AE139" s="113" t="e">
        <f>'IS '!AE139-#REF!</f>
        <v>#REF!</v>
      </c>
      <c r="AF139" s="113" t="e">
        <f>'IS '!AF139-#REF!</f>
        <v>#REF!</v>
      </c>
      <c r="AG139" s="137" t="e">
        <f>'IS '!AG139-#REF!</f>
        <v>#REF!</v>
      </c>
      <c r="AH139" s="113" t="e">
        <f>'IS '!AH139-#REF!</f>
        <v>#REF!</v>
      </c>
      <c r="AI139" s="113" t="e">
        <f>'IS '!AI139-#REF!</f>
        <v>#REF!</v>
      </c>
      <c r="AJ139" s="113" t="e">
        <f>'IS '!AJ139-#REF!</f>
        <v>#REF!</v>
      </c>
      <c r="AK139" s="113" t="e">
        <f>'IS '!AK139-#REF!</f>
        <v>#REF!</v>
      </c>
      <c r="AL139" s="406" t="e">
        <f>'IS '!AL139-#REF!</f>
        <v>#REF!</v>
      </c>
      <c r="AM139" s="113" t="e">
        <f>'IS '!AM139-#REF!</f>
        <v>#REF!</v>
      </c>
      <c r="AN139" s="113" t="e">
        <f>'IS '!AN139-#REF!</f>
        <v>#REF!</v>
      </c>
      <c r="AO139" s="113" t="e">
        <f>'IS '!AO139-#REF!</f>
        <v>#REF!</v>
      </c>
      <c r="AP139" s="113" t="e">
        <f>'IS '!AP139-#REF!</f>
        <v>#REF!</v>
      </c>
      <c r="AQ139" s="137" t="e">
        <f>'IS '!AQ139-#REF!</f>
        <v>#REF!</v>
      </c>
      <c r="AR139" s="113" t="e">
        <f>'IS '!AR139-#REF!</f>
        <v>#REF!</v>
      </c>
      <c r="AS139" s="113" t="e">
        <f>'IS '!AS139-#REF!</f>
        <v>#REF!</v>
      </c>
      <c r="AT139" s="113" t="e">
        <f>'IS '!AT139-#REF!</f>
        <v>#REF!</v>
      </c>
      <c r="AU139" s="113" t="e">
        <f>'IS '!AU139-#REF!</f>
        <v>#REF!</v>
      </c>
      <c r="AV139" s="137" t="e">
        <f>'IS '!AV139-#REF!</f>
        <v>#REF!</v>
      </c>
    </row>
    <row r="140" spans="2:48" s="23" customFormat="1" outlineLevel="1" x14ac:dyDescent="0.55000000000000004">
      <c r="B140" s="437" t="s">
        <v>17</v>
      </c>
      <c r="C140" s="438"/>
      <c r="D140" s="30" t="e">
        <f>'IS '!D140-#REF!</f>
        <v>#REF!</v>
      </c>
      <c r="E140" s="30" t="e">
        <f>'IS '!E140-#REF!</f>
        <v>#REF!</v>
      </c>
      <c r="F140" s="30" t="e">
        <f>'IS '!F140-#REF!</f>
        <v>#REF!</v>
      </c>
      <c r="G140" s="30" t="e">
        <f>'IS '!G140-#REF!</f>
        <v>#REF!</v>
      </c>
      <c r="H140" s="137" t="e">
        <f>'IS '!H140-#REF!</f>
        <v>#REF!</v>
      </c>
      <c r="I140" s="30" t="e">
        <f>'IS '!I140-#REF!</f>
        <v>#REF!</v>
      </c>
      <c r="J140" s="30" t="e">
        <f>'IS '!J140-#REF!</f>
        <v>#REF!</v>
      </c>
      <c r="K140" s="30" t="e">
        <f>'IS '!K140-#REF!</f>
        <v>#REF!</v>
      </c>
      <c r="L140" s="113" t="e">
        <f>'IS '!L140-#REF!</f>
        <v>#REF!</v>
      </c>
      <c r="M140" s="128" t="e">
        <f>'IS '!M140-#REF!</f>
        <v>#REF!</v>
      </c>
      <c r="N140" s="30" t="e">
        <f>'IS '!N140-#REF!</f>
        <v>#REF!</v>
      </c>
      <c r="O140" s="30" t="e">
        <f>'IS '!O140-#REF!</f>
        <v>#REF!</v>
      </c>
      <c r="P140" s="30" t="e">
        <f>'IS '!P140-#REF!</f>
        <v>#REF!</v>
      </c>
      <c r="Q140" s="30" t="e">
        <f>'IS '!Q140-#REF!</f>
        <v>#REF!</v>
      </c>
      <c r="R140" s="128" t="e">
        <f>'IS '!R140-#REF!</f>
        <v>#REF!</v>
      </c>
      <c r="S140" s="30" t="e">
        <f>'IS '!S140-#REF!</f>
        <v>#REF!</v>
      </c>
      <c r="T140" s="30" t="e">
        <f>'IS '!T140-#REF!</f>
        <v>#REF!</v>
      </c>
      <c r="U140" s="30" t="e">
        <f>'IS '!U140-#REF!</f>
        <v>#REF!</v>
      </c>
      <c r="V140" s="30" t="e">
        <f>'IS '!V140-#REF!</f>
        <v>#REF!</v>
      </c>
      <c r="W140" s="28" t="e">
        <f>'IS '!W140-#REF!</f>
        <v>#REF!</v>
      </c>
      <c r="X140" s="30" t="e">
        <f>'IS '!X140-#REF!</f>
        <v>#REF!</v>
      </c>
      <c r="Y140" s="30" t="e">
        <f>'IS '!Y140-#REF!</f>
        <v>#REF!</v>
      </c>
      <c r="Z140" s="30" t="e">
        <f>'IS '!Z140-#REF!</f>
        <v>#REF!</v>
      </c>
      <c r="AA140" s="30" t="e">
        <f>'IS '!AA140-#REF!</f>
        <v>#REF!</v>
      </c>
      <c r="AB140" s="137" t="e">
        <f>'IS '!AB140-#REF!</f>
        <v>#REF!</v>
      </c>
      <c r="AC140" s="30" t="e">
        <f>'IS '!AC140-#REF!</f>
        <v>#REF!</v>
      </c>
      <c r="AD140" s="30" t="e">
        <f>'IS '!AD140-#REF!</f>
        <v>#REF!</v>
      </c>
      <c r="AE140" s="30" t="e">
        <f>'IS '!AE140-#REF!</f>
        <v>#REF!</v>
      </c>
      <c r="AF140" s="30" t="e">
        <f>'IS '!AF140-#REF!</f>
        <v>#REF!</v>
      </c>
      <c r="AG140" s="137" t="e">
        <f>'IS '!AG140-#REF!</f>
        <v>#REF!</v>
      </c>
      <c r="AH140" s="30" t="e">
        <f>'IS '!AH140-#REF!</f>
        <v>#REF!</v>
      </c>
      <c r="AI140" s="30" t="e">
        <f>'IS '!AI140-#REF!</f>
        <v>#REF!</v>
      </c>
      <c r="AJ140" s="30" t="e">
        <f>'IS '!AJ140-#REF!</f>
        <v>#REF!</v>
      </c>
      <c r="AK140" s="30" t="e">
        <f>'IS '!AK140-#REF!</f>
        <v>#REF!</v>
      </c>
      <c r="AL140" s="406" t="e">
        <f>'IS '!AL140-#REF!</f>
        <v>#REF!</v>
      </c>
      <c r="AM140" s="30" t="e">
        <f>'IS '!AM140-#REF!</f>
        <v>#REF!</v>
      </c>
      <c r="AN140" s="30" t="e">
        <f>'IS '!AN140-#REF!</f>
        <v>#REF!</v>
      </c>
      <c r="AO140" s="30" t="e">
        <f>'IS '!AO140-#REF!</f>
        <v>#REF!</v>
      </c>
      <c r="AP140" s="30" t="e">
        <f>'IS '!AP140-#REF!</f>
        <v>#REF!</v>
      </c>
      <c r="AQ140" s="28" t="e">
        <f>'IS '!AQ140-#REF!</f>
        <v>#REF!</v>
      </c>
      <c r="AR140" s="30" t="e">
        <f>'IS '!AR140-#REF!</f>
        <v>#REF!</v>
      </c>
      <c r="AS140" s="30" t="e">
        <f>'IS '!AS140-#REF!</f>
        <v>#REF!</v>
      </c>
      <c r="AT140" s="30" t="e">
        <f>'IS '!AT140-#REF!</f>
        <v>#REF!</v>
      </c>
      <c r="AU140" s="30" t="e">
        <f>'IS '!AU140-#REF!</f>
        <v>#REF!</v>
      </c>
      <c r="AV140" s="28" t="e">
        <f>'IS '!AV140-#REF!</f>
        <v>#REF!</v>
      </c>
    </row>
    <row r="141" spans="2:48" s="23" customFormat="1" outlineLevel="1" x14ac:dyDescent="0.55000000000000004">
      <c r="B141" s="437" t="s">
        <v>4</v>
      </c>
      <c r="C141" s="438"/>
      <c r="D141" s="27" t="e">
        <f>'IS '!D141-#REF!</f>
        <v>#REF!</v>
      </c>
      <c r="E141" s="27" t="e">
        <f>'IS '!E141-#REF!</f>
        <v>#REF!</v>
      </c>
      <c r="F141" s="27" t="e">
        <f>'IS '!F141-#REF!</f>
        <v>#REF!</v>
      </c>
      <c r="G141" s="27" t="e">
        <f>'IS '!G141-#REF!</f>
        <v>#REF!</v>
      </c>
      <c r="H141" s="29" t="e">
        <f>'IS '!H141-#REF!</f>
        <v>#REF!</v>
      </c>
      <c r="I141" s="27" t="e">
        <f>'IS '!I141-#REF!</f>
        <v>#REF!</v>
      </c>
      <c r="J141" s="27" t="e">
        <f>'IS '!J141-#REF!</f>
        <v>#REF!</v>
      </c>
      <c r="K141" s="27" t="e">
        <f>'IS '!K141-#REF!</f>
        <v>#REF!</v>
      </c>
      <c r="L141" s="113" t="e">
        <f>'IS '!L141-#REF!</f>
        <v>#REF!</v>
      </c>
      <c r="M141" s="137" t="e">
        <f>'IS '!M141-#REF!</f>
        <v>#REF!</v>
      </c>
      <c r="N141" s="27" t="e">
        <f>'IS '!N141-#REF!</f>
        <v>#REF!</v>
      </c>
      <c r="O141" s="27" t="e">
        <f>'IS '!O141-#REF!</f>
        <v>#REF!</v>
      </c>
      <c r="P141" s="27" t="e">
        <f>'IS '!P141-#REF!</f>
        <v>#REF!</v>
      </c>
      <c r="Q141" s="27" t="e">
        <f>'IS '!Q141-#REF!</f>
        <v>#REF!</v>
      </c>
      <c r="R141" s="137" t="e">
        <f>'IS '!R141-#REF!</f>
        <v>#REF!</v>
      </c>
      <c r="S141" s="27" t="e">
        <f>'IS '!S141-#REF!</f>
        <v>#REF!</v>
      </c>
      <c r="T141" s="27" t="e">
        <f>'IS '!T141-#REF!</f>
        <v>#REF!</v>
      </c>
      <c r="U141" s="27" t="e">
        <f>'IS '!U141-#REF!</f>
        <v>#REF!</v>
      </c>
      <c r="V141" s="27" t="e">
        <f>'IS '!V141-#REF!</f>
        <v>#REF!</v>
      </c>
      <c r="W141" s="137" t="e">
        <f>'IS '!W141-#REF!</f>
        <v>#REF!</v>
      </c>
      <c r="X141" s="27" t="e">
        <f>'IS '!X141-#REF!</f>
        <v>#REF!</v>
      </c>
      <c r="Y141" s="27" t="e">
        <f>'IS '!Y141-#REF!</f>
        <v>#REF!</v>
      </c>
      <c r="Z141" s="27" t="e">
        <f>'IS '!Z141-#REF!</f>
        <v>#REF!</v>
      </c>
      <c r="AA141" s="27" t="e">
        <f>'IS '!AA141-#REF!</f>
        <v>#REF!</v>
      </c>
      <c r="AB141" s="137" t="e">
        <f>'IS '!AB141-#REF!</f>
        <v>#REF!</v>
      </c>
      <c r="AC141" s="27" t="e">
        <f>'IS '!AC141-#REF!</f>
        <v>#REF!</v>
      </c>
      <c r="AD141" s="27" t="e">
        <f>'IS '!AD141-#REF!</f>
        <v>#REF!</v>
      </c>
      <c r="AE141" s="27" t="e">
        <f>'IS '!AE141-#REF!</f>
        <v>#REF!</v>
      </c>
      <c r="AF141" s="27" t="e">
        <f>'IS '!AF141-#REF!</f>
        <v>#REF!</v>
      </c>
      <c r="AG141" s="137" t="e">
        <f>'IS '!AG141-#REF!</f>
        <v>#REF!</v>
      </c>
      <c r="AH141" s="27" t="e">
        <f>'IS '!AH141-#REF!</f>
        <v>#REF!</v>
      </c>
      <c r="AI141" s="27" t="e">
        <f>'IS '!AI141-#REF!</f>
        <v>#REF!</v>
      </c>
      <c r="AJ141" s="27" t="e">
        <f>'IS '!AJ141-#REF!</f>
        <v>#REF!</v>
      </c>
      <c r="AK141" s="27" t="e">
        <f>'IS '!AK141-#REF!</f>
        <v>#REF!</v>
      </c>
      <c r="AL141" s="29" t="e">
        <f>'IS '!AL141-#REF!</f>
        <v>#REF!</v>
      </c>
      <c r="AM141" s="27" t="e">
        <f>'IS '!AM141-#REF!</f>
        <v>#REF!</v>
      </c>
      <c r="AN141" s="27" t="e">
        <f>'IS '!AN141-#REF!</f>
        <v>#REF!</v>
      </c>
      <c r="AO141" s="27" t="e">
        <f>'IS '!AO141-#REF!</f>
        <v>#REF!</v>
      </c>
      <c r="AP141" s="27" t="e">
        <f>'IS '!AP141-#REF!</f>
        <v>#REF!</v>
      </c>
      <c r="AQ141" s="29" t="e">
        <f>'IS '!AQ141-#REF!</f>
        <v>#REF!</v>
      </c>
      <c r="AR141" s="27" t="e">
        <f>'IS '!AR141-#REF!</f>
        <v>#REF!</v>
      </c>
      <c r="AS141" s="27" t="e">
        <f>'IS '!AS141-#REF!</f>
        <v>#REF!</v>
      </c>
      <c r="AT141" s="27" t="e">
        <f>'IS '!AT141-#REF!</f>
        <v>#REF!</v>
      </c>
      <c r="AU141" s="27" t="e">
        <f>'IS '!AU141-#REF!</f>
        <v>#REF!</v>
      </c>
      <c r="AV141" s="29" t="e">
        <f>'IS '!AV141-#REF!</f>
        <v>#REF!</v>
      </c>
    </row>
    <row r="142" spans="2:48" s="23" customFormat="1" outlineLevel="1" x14ac:dyDescent="0.55000000000000004">
      <c r="B142" s="437" t="s">
        <v>77</v>
      </c>
      <c r="C142" s="438"/>
      <c r="D142" s="27" t="e">
        <f>'IS '!D142-#REF!</f>
        <v>#REF!</v>
      </c>
      <c r="E142" s="27" t="e">
        <f>'IS '!E142-#REF!</f>
        <v>#REF!</v>
      </c>
      <c r="F142" s="27" t="e">
        <f>'IS '!F142-#REF!</f>
        <v>#REF!</v>
      </c>
      <c r="G142" s="27" t="e">
        <f>'IS '!G142-#REF!</f>
        <v>#REF!</v>
      </c>
      <c r="H142" s="29" t="e">
        <f>'IS '!H142-#REF!</f>
        <v>#REF!</v>
      </c>
      <c r="I142" s="27" t="e">
        <f>'IS '!I142-#REF!</f>
        <v>#REF!</v>
      </c>
      <c r="J142" s="27" t="e">
        <f>'IS '!J142-#REF!</f>
        <v>#REF!</v>
      </c>
      <c r="K142" s="27" t="e">
        <f>'IS '!K142-#REF!</f>
        <v>#REF!</v>
      </c>
      <c r="L142" s="113" t="e">
        <f>'IS '!L142-#REF!</f>
        <v>#REF!</v>
      </c>
      <c r="M142" s="137" t="e">
        <f>'IS '!M142-#REF!</f>
        <v>#REF!</v>
      </c>
      <c r="N142" s="27" t="e">
        <f>'IS '!N142-#REF!</f>
        <v>#REF!</v>
      </c>
      <c r="O142" s="27" t="e">
        <f>'IS '!O142-#REF!</f>
        <v>#REF!</v>
      </c>
      <c r="P142" s="27" t="e">
        <f>'IS '!P142-#REF!</f>
        <v>#REF!</v>
      </c>
      <c r="Q142" s="27" t="e">
        <f>'IS '!Q142-#REF!</f>
        <v>#REF!</v>
      </c>
      <c r="R142" s="137" t="e">
        <f>'IS '!R142-#REF!</f>
        <v>#REF!</v>
      </c>
      <c r="S142" s="27" t="e">
        <f>'IS '!S142-#REF!</f>
        <v>#REF!</v>
      </c>
      <c r="T142" s="27" t="e">
        <f>'IS '!T142-#REF!</f>
        <v>#REF!</v>
      </c>
      <c r="U142" s="27" t="e">
        <f>'IS '!U142-#REF!</f>
        <v>#REF!</v>
      </c>
      <c r="V142" s="27" t="e">
        <f>'IS '!V142-#REF!</f>
        <v>#REF!</v>
      </c>
      <c r="W142" s="137" t="e">
        <f>'IS '!W142-#REF!</f>
        <v>#REF!</v>
      </c>
      <c r="X142" s="27" t="e">
        <f>'IS '!X142-#REF!</f>
        <v>#REF!</v>
      </c>
      <c r="Y142" s="27" t="e">
        <f>'IS '!Y142-#REF!</f>
        <v>#REF!</v>
      </c>
      <c r="Z142" s="27" t="e">
        <f>'IS '!Z142-#REF!</f>
        <v>#REF!</v>
      </c>
      <c r="AA142" s="27" t="e">
        <f>'IS '!AA142-#REF!</f>
        <v>#REF!</v>
      </c>
      <c r="AB142" s="137" t="e">
        <f>'IS '!AB142-#REF!</f>
        <v>#REF!</v>
      </c>
      <c r="AC142" s="27" t="e">
        <f>'IS '!AC142-#REF!</f>
        <v>#REF!</v>
      </c>
      <c r="AD142" s="27" t="e">
        <f>'IS '!AD142-#REF!</f>
        <v>#REF!</v>
      </c>
      <c r="AE142" s="27" t="e">
        <f>'IS '!AE142-#REF!</f>
        <v>#REF!</v>
      </c>
      <c r="AF142" s="27" t="e">
        <f>'IS '!AF142-#REF!</f>
        <v>#REF!</v>
      </c>
      <c r="AG142" s="137" t="e">
        <f>'IS '!AG142-#REF!</f>
        <v>#REF!</v>
      </c>
      <c r="AH142" s="27" t="e">
        <f>'IS '!AH142-#REF!</f>
        <v>#REF!</v>
      </c>
      <c r="AI142" s="27" t="e">
        <f>'IS '!AI142-#REF!</f>
        <v>#REF!</v>
      </c>
      <c r="AJ142" s="27" t="e">
        <f>'IS '!AJ142-#REF!</f>
        <v>#REF!</v>
      </c>
      <c r="AK142" s="27" t="e">
        <f>'IS '!AK142-#REF!</f>
        <v>#REF!</v>
      </c>
      <c r="AL142" s="406" t="e">
        <f>'IS '!AL142-#REF!</f>
        <v>#REF!</v>
      </c>
      <c r="AM142" s="27" t="e">
        <f>'IS '!AM142-#REF!</f>
        <v>#REF!</v>
      </c>
      <c r="AN142" s="27" t="e">
        <f>'IS '!AN142-#REF!</f>
        <v>#REF!</v>
      </c>
      <c r="AO142" s="27" t="e">
        <f>'IS '!AO142-#REF!</f>
        <v>#REF!</v>
      </c>
      <c r="AP142" s="27" t="e">
        <f>'IS '!AP142-#REF!</f>
        <v>#REF!</v>
      </c>
      <c r="AQ142" s="29" t="e">
        <f>'IS '!AQ142-#REF!</f>
        <v>#REF!</v>
      </c>
      <c r="AR142" s="27" t="e">
        <f>'IS '!AR142-#REF!</f>
        <v>#REF!</v>
      </c>
      <c r="AS142" s="27" t="e">
        <f>'IS '!AS142-#REF!</f>
        <v>#REF!</v>
      </c>
      <c r="AT142" s="27" t="e">
        <f>'IS '!AT142-#REF!</f>
        <v>#REF!</v>
      </c>
      <c r="AU142" s="27" t="e">
        <f>'IS '!AU142-#REF!</f>
        <v>#REF!</v>
      </c>
      <c r="AV142" s="29" t="e">
        <f>'IS '!AV142-#REF!</f>
        <v>#REF!</v>
      </c>
    </row>
    <row r="143" spans="2:48" s="23" customFormat="1" outlineLevel="1" x14ac:dyDescent="0.55000000000000004">
      <c r="B143" s="437" t="s">
        <v>2</v>
      </c>
      <c r="C143" s="438"/>
      <c r="D143" s="27" t="e">
        <f>'IS '!D143-#REF!</f>
        <v>#REF!</v>
      </c>
      <c r="E143" s="27" t="e">
        <f>'IS '!E143-#REF!</f>
        <v>#REF!</v>
      </c>
      <c r="F143" s="27" t="e">
        <f>'IS '!F143-#REF!</f>
        <v>#REF!</v>
      </c>
      <c r="G143" s="118" t="e">
        <f>'IS '!G143-#REF!</f>
        <v>#REF!</v>
      </c>
      <c r="H143" s="137" t="e">
        <f>'IS '!H143-#REF!</f>
        <v>#REF!</v>
      </c>
      <c r="I143" s="118" t="e">
        <f>'IS '!I143-#REF!</f>
        <v>#REF!</v>
      </c>
      <c r="J143" s="118" t="e">
        <f>'IS '!J143-#REF!</f>
        <v>#REF!</v>
      </c>
      <c r="K143" s="118" t="e">
        <f>'IS '!K143-#REF!</f>
        <v>#REF!</v>
      </c>
      <c r="L143" s="118" t="e">
        <f>'IS '!L143-#REF!</f>
        <v>#REF!</v>
      </c>
      <c r="M143" s="137" t="e">
        <f>'IS '!M143-#REF!</f>
        <v>#REF!</v>
      </c>
      <c r="N143" s="118" t="e">
        <f>'IS '!N143-#REF!</f>
        <v>#REF!</v>
      </c>
      <c r="O143" s="118" t="e">
        <f>'IS '!O143-#REF!</f>
        <v>#REF!</v>
      </c>
      <c r="P143" s="118" t="e">
        <f>'IS '!P143-#REF!</f>
        <v>#REF!</v>
      </c>
      <c r="Q143" s="118" t="e">
        <f>'IS '!Q143-#REF!</f>
        <v>#REF!</v>
      </c>
      <c r="R143" s="137" t="e">
        <f>'IS '!R143-#REF!</f>
        <v>#REF!</v>
      </c>
      <c r="S143" s="118" t="e">
        <f>'IS '!S143-#REF!</f>
        <v>#REF!</v>
      </c>
      <c r="T143" s="118" t="e">
        <f>'IS '!T143-#REF!</f>
        <v>#REF!</v>
      </c>
      <c r="U143" s="118" t="e">
        <f>'IS '!U143-#REF!</f>
        <v>#REF!</v>
      </c>
      <c r="V143" s="118" t="e">
        <f>'IS '!V143-#REF!</f>
        <v>#REF!</v>
      </c>
      <c r="W143" s="137" t="e">
        <f>'IS '!W143-#REF!</f>
        <v>#REF!</v>
      </c>
      <c r="X143" s="35" t="e">
        <f>'IS '!X143-#REF!</f>
        <v>#REF!</v>
      </c>
      <c r="Y143" s="35" t="e">
        <f>'IS '!Y143-#REF!</f>
        <v>#REF!</v>
      </c>
      <c r="Z143" s="35" t="e">
        <f>'IS '!Z143-#REF!</f>
        <v>#REF!</v>
      </c>
      <c r="AA143" s="35" t="e">
        <f>'IS '!AA143-#REF!</f>
        <v>#REF!</v>
      </c>
      <c r="AB143" s="137" t="e">
        <f>'IS '!AB143-#REF!</f>
        <v>#REF!</v>
      </c>
      <c r="AC143" s="34" t="e">
        <f>'IS '!AC143-#REF!</f>
        <v>#REF!</v>
      </c>
      <c r="AD143" s="34" t="e">
        <f>'IS '!AD143-#REF!</f>
        <v>#REF!</v>
      </c>
      <c r="AE143" s="34" t="e">
        <f>'IS '!AE143-#REF!</f>
        <v>#REF!</v>
      </c>
      <c r="AF143" s="34" t="e">
        <f>'IS '!AF143-#REF!</f>
        <v>#REF!</v>
      </c>
      <c r="AG143" s="29" t="e">
        <f>'IS '!AG143-#REF!</f>
        <v>#REF!</v>
      </c>
      <c r="AH143" s="34" t="e">
        <f>'IS '!AH143-#REF!</f>
        <v>#REF!</v>
      </c>
      <c r="AI143" s="34" t="e">
        <f>'IS '!AI143-#REF!</f>
        <v>#REF!</v>
      </c>
      <c r="AJ143" s="34" t="e">
        <f>'IS '!AJ143-#REF!</f>
        <v>#REF!</v>
      </c>
      <c r="AK143" s="34" t="e">
        <f>'IS '!AK143-#REF!</f>
        <v>#REF!</v>
      </c>
      <c r="AL143" s="29" t="e">
        <f>'IS '!AL143-#REF!</f>
        <v>#REF!</v>
      </c>
      <c r="AM143" s="34" t="e">
        <f>'IS '!AM143-#REF!</f>
        <v>#REF!</v>
      </c>
      <c r="AN143" s="34" t="e">
        <f>'IS '!AN143-#REF!</f>
        <v>#REF!</v>
      </c>
      <c r="AO143" s="34" t="e">
        <f>'IS '!AO143-#REF!</f>
        <v>#REF!</v>
      </c>
      <c r="AP143" s="34" t="e">
        <f>'IS '!AP143-#REF!</f>
        <v>#REF!</v>
      </c>
      <c r="AQ143" s="29" t="e">
        <f>'IS '!AQ143-#REF!</f>
        <v>#REF!</v>
      </c>
      <c r="AR143" s="34" t="e">
        <f>'IS '!AR143-#REF!</f>
        <v>#REF!</v>
      </c>
      <c r="AS143" s="34" t="e">
        <f>'IS '!AS143-#REF!</f>
        <v>#REF!</v>
      </c>
      <c r="AT143" s="34" t="e">
        <f>'IS '!AT143-#REF!</f>
        <v>#REF!</v>
      </c>
      <c r="AU143" s="34" t="e">
        <f>'IS '!AU143-#REF!</f>
        <v>#REF!</v>
      </c>
      <c r="AV143" s="29" t="e">
        <f>'IS '!AV143-#REF!</f>
        <v>#REF!</v>
      </c>
    </row>
    <row r="144" spans="2:48" s="23" customFormat="1" outlineLevel="1" x14ac:dyDescent="0.55000000000000004">
      <c r="B144" s="437" t="s">
        <v>78</v>
      </c>
      <c r="C144" s="438"/>
      <c r="D144" s="27" t="e">
        <f>'IS '!D144-#REF!</f>
        <v>#REF!</v>
      </c>
      <c r="E144" s="27" t="e">
        <f>'IS '!E144-#REF!</f>
        <v>#REF!</v>
      </c>
      <c r="F144" s="27" t="e">
        <f>'IS '!F144-#REF!</f>
        <v>#REF!</v>
      </c>
      <c r="G144" s="27" t="e">
        <f>'IS '!G144-#REF!</f>
        <v>#REF!</v>
      </c>
      <c r="H144" s="29" t="e">
        <f>'IS '!H144-#REF!</f>
        <v>#REF!</v>
      </c>
      <c r="I144" s="27" t="e">
        <f>'IS '!I144-#REF!</f>
        <v>#REF!</v>
      </c>
      <c r="J144" s="27" t="e">
        <f>'IS '!J144-#REF!</f>
        <v>#REF!</v>
      </c>
      <c r="K144" s="27" t="e">
        <f>'IS '!K144-#REF!</f>
        <v>#REF!</v>
      </c>
      <c r="L144" s="27" t="e">
        <f>'IS '!L144-#REF!</f>
        <v>#REF!</v>
      </c>
      <c r="M144" s="29" t="e">
        <f>'IS '!M144-#REF!</f>
        <v>#REF!</v>
      </c>
      <c r="N144" s="27" t="e">
        <f>'IS '!N144-#REF!</f>
        <v>#REF!</v>
      </c>
      <c r="O144" s="27" t="e">
        <f>'IS '!O144-#REF!</f>
        <v>#REF!</v>
      </c>
      <c r="P144" s="27" t="e">
        <f>'IS '!P144-#REF!</f>
        <v>#REF!</v>
      </c>
      <c r="Q144" s="27" t="e">
        <f>'IS '!Q144-#REF!</f>
        <v>#REF!</v>
      </c>
      <c r="R144" s="137" t="e">
        <f>'IS '!R144-#REF!</f>
        <v>#REF!</v>
      </c>
      <c r="S144" s="27" t="e">
        <f>'IS '!S144-#REF!</f>
        <v>#REF!</v>
      </c>
      <c r="T144" s="27" t="e">
        <f>'IS '!T144-#REF!</f>
        <v>#REF!</v>
      </c>
      <c r="U144" s="27" t="e">
        <f>'IS '!U144-#REF!</f>
        <v>#REF!</v>
      </c>
      <c r="V144" s="27" t="e">
        <f>'IS '!V144-#REF!</f>
        <v>#REF!</v>
      </c>
      <c r="W144" s="137" t="e">
        <f>'IS '!W144-#REF!</f>
        <v>#REF!</v>
      </c>
      <c r="X144" s="35" t="e">
        <f>'IS '!X144-#REF!</f>
        <v>#REF!</v>
      </c>
      <c r="Y144" s="35" t="e">
        <f>'IS '!Y144-#REF!</f>
        <v>#REF!</v>
      </c>
      <c r="Z144" s="35" t="e">
        <f>'IS '!Z144-#REF!</f>
        <v>#REF!</v>
      </c>
      <c r="AA144" s="35" t="e">
        <f>'IS '!AA144-#REF!</f>
        <v>#REF!</v>
      </c>
      <c r="AB144" s="137" t="e">
        <f>'IS '!AB144-#REF!</f>
        <v>#REF!</v>
      </c>
      <c r="AC144" s="35" t="e">
        <f>'IS '!AC144-#REF!</f>
        <v>#REF!</v>
      </c>
      <c r="AD144" s="35" t="e">
        <f>'IS '!AD144-#REF!</f>
        <v>#REF!</v>
      </c>
      <c r="AE144" s="35" t="e">
        <f>'IS '!AE144-#REF!</f>
        <v>#REF!</v>
      </c>
      <c r="AF144" s="35" t="e">
        <f>'IS '!AF144-#REF!</f>
        <v>#REF!</v>
      </c>
      <c r="AG144" s="29" t="e">
        <f>'IS '!AG144-#REF!</f>
        <v>#REF!</v>
      </c>
      <c r="AH144" s="35" t="e">
        <f>'IS '!AH144-#REF!</f>
        <v>#REF!</v>
      </c>
      <c r="AI144" s="35" t="e">
        <f>'IS '!AI144-#REF!</f>
        <v>#REF!</v>
      </c>
      <c r="AJ144" s="35" t="e">
        <f>'IS '!AJ144-#REF!</f>
        <v>#REF!</v>
      </c>
      <c r="AK144" s="35" t="e">
        <f>'IS '!AK144-#REF!</f>
        <v>#REF!</v>
      </c>
      <c r="AL144" s="29" t="e">
        <f>'IS '!AL144-#REF!</f>
        <v>#REF!</v>
      </c>
      <c r="AM144" s="35" t="e">
        <f>'IS '!AM144-#REF!</f>
        <v>#REF!</v>
      </c>
      <c r="AN144" s="35" t="e">
        <f>'IS '!AN144-#REF!</f>
        <v>#REF!</v>
      </c>
      <c r="AO144" s="35" t="e">
        <f>'IS '!AO144-#REF!</f>
        <v>#REF!</v>
      </c>
      <c r="AP144" s="35" t="e">
        <f>'IS '!AP144-#REF!</f>
        <v>#REF!</v>
      </c>
      <c r="AQ144" s="29" t="e">
        <f>'IS '!AQ144-#REF!</f>
        <v>#REF!</v>
      </c>
      <c r="AR144" s="35" t="e">
        <f>'IS '!AR144-#REF!</f>
        <v>#REF!</v>
      </c>
      <c r="AS144" s="35" t="e">
        <f>'IS '!AS144-#REF!</f>
        <v>#REF!</v>
      </c>
      <c r="AT144" s="35" t="e">
        <f>'IS '!AT144-#REF!</f>
        <v>#REF!</v>
      </c>
      <c r="AU144" s="35" t="e">
        <f>'IS '!AU144-#REF!</f>
        <v>#REF!</v>
      </c>
      <c r="AV144" s="29" t="e">
        <f>'IS '!AV144-#REF!</f>
        <v>#REF!</v>
      </c>
    </row>
    <row r="145" spans="2:48" s="23" customFormat="1" outlineLevel="1" x14ac:dyDescent="0.55000000000000004">
      <c r="B145" s="437" t="s">
        <v>79</v>
      </c>
      <c r="C145" s="438"/>
      <c r="D145" s="27" t="e">
        <f>'IS '!D145-#REF!</f>
        <v>#REF!</v>
      </c>
      <c r="E145" s="215" t="e">
        <f>'IS '!E145-#REF!</f>
        <v>#REF!</v>
      </c>
      <c r="F145" s="215" t="e">
        <f>'IS '!F145-#REF!</f>
        <v>#REF!</v>
      </c>
      <c r="G145" s="215" t="e">
        <f>'IS '!G145-#REF!</f>
        <v>#REF!</v>
      </c>
      <c r="H145" s="29" t="e">
        <f>'IS '!H145-#REF!</f>
        <v>#REF!</v>
      </c>
      <c r="I145" s="215" t="e">
        <f>'IS '!I145-#REF!</f>
        <v>#REF!</v>
      </c>
      <c r="J145" s="215" t="e">
        <f>'IS '!J145-#REF!</f>
        <v>#REF!</v>
      </c>
      <c r="K145" s="215" t="e">
        <f>'IS '!K145-#REF!</f>
        <v>#REF!</v>
      </c>
      <c r="L145" s="215" t="e">
        <f>'IS '!L145-#REF!</f>
        <v>#REF!</v>
      </c>
      <c r="M145" s="29" t="e">
        <f>'IS '!M145-#REF!</f>
        <v>#REF!</v>
      </c>
      <c r="N145" s="215" t="e">
        <f>'IS '!N145-#REF!</f>
        <v>#REF!</v>
      </c>
      <c r="O145" s="215" t="e">
        <f>'IS '!O145-#REF!</f>
        <v>#REF!</v>
      </c>
      <c r="P145" s="215" t="e">
        <f>'IS '!P145-#REF!</f>
        <v>#REF!</v>
      </c>
      <c r="Q145" s="215" t="e">
        <f>'IS '!Q145-#REF!</f>
        <v>#REF!</v>
      </c>
      <c r="R145" s="29" t="e">
        <f>'IS '!R145-#REF!</f>
        <v>#REF!</v>
      </c>
      <c r="S145" s="215" t="e">
        <f>'IS '!S145-#REF!</f>
        <v>#REF!</v>
      </c>
      <c r="T145" s="215" t="e">
        <f>'IS '!T145-#REF!</f>
        <v>#REF!</v>
      </c>
      <c r="U145" s="215" t="e">
        <f>'IS '!U145-#REF!</f>
        <v>#REF!</v>
      </c>
      <c r="V145" s="215" t="e">
        <f>'IS '!V145-#REF!</f>
        <v>#REF!</v>
      </c>
      <c r="W145" s="137" t="e">
        <f>'IS '!W145-#REF!</f>
        <v>#REF!</v>
      </c>
      <c r="X145" s="35" t="e">
        <f>'IS '!X145-#REF!</f>
        <v>#REF!</v>
      </c>
      <c r="Y145" s="35" t="e">
        <f>'IS '!Y145-#REF!</f>
        <v>#REF!</v>
      </c>
      <c r="Z145" s="35" t="e">
        <f>'IS '!Z145-#REF!</f>
        <v>#REF!</v>
      </c>
      <c r="AA145" s="35" t="e">
        <f>'IS '!AA145-#REF!</f>
        <v>#REF!</v>
      </c>
      <c r="AB145" s="137" t="e">
        <f>'IS '!AB145-#REF!</f>
        <v>#REF!</v>
      </c>
      <c r="AC145" s="35" t="e">
        <f>'IS '!AC145-#REF!</f>
        <v>#REF!</v>
      </c>
      <c r="AD145" s="35" t="e">
        <f>'IS '!AD145-#REF!</f>
        <v>#REF!</v>
      </c>
      <c r="AE145" s="35" t="e">
        <f>'IS '!AE145-#REF!</f>
        <v>#REF!</v>
      </c>
      <c r="AF145" s="35" t="e">
        <f>'IS '!AF145-#REF!</f>
        <v>#REF!</v>
      </c>
      <c r="AG145" s="29" t="e">
        <f>'IS '!AG145-#REF!</f>
        <v>#REF!</v>
      </c>
      <c r="AH145" s="35" t="e">
        <f>'IS '!AH145-#REF!</f>
        <v>#REF!</v>
      </c>
      <c r="AI145" s="35" t="e">
        <f>'IS '!AI145-#REF!</f>
        <v>#REF!</v>
      </c>
      <c r="AJ145" s="35" t="e">
        <f>'IS '!AJ145-#REF!</f>
        <v>#REF!</v>
      </c>
      <c r="AK145" s="35" t="e">
        <f>'IS '!AK145-#REF!</f>
        <v>#REF!</v>
      </c>
      <c r="AL145" s="29" t="e">
        <f>'IS '!AL145-#REF!</f>
        <v>#REF!</v>
      </c>
      <c r="AM145" s="35" t="e">
        <f>'IS '!AM145-#REF!</f>
        <v>#REF!</v>
      </c>
      <c r="AN145" s="35" t="e">
        <f>'IS '!AN145-#REF!</f>
        <v>#REF!</v>
      </c>
      <c r="AO145" s="35" t="e">
        <f>'IS '!AO145-#REF!</f>
        <v>#REF!</v>
      </c>
      <c r="AP145" s="35" t="e">
        <f>'IS '!AP145-#REF!</f>
        <v>#REF!</v>
      </c>
      <c r="AQ145" s="29" t="e">
        <f>'IS '!AQ145-#REF!</f>
        <v>#REF!</v>
      </c>
      <c r="AR145" s="35" t="e">
        <f>'IS '!AR145-#REF!</f>
        <v>#REF!</v>
      </c>
      <c r="AS145" s="35" t="e">
        <f>'IS '!AS145-#REF!</f>
        <v>#REF!</v>
      </c>
      <c r="AT145" s="35" t="e">
        <f>'IS '!AT145-#REF!</f>
        <v>#REF!</v>
      </c>
      <c r="AU145" s="35" t="e">
        <f>'IS '!AU145-#REF!</f>
        <v>#REF!</v>
      </c>
      <c r="AV145" s="29" t="e">
        <f>'IS '!AV145-#REF!</f>
        <v>#REF!</v>
      </c>
    </row>
    <row r="146" spans="2:48" s="23" customFormat="1" outlineLevel="1" x14ac:dyDescent="0.55000000000000004">
      <c r="B146" s="200" t="s">
        <v>186</v>
      </c>
      <c r="C146" s="201"/>
      <c r="D146" s="113" t="e">
        <f>'IS '!D146-#REF!</f>
        <v>#REF!</v>
      </c>
      <c r="E146" s="113" t="e">
        <f>'IS '!E146-#REF!</f>
        <v>#REF!</v>
      </c>
      <c r="F146" s="113" t="e">
        <f>'IS '!F146-#REF!</f>
        <v>#REF!</v>
      </c>
      <c r="G146" s="113" t="e">
        <f>'IS '!G146-#REF!</f>
        <v>#REF!</v>
      </c>
      <c r="H146" s="137" t="e">
        <f>'IS '!H146-#REF!</f>
        <v>#REF!</v>
      </c>
      <c r="I146" s="113" t="e">
        <f>'IS '!I146-#REF!</f>
        <v>#REF!</v>
      </c>
      <c r="J146" s="113" t="e">
        <f>'IS '!J146-#REF!</f>
        <v>#REF!</v>
      </c>
      <c r="K146" s="113" t="e">
        <f>'IS '!K146-#REF!</f>
        <v>#REF!</v>
      </c>
      <c r="L146" s="113" t="e">
        <f>'IS '!L146-#REF!</f>
        <v>#REF!</v>
      </c>
      <c r="M146" s="137" t="e">
        <f>'IS '!M146-#REF!</f>
        <v>#REF!</v>
      </c>
      <c r="N146" s="113" t="e">
        <f>'IS '!N146-#REF!</f>
        <v>#REF!</v>
      </c>
      <c r="O146" s="113" t="e">
        <f>'IS '!O146-#REF!</f>
        <v>#REF!</v>
      </c>
      <c r="P146" s="113" t="e">
        <f>'IS '!P146-#REF!</f>
        <v>#REF!</v>
      </c>
      <c r="Q146" s="113" t="e">
        <f>'IS '!Q146-#REF!</f>
        <v>#REF!</v>
      </c>
      <c r="R146" s="137" t="e">
        <f>'IS '!R146-#REF!</f>
        <v>#REF!</v>
      </c>
      <c r="S146" s="113" t="e">
        <f>'IS '!S146-#REF!</f>
        <v>#REF!</v>
      </c>
      <c r="T146" s="113" t="e">
        <f>'IS '!T146-#REF!</f>
        <v>#REF!</v>
      </c>
      <c r="U146" s="113" t="e">
        <f>'IS '!U146-#REF!</f>
        <v>#REF!</v>
      </c>
      <c r="V146" s="113" t="e">
        <f>'IS '!V146-#REF!</f>
        <v>#REF!</v>
      </c>
      <c r="W146" s="137" t="e">
        <f>'IS '!W146-#REF!</f>
        <v>#REF!</v>
      </c>
      <c r="X146" s="113" t="e">
        <f>'IS '!X146-#REF!</f>
        <v>#REF!</v>
      </c>
      <c r="Y146" s="113" t="e">
        <f>'IS '!Y146-#REF!</f>
        <v>#REF!</v>
      </c>
      <c r="Z146" s="113" t="e">
        <f>'IS '!Z146-#REF!</f>
        <v>#REF!</v>
      </c>
      <c r="AA146" s="113" t="e">
        <f>'IS '!AA146-#REF!</f>
        <v>#REF!</v>
      </c>
      <c r="AB146" s="137" t="e">
        <f>'IS '!AB146-#REF!</f>
        <v>#REF!</v>
      </c>
      <c r="AC146" s="113" t="e">
        <f>'IS '!AC146-#REF!</f>
        <v>#REF!</v>
      </c>
      <c r="AD146" s="113" t="e">
        <f>'IS '!AD146-#REF!</f>
        <v>#REF!</v>
      </c>
      <c r="AE146" s="113" t="e">
        <f>'IS '!AE146-#REF!</f>
        <v>#REF!</v>
      </c>
      <c r="AF146" s="113" t="e">
        <f>'IS '!AF146-#REF!</f>
        <v>#REF!</v>
      </c>
      <c r="AG146" s="137" t="e">
        <f>'IS '!AG146-#REF!</f>
        <v>#REF!</v>
      </c>
      <c r="AH146" s="113" t="e">
        <f>'IS '!AH146-#REF!</f>
        <v>#REF!</v>
      </c>
      <c r="AI146" s="113" t="e">
        <f>'IS '!AI146-#REF!</f>
        <v>#REF!</v>
      </c>
      <c r="AJ146" s="113" t="e">
        <f>'IS '!AJ146-#REF!</f>
        <v>#REF!</v>
      </c>
      <c r="AK146" s="113" t="e">
        <f>'IS '!AK146-#REF!</f>
        <v>#REF!</v>
      </c>
      <c r="AL146" s="137" t="e">
        <f>'IS '!AL146-#REF!</f>
        <v>#REF!</v>
      </c>
      <c r="AM146" s="113" t="e">
        <f>'IS '!AM146-#REF!</f>
        <v>#REF!</v>
      </c>
      <c r="AN146" s="113" t="e">
        <f>'IS '!AN146-#REF!</f>
        <v>#REF!</v>
      </c>
      <c r="AO146" s="113" t="e">
        <f>'IS '!AO146-#REF!</f>
        <v>#REF!</v>
      </c>
      <c r="AP146" s="113" t="e">
        <f>'IS '!AP146-#REF!</f>
        <v>#REF!</v>
      </c>
      <c r="AQ146" s="137" t="e">
        <f>'IS '!AQ146-#REF!</f>
        <v>#REF!</v>
      </c>
      <c r="AR146" s="113" t="e">
        <f>'IS '!AR146-#REF!</f>
        <v>#REF!</v>
      </c>
      <c r="AS146" s="113" t="e">
        <f>'IS '!AS146-#REF!</f>
        <v>#REF!</v>
      </c>
      <c r="AT146" s="113" t="e">
        <f>'IS '!AT146-#REF!</f>
        <v>#REF!</v>
      </c>
      <c r="AU146" s="113" t="e">
        <f>'IS '!AU146-#REF!</f>
        <v>#REF!</v>
      </c>
      <c r="AV146" s="137" t="e">
        <f>'IS '!AV146-#REF!</f>
        <v>#REF!</v>
      </c>
    </row>
    <row r="147" spans="2:48" s="23" customFormat="1" outlineLevel="1" x14ac:dyDescent="0.55000000000000004">
      <c r="B147" s="200" t="s">
        <v>139</v>
      </c>
      <c r="C147" s="201"/>
      <c r="D147" s="27" t="e">
        <f>'IS '!D147-#REF!</f>
        <v>#REF!</v>
      </c>
      <c r="E147" s="27" t="e">
        <f>'IS '!E147-#REF!</f>
        <v>#REF!</v>
      </c>
      <c r="F147" s="27" t="e">
        <f>'IS '!F147-#REF!</f>
        <v>#REF!</v>
      </c>
      <c r="G147" s="27" t="e">
        <f>'IS '!G147-#REF!</f>
        <v>#REF!</v>
      </c>
      <c r="H147" s="29" t="e">
        <f>'IS '!H147-#REF!</f>
        <v>#REF!</v>
      </c>
      <c r="I147" s="27" t="e">
        <f>'IS '!I147-#REF!</f>
        <v>#REF!</v>
      </c>
      <c r="J147" s="27" t="e">
        <f>'IS '!J147-#REF!</f>
        <v>#REF!</v>
      </c>
      <c r="K147" s="27" t="e">
        <f>'IS '!K147-#REF!</f>
        <v>#REF!</v>
      </c>
      <c r="L147" s="113" t="e">
        <f>'IS '!L147-#REF!</f>
        <v>#REF!</v>
      </c>
      <c r="M147" s="137" t="e">
        <f>'IS '!M147-#REF!</f>
        <v>#REF!</v>
      </c>
      <c r="N147" s="113" t="e">
        <f>'IS '!N147-#REF!</f>
        <v>#REF!</v>
      </c>
      <c r="O147" s="113" t="e">
        <f>'IS '!O147-#REF!</f>
        <v>#REF!</v>
      </c>
      <c r="P147" s="113" t="e">
        <f>'IS '!P147-#REF!</f>
        <v>#REF!</v>
      </c>
      <c r="Q147" s="113" t="e">
        <f>'IS '!Q147-#REF!</f>
        <v>#REF!</v>
      </c>
      <c r="R147" s="29" t="e">
        <f>'IS '!R147-#REF!</f>
        <v>#REF!</v>
      </c>
      <c r="S147" s="113" t="e">
        <f>'IS '!S147-#REF!</f>
        <v>#REF!</v>
      </c>
      <c r="T147" s="113" t="e">
        <f>'IS '!T147-#REF!</f>
        <v>#REF!</v>
      </c>
      <c r="U147" s="113" t="e">
        <f>'IS '!U147-#REF!</f>
        <v>#REF!</v>
      </c>
      <c r="V147" s="113" t="e">
        <f>'IS '!V147-#REF!</f>
        <v>#REF!</v>
      </c>
      <c r="W147" s="137" t="e">
        <f>'IS '!W147-#REF!</f>
        <v>#REF!</v>
      </c>
      <c r="X147" s="113" t="e">
        <f>'IS '!X147-#REF!</f>
        <v>#REF!</v>
      </c>
      <c r="Y147" s="113" t="e">
        <f>'IS '!Y147-#REF!</f>
        <v>#REF!</v>
      </c>
      <c r="Z147" s="113" t="e">
        <f>'IS '!Z147-#REF!</f>
        <v>#REF!</v>
      </c>
      <c r="AA147" s="113" t="e">
        <f>'IS '!AA147-#REF!</f>
        <v>#REF!</v>
      </c>
      <c r="AB147" s="137" t="e">
        <f>'IS '!AB147-#REF!</f>
        <v>#REF!</v>
      </c>
      <c r="AC147" s="113" t="e">
        <f>'IS '!AC147-#REF!</f>
        <v>#REF!</v>
      </c>
      <c r="AD147" s="113" t="e">
        <f>'IS '!AD147-#REF!</f>
        <v>#REF!</v>
      </c>
      <c r="AE147" s="113" t="e">
        <f>'IS '!AE147-#REF!</f>
        <v>#REF!</v>
      </c>
      <c r="AF147" s="113" t="e">
        <f>'IS '!AF147-#REF!</f>
        <v>#REF!</v>
      </c>
      <c r="AG147" s="137" t="e">
        <f>'IS '!AG147-#REF!</f>
        <v>#REF!</v>
      </c>
      <c r="AH147" s="113" t="e">
        <f>'IS '!AH147-#REF!</f>
        <v>#REF!</v>
      </c>
      <c r="AI147" s="113" t="e">
        <f>'IS '!AI147-#REF!</f>
        <v>#REF!</v>
      </c>
      <c r="AJ147" s="113" t="e">
        <f>'IS '!AJ147-#REF!</f>
        <v>#REF!</v>
      </c>
      <c r="AK147" s="113" t="e">
        <f>'IS '!AK147-#REF!</f>
        <v>#REF!</v>
      </c>
      <c r="AL147" s="137" t="e">
        <f>'IS '!AL147-#REF!</f>
        <v>#REF!</v>
      </c>
      <c r="AM147" s="113" t="e">
        <f>'IS '!AM147-#REF!</f>
        <v>#REF!</v>
      </c>
      <c r="AN147" s="113" t="e">
        <f>'IS '!AN147-#REF!</f>
        <v>#REF!</v>
      </c>
      <c r="AO147" s="113" t="e">
        <f>'IS '!AO147-#REF!</f>
        <v>#REF!</v>
      </c>
      <c r="AP147" s="113" t="e">
        <f>'IS '!AP147-#REF!</f>
        <v>#REF!</v>
      </c>
      <c r="AQ147" s="29" t="e">
        <f>'IS '!AQ147-#REF!</f>
        <v>#REF!</v>
      </c>
      <c r="AR147" s="113" t="e">
        <f>'IS '!AR147-#REF!</f>
        <v>#REF!</v>
      </c>
      <c r="AS147" s="113" t="e">
        <f>'IS '!AS147-#REF!</f>
        <v>#REF!</v>
      </c>
      <c r="AT147" s="113" t="e">
        <f>'IS '!AT147-#REF!</f>
        <v>#REF!</v>
      </c>
      <c r="AU147" s="113" t="e">
        <f>'IS '!AU147-#REF!</f>
        <v>#REF!</v>
      </c>
      <c r="AV147" s="29" t="e">
        <f>'IS '!AV147-#REF!</f>
        <v>#REF!</v>
      </c>
    </row>
    <row r="148" spans="2:48" s="23" customFormat="1" outlineLevel="1" x14ac:dyDescent="0.55000000000000004">
      <c r="B148" s="200" t="s">
        <v>140</v>
      </c>
      <c r="C148" s="201"/>
      <c r="D148" s="27" t="e">
        <f>'IS '!D148-#REF!</f>
        <v>#REF!</v>
      </c>
      <c r="E148" s="27" t="e">
        <f>'IS '!E148-#REF!</f>
        <v>#REF!</v>
      </c>
      <c r="F148" s="27" t="e">
        <f>'IS '!F148-#REF!</f>
        <v>#REF!</v>
      </c>
      <c r="G148" s="27" t="e">
        <f>'IS '!G148-#REF!</f>
        <v>#REF!</v>
      </c>
      <c r="H148" s="29" t="e">
        <f>'IS '!H148-#REF!</f>
        <v>#REF!</v>
      </c>
      <c r="I148" s="27" t="e">
        <f>'IS '!I148-#REF!</f>
        <v>#REF!</v>
      </c>
      <c r="J148" s="27" t="e">
        <f>'IS '!J148-#REF!</f>
        <v>#REF!</v>
      </c>
      <c r="K148" s="27" t="e">
        <f>'IS '!K148-#REF!</f>
        <v>#REF!</v>
      </c>
      <c r="L148" s="113" t="e">
        <f>'IS '!L148-#REF!</f>
        <v>#REF!</v>
      </c>
      <c r="M148" s="137" t="e">
        <f>'IS '!M148-#REF!</f>
        <v>#REF!</v>
      </c>
      <c r="N148" s="113" t="e">
        <f>'IS '!N148-#REF!</f>
        <v>#REF!</v>
      </c>
      <c r="O148" s="113" t="e">
        <f>'IS '!O148-#REF!</f>
        <v>#REF!</v>
      </c>
      <c r="P148" s="113" t="e">
        <f>'IS '!P148-#REF!</f>
        <v>#REF!</v>
      </c>
      <c r="Q148" s="113" t="e">
        <f>'IS '!Q148-#REF!</f>
        <v>#REF!</v>
      </c>
      <c r="R148" s="29" t="e">
        <f>'IS '!R148-#REF!</f>
        <v>#REF!</v>
      </c>
      <c r="S148" s="113" t="e">
        <f>'IS '!S148-#REF!</f>
        <v>#REF!</v>
      </c>
      <c r="T148" s="113" t="e">
        <f>'IS '!T148-#REF!</f>
        <v>#REF!</v>
      </c>
      <c r="U148" s="113" t="e">
        <f>'IS '!U148-#REF!</f>
        <v>#REF!</v>
      </c>
      <c r="V148" s="113" t="e">
        <f>'IS '!V148-#REF!</f>
        <v>#REF!</v>
      </c>
      <c r="W148" s="137" t="e">
        <f>'IS '!W148-#REF!</f>
        <v>#REF!</v>
      </c>
      <c r="X148" s="113" t="e">
        <f>'IS '!X148-#REF!</f>
        <v>#REF!</v>
      </c>
      <c r="Y148" s="113" t="e">
        <f>'IS '!Y148-#REF!</f>
        <v>#REF!</v>
      </c>
      <c r="Z148" s="113" t="e">
        <f>'IS '!Z148-#REF!</f>
        <v>#REF!</v>
      </c>
      <c r="AA148" s="113" t="e">
        <f>'IS '!AA148-#REF!</f>
        <v>#REF!</v>
      </c>
      <c r="AB148" s="137" t="e">
        <f>'IS '!AB148-#REF!</f>
        <v>#REF!</v>
      </c>
      <c r="AC148" s="113" t="e">
        <f>'IS '!AC148-#REF!</f>
        <v>#REF!</v>
      </c>
      <c r="AD148" s="113" t="e">
        <f>'IS '!AD148-#REF!</f>
        <v>#REF!</v>
      </c>
      <c r="AE148" s="113" t="e">
        <f>'IS '!AE148-#REF!</f>
        <v>#REF!</v>
      </c>
      <c r="AF148" s="113" t="e">
        <f>'IS '!AF148-#REF!</f>
        <v>#REF!</v>
      </c>
      <c r="AG148" s="137" t="e">
        <f>'IS '!AG148-#REF!</f>
        <v>#REF!</v>
      </c>
      <c r="AH148" s="113" t="e">
        <f>'IS '!AH148-#REF!</f>
        <v>#REF!</v>
      </c>
      <c r="AI148" s="113" t="e">
        <f>'IS '!AI148-#REF!</f>
        <v>#REF!</v>
      </c>
      <c r="AJ148" s="113" t="e">
        <f>'IS '!AJ148-#REF!</f>
        <v>#REF!</v>
      </c>
      <c r="AK148" s="113" t="e">
        <f>'IS '!AK148-#REF!</f>
        <v>#REF!</v>
      </c>
      <c r="AL148" s="29" t="e">
        <f>'IS '!AL148-#REF!</f>
        <v>#REF!</v>
      </c>
      <c r="AM148" s="113" t="e">
        <f>'IS '!AM148-#REF!</f>
        <v>#REF!</v>
      </c>
      <c r="AN148" s="113" t="e">
        <f>'IS '!AN148-#REF!</f>
        <v>#REF!</v>
      </c>
      <c r="AO148" s="113" t="e">
        <f>'IS '!AO148-#REF!</f>
        <v>#REF!</v>
      </c>
      <c r="AP148" s="113" t="e">
        <f>'IS '!AP148-#REF!</f>
        <v>#REF!</v>
      </c>
      <c r="AQ148" s="29" t="e">
        <f>'IS '!AQ148-#REF!</f>
        <v>#REF!</v>
      </c>
      <c r="AR148" s="113" t="e">
        <f>'IS '!AR148-#REF!</f>
        <v>#REF!</v>
      </c>
      <c r="AS148" s="113" t="e">
        <f>'IS '!AS148-#REF!</f>
        <v>#REF!</v>
      </c>
      <c r="AT148" s="113" t="e">
        <f>'IS '!AT148-#REF!</f>
        <v>#REF!</v>
      </c>
      <c r="AU148" s="113" t="e">
        <f>'IS '!AU148-#REF!</f>
        <v>#REF!</v>
      </c>
      <c r="AV148" s="29" t="e">
        <f>'IS '!AV148-#REF!</f>
        <v>#REF!</v>
      </c>
    </row>
    <row r="149" spans="2:48" s="23" customFormat="1" outlineLevel="1" x14ac:dyDescent="0.55000000000000004">
      <c r="B149" s="200" t="s">
        <v>334</v>
      </c>
      <c r="C149" s="201"/>
      <c r="D149" s="27" t="e">
        <f>'IS '!D149-#REF!</f>
        <v>#REF!</v>
      </c>
      <c r="E149" s="27" t="e">
        <f>'IS '!E149-#REF!</f>
        <v>#REF!</v>
      </c>
      <c r="F149" s="27" t="e">
        <f>'IS '!F149-#REF!</f>
        <v>#REF!</v>
      </c>
      <c r="G149" s="27" t="e">
        <f>'IS '!G149-#REF!</f>
        <v>#REF!</v>
      </c>
      <c r="H149" s="29" t="e">
        <f>'IS '!H149-#REF!</f>
        <v>#REF!</v>
      </c>
      <c r="I149" s="27" t="e">
        <f>'IS '!I149-#REF!</f>
        <v>#REF!</v>
      </c>
      <c r="J149" s="27" t="e">
        <f>'IS '!J149-#REF!</f>
        <v>#REF!</v>
      </c>
      <c r="K149" s="27" t="e">
        <f>'IS '!K149-#REF!</f>
        <v>#REF!</v>
      </c>
      <c r="L149" s="113" t="e">
        <f>'IS '!L149-#REF!</f>
        <v>#REF!</v>
      </c>
      <c r="M149" s="137" t="e">
        <f>'IS '!M149-#REF!</f>
        <v>#REF!</v>
      </c>
      <c r="N149" s="113" t="e">
        <f>'IS '!N149-#REF!</f>
        <v>#REF!</v>
      </c>
      <c r="O149" s="113" t="e">
        <f>'IS '!O149-#REF!</f>
        <v>#REF!</v>
      </c>
      <c r="P149" s="113" t="e">
        <f>'IS '!P149-#REF!</f>
        <v>#REF!</v>
      </c>
      <c r="Q149" s="113" t="e">
        <f>'IS '!Q149-#REF!</f>
        <v>#REF!</v>
      </c>
      <c r="R149" s="29" t="e">
        <f>'IS '!R149-#REF!</f>
        <v>#REF!</v>
      </c>
      <c r="S149" s="113" t="e">
        <f>'IS '!S149-#REF!</f>
        <v>#REF!</v>
      </c>
      <c r="T149" s="113" t="e">
        <f>'IS '!T149-#REF!</f>
        <v>#REF!</v>
      </c>
      <c r="U149" s="113" t="e">
        <f>'IS '!U149-#REF!</f>
        <v>#REF!</v>
      </c>
      <c r="V149" s="113" t="e">
        <f>'IS '!V149-#REF!</f>
        <v>#REF!</v>
      </c>
      <c r="W149" s="137" t="e">
        <f>'IS '!W149-#REF!</f>
        <v>#REF!</v>
      </c>
      <c r="X149" s="113" t="e">
        <f>'IS '!X149-#REF!</f>
        <v>#REF!</v>
      </c>
      <c r="Y149" s="113" t="e">
        <f>'IS '!Y149-#REF!</f>
        <v>#REF!</v>
      </c>
      <c r="Z149" s="113" t="e">
        <f>'IS '!Z149-#REF!</f>
        <v>#REF!</v>
      </c>
      <c r="AA149" s="113" t="e">
        <f>'IS '!AA149-#REF!</f>
        <v>#REF!</v>
      </c>
      <c r="AB149" s="137" t="e">
        <f>'IS '!AB149-#REF!</f>
        <v>#REF!</v>
      </c>
      <c r="AC149" s="113" t="e">
        <f>'IS '!AC149-#REF!</f>
        <v>#REF!</v>
      </c>
      <c r="AD149" s="113" t="e">
        <f>'IS '!AD149-#REF!</f>
        <v>#REF!</v>
      </c>
      <c r="AE149" s="113" t="e">
        <f>'IS '!AE149-#REF!</f>
        <v>#REF!</v>
      </c>
      <c r="AF149" s="113" t="e">
        <f>'IS '!AF149-#REF!</f>
        <v>#REF!</v>
      </c>
      <c r="AG149" s="137" t="e">
        <f>'IS '!AG149-#REF!</f>
        <v>#REF!</v>
      </c>
      <c r="AH149" s="113" t="e">
        <f>'IS '!AH149-#REF!</f>
        <v>#REF!</v>
      </c>
      <c r="AI149" s="113" t="e">
        <f>'IS '!AI149-#REF!</f>
        <v>#REF!</v>
      </c>
      <c r="AJ149" s="113" t="e">
        <f>'IS '!AJ149-#REF!</f>
        <v>#REF!</v>
      </c>
      <c r="AK149" s="113" t="e">
        <f>'IS '!AK149-#REF!</f>
        <v>#REF!</v>
      </c>
      <c r="AL149" s="406" t="e">
        <f>'IS '!AL149-#REF!</f>
        <v>#REF!</v>
      </c>
      <c r="AM149" s="113" t="e">
        <f>'IS '!AM149-#REF!</f>
        <v>#REF!</v>
      </c>
      <c r="AN149" s="113" t="e">
        <f>'IS '!AN149-#REF!</f>
        <v>#REF!</v>
      </c>
      <c r="AO149" s="113" t="e">
        <f>'IS '!AO149-#REF!</f>
        <v>#REF!</v>
      </c>
      <c r="AP149" s="113" t="e">
        <f>'IS '!AP149-#REF!</f>
        <v>#REF!</v>
      </c>
      <c r="AQ149" s="29" t="e">
        <f>'IS '!AQ149-#REF!</f>
        <v>#REF!</v>
      </c>
      <c r="AR149" s="113" t="e">
        <f>'IS '!AR149-#REF!</f>
        <v>#REF!</v>
      </c>
      <c r="AS149" s="113" t="e">
        <f>'IS '!AS149-#REF!</f>
        <v>#REF!</v>
      </c>
      <c r="AT149" s="113" t="e">
        <f>'IS '!AT149-#REF!</f>
        <v>#REF!</v>
      </c>
      <c r="AU149" s="113" t="e">
        <f>'IS '!AU149-#REF!</f>
        <v>#REF!</v>
      </c>
      <c r="AV149" s="29" t="e">
        <f>'IS '!AV149-#REF!</f>
        <v>#REF!</v>
      </c>
    </row>
    <row r="150" spans="2:48" ht="17.100000000000001" x14ac:dyDescent="0.85">
      <c r="B150" s="445" t="s">
        <v>130</v>
      </c>
      <c r="C150" s="446"/>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4" t="s">
        <v>347</v>
      </c>
      <c r="W150" s="40" t="s">
        <v>348</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55000000000000004">
      <c r="B151" s="437" t="s">
        <v>208</v>
      </c>
      <c r="C151" s="438"/>
      <c r="D151" s="27" t="e">
        <f>'IS '!D151-#REF!</f>
        <v>#REF!</v>
      </c>
      <c r="E151" s="27" t="e">
        <f>'IS '!E151-#REF!</f>
        <v>#REF!</v>
      </c>
      <c r="F151" s="27" t="e">
        <f>'IS '!F151-#REF!</f>
        <v>#REF!</v>
      </c>
      <c r="G151" s="27" t="e">
        <f>'IS '!G151-#REF!</f>
        <v>#REF!</v>
      </c>
      <c r="H151" s="9" t="e">
        <f>'IS '!H151-#REF!</f>
        <v>#REF!</v>
      </c>
      <c r="I151" s="27" t="e">
        <f>'IS '!I151-#REF!</f>
        <v>#REF!</v>
      </c>
      <c r="J151" s="27" t="e">
        <f>'IS '!J151-#REF!</f>
        <v>#REF!</v>
      </c>
      <c r="K151" s="27" t="e">
        <f>'IS '!K151-#REF!</f>
        <v>#REF!</v>
      </c>
      <c r="L151" s="27" t="e">
        <f>'IS '!L151-#REF!</f>
        <v>#REF!</v>
      </c>
      <c r="M151" s="9" t="e">
        <f>'IS '!M151-#REF!</f>
        <v>#REF!</v>
      </c>
      <c r="N151" s="27" t="e">
        <f>'IS '!N151-#REF!</f>
        <v>#REF!</v>
      </c>
      <c r="O151" s="27" t="e">
        <f>'IS '!O151-#REF!</f>
        <v>#REF!</v>
      </c>
      <c r="P151" s="27" t="e">
        <f>'IS '!P151-#REF!</f>
        <v>#REF!</v>
      </c>
      <c r="Q151" s="27" t="e">
        <f>'IS '!Q151-#REF!</f>
        <v>#REF!</v>
      </c>
      <c r="R151" s="9" t="e">
        <f>'IS '!R151-#REF!</f>
        <v>#REF!</v>
      </c>
      <c r="S151" s="27" t="e">
        <f>'IS '!S151-#REF!</f>
        <v>#REF!</v>
      </c>
      <c r="T151" s="27" t="e">
        <f>'IS '!T151-#REF!</f>
        <v>#REF!</v>
      </c>
      <c r="U151" s="27" t="e">
        <f>'IS '!U151-#REF!</f>
        <v>#REF!</v>
      </c>
      <c r="V151" s="27" t="e">
        <f>'IS '!V151-#REF!</f>
        <v>#REF!</v>
      </c>
      <c r="W151" s="256" t="e">
        <f>'IS '!W151-#REF!</f>
        <v>#REF!</v>
      </c>
      <c r="X151" s="35" t="e">
        <f>'IS '!X151-#REF!</f>
        <v>#REF!</v>
      </c>
      <c r="Y151" s="35" t="e">
        <f>'IS '!Y151-#REF!</f>
        <v>#REF!</v>
      </c>
      <c r="Z151" s="35" t="e">
        <f>'IS '!Z151-#REF!</f>
        <v>#REF!</v>
      </c>
      <c r="AA151" s="35" t="e">
        <f>'IS '!AA151-#REF!</f>
        <v>#REF!</v>
      </c>
      <c r="AB151" s="9" t="e">
        <f>'IS '!AB151-#REF!</f>
        <v>#REF!</v>
      </c>
      <c r="AC151" s="35" t="e">
        <f>'IS '!AC151-#REF!</f>
        <v>#REF!</v>
      </c>
      <c r="AD151" s="35" t="e">
        <f>'IS '!AD151-#REF!</f>
        <v>#REF!</v>
      </c>
      <c r="AE151" s="35" t="e">
        <f>'IS '!AE151-#REF!</f>
        <v>#REF!</v>
      </c>
      <c r="AF151" s="35" t="e">
        <f>'IS '!AF151-#REF!</f>
        <v>#REF!</v>
      </c>
      <c r="AG151" s="9" t="e">
        <f>'IS '!AG151-#REF!</f>
        <v>#REF!</v>
      </c>
      <c r="AH151" s="35" t="e">
        <f>'IS '!AH151-#REF!</f>
        <v>#REF!</v>
      </c>
      <c r="AI151" s="35" t="e">
        <f>'IS '!AI151-#REF!</f>
        <v>#REF!</v>
      </c>
      <c r="AJ151" s="35" t="e">
        <f>'IS '!AJ151-#REF!</f>
        <v>#REF!</v>
      </c>
      <c r="AK151" s="35" t="e">
        <f>'IS '!AK151-#REF!</f>
        <v>#REF!</v>
      </c>
      <c r="AL151" s="9" t="e">
        <f>'IS '!AL151-#REF!</f>
        <v>#REF!</v>
      </c>
      <c r="AM151" s="35" t="e">
        <f>'IS '!AM151-#REF!</f>
        <v>#REF!</v>
      </c>
      <c r="AN151" s="35" t="e">
        <f>'IS '!AN151-#REF!</f>
        <v>#REF!</v>
      </c>
      <c r="AO151" s="35" t="e">
        <f>'IS '!AO151-#REF!</f>
        <v>#REF!</v>
      </c>
      <c r="AP151" s="35" t="e">
        <f>'IS '!AP151-#REF!</f>
        <v>#REF!</v>
      </c>
      <c r="AQ151" s="9" t="e">
        <f>'IS '!AQ151-#REF!</f>
        <v>#REF!</v>
      </c>
      <c r="AR151" s="35" t="e">
        <f>'IS '!AR151-#REF!</f>
        <v>#REF!</v>
      </c>
      <c r="AS151" s="35" t="e">
        <f>'IS '!AS151-#REF!</f>
        <v>#REF!</v>
      </c>
      <c r="AT151" s="35" t="e">
        <f>'IS '!AT151-#REF!</f>
        <v>#REF!</v>
      </c>
      <c r="AU151" s="35" t="e">
        <f>'IS '!AU151-#REF!</f>
        <v>#REF!</v>
      </c>
      <c r="AV151" s="9" t="e">
        <f>'IS '!AV151-#REF!</f>
        <v>#REF!</v>
      </c>
    </row>
    <row r="152" spans="2:48" outlineLevel="1" x14ac:dyDescent="0.55000000000000004">
      <c r="B152" s="437" t="s">
        <v>209</v>
      </c>
      <c r="C152" s="438"/>
      <c r="D152" s="27" t="e">
        <f>'IS '!D152-#REF!</f>
        <v>#REF!</v>
      </c>
      <c r="E152" s="27" t="e">
        <f>'IS '!E152-#REF!</f>
        <v>#REF!</v>
      </c>
      <c r="F152" s="27" t="e">
        <f>'IS '!F152-#REF!</f>
        <v>#REF!</v>
      </c>
      <c r="G152" s="27" t="e">
        <f>'IS '!G152-#REF!</f>
        <v>#REF!</v>
      </c>
      <c r="H152" s="9" t="e">
        <f>'IS '!H152-#REF!</f>
        <v>#REF!</v>
      </c>
      <c r="I152" s="27" t="e">
        <f>'IS '!I152-#REF!</f>
        <v>#REF!</v>
      </c>
      <c r="J152" s="27" t="e">
        <f>'IS '!J152-#REF!</f>
        <v>#REF!</v>
      </c>
      <c r="K152" s="27" t="e">
        <f>'IS '!K152-#REF!</f>
        <v>#REF!</v>
      </c>
      <c r="L152" s="27" t="e">
        <f>'IS '!L152-#REF!</f>
        <v>#REF!</v>
      </c>
      <c r="M152" s="9" t="e">
        <f>'IS '!M152-#REF!</f>
        <v>#REF!</v>
      </c>
      <c r="N152" s="27" t="e">
        <f>'IS '!N152-#REF!</f>
        <v>#REF!</v>
      </c>
      <c r="O152" s="27" t="e">
        <f>'IS '!O152-#REF!</f>
        <v>#REF!</v>
      </c>
      <c r="P152" s="27" t="e">
        <f>'IS '!P152-#REF!</f>
        <v>#REF!</v>
      </c>
      <c r="Q152" s="27" t="e">
        <f>'IS '!Q152-#REF!</f>
        <v>#REF!</v>
      </c>
      <c r="R152" s="9" t="e">
        <f>'IS '!R152-#REF!</f>
        <v>#REF!</v>
      </c>
      <c r="S152" s="27" t="e">
        <f>'IS '!S152-#REF!</f>
        <v>#REF!</v>
      </c>
      <c r="T152" s="27" t="e">
        <f>'IS '!T152-#REF!</f>
        <v>#REF!</v>
      </c>
      <c r="U152" s="27" t="e">
        <f>'IS '!U152-#REF!</f>
        <v>#REF!</v>
      </c>
      <c r="V152" s="27" t="e">
        <f>'IS '!V152-#REF!</f>
        <v>#REF!</v>
      </c>
      <c r="W152" s="256" t="e">
        <f>'IS '!W152-#REF!</f>
        <v>#REF!</v>
      </c>
      <c r="X152" s="35" t="e">
        <f>'IS '!X152-#REF!</f>
        <v>#REF!</v>
      </c>
      <c r="Y152" s="35" t="e">
        <f>'IS '!Y152-#REF!</f>
        <v>#REF!</v>
      </c>
      <c r="Z152" s="35" t="e">
        <f>'IS '!Z152-#REF!</f>
        <v>#REF!</v>
      </c>
      <c r="AA152" s="35" t="e">
        <f>'IS '!AA152-#REF!</f>
        <v>#REF!</v>
      </c>
      <c r="AB152" s="9" t="e">
        <f>'IS '!AB152-#REF!</f>
        <v>#REF!</v>
      </c>
      <c r="AC152" s="35" t="e">
        <f>'IS '!AC152-#REF!</f>
        <v>#REF!</v>
      </c>
      <c r="AD152" s="35" t="e">
        <f>'IS '!AD152-#REF!</f>
        <v>#REF!</v>
      </c>
      <c r="AE152" s="35" t="e">
        <f>'IS '!AE152-#REF!</f>
        <v>#REF!</v>
      </c>
      <c r="AF152" s="35" t="e">
        <f>'IS '!AF152-#REF!</f>
        <v>#REF!</v>
      </c>
      <c r="AG152" s="9" t="e">
        <f>'IS '!AG152-#REF!</f>
        <v>#REF!</v>
      </c>
      <c r="AH152" s="35" t="e">
        <f>'IS '!AH152-#REF!</f>
        <v>#REF!</v>
      </c>
      <c r="AI152" s="35" t="e">
        <f>'IS '!AI152-#REF!</f>
        <v>#REF!</v>
      </c>
      <c r="AJ152" s="35" t="e">
        <f>'IS '!AJ152-#REF!</f>
        <v>#REF!</v>
      </c>
      <c r="AK152" s="35" t="e">
        <f>'IS '!AK152-#REF!</f>
        <v>#REF!</v>
      </c>
      <c r="AL152" s="9" t="e">
        <f>'IS '!AL152-#REF!</f>
        <v>#REF!</v>
      </c>
      <c r="AM152" s="35" t="e">
        <f>'IS '!AM152-#REF!</f>
        <v>#REF!</v>
      </c>
      <c r="AN152" s="35" t="e">
        <f>'IS '!AN152-#REF!</f>
        <v>#REF!</v>
      </c>
      <c r="AO152" s="35" t="e">
        <f>'IS '!AO152-#REF!</f>
        <v>#REF!</v>
      </c>
      <c r="AP152" s="35" t="e">
        <f>'IS '!AP152-#REF!</f>
        <v>#REF!</v>
      </c>
      <c r="AQ152" s="9" t="e">
        <f>'IS '!AQ152-#REF!</f>
        <v>#REF!</v>
      </c>
      <c r="AR152" s="35" t="e">
        <f>'IS '!AR152-#REF!</f>
        <v>#REF!</v>
      </c>
      <c r="AS152" s="35" t="e">
        <f>'IS '!AS152-#REF!</f>
        <v>#REF!</v>
      </c>
      <c r="AT152" s="35" t="e">
        <f>'IS '!AT152-#REF!</f>
        <v>#REF!</v>
      </c>
      <c r="AU152" s="35" t="e">
        <f>'IS '!AU152-#REF!</f>
        <v>#REF!</v>
      </c>
      <c r="AV152" s="9" t="e">
        <f>'IS '!AV152-#REF!</f>
        <v>#REF!</v>
      </c>
    </row>
    <row r="153" spans="2:48" outlineLevel="1" x14ac:dyDescent="0.55000000000000004">
      <c r="B153" s="447" t="s">
        <v>137</v>
      </c>
      <c r="C153" s="448"/>
      <c r="D153" s="245" t="e">
        <f>'IS '!D153-#REF!</f>
        <v>#REF!</v>
      </c>
      <c r="E153" s="144" t="e">
        <f>'IS '!E153-#REF!</f>
        <v>#REF!</v>
      </c>
      <c r="F153" s="144" t="e">
        <f>'IS '!F153-#REF!</f>
        <v>#REF!</v>
      </c>
      <c r="G153" s="144" t="e">
        <f>'IS '!G153-#REF!</f>
        <v>#REF!</v>
      </c>
      <c r="H153" s="246" t="e">
        <f>'IS '!H153-#REF!</f>
        <v>#REF!</v>
      </c>
      <c r="I153" s="144" t="e">
        <f>'IS '!I153-#REF!</f>
        <v>#REF!</v>
      </c>
      <c r="J153" s="144" t="e">
        <f>'IS '!J153-#REF!</f>
        <v>#REF!</v>
      </c>
      <c r="K153" s="144" t="e">
        <f>'IS '!K153-#REF!</f>
        <v>#REF!</v>
      </c>
      <c r="L153" s="144" t="e">
        <f>'IS '!L153-#REF!</f>
        <v>#REF!</v>
      </c>
      <c r="M153" s="246" t="e">
        <f>'IS '!M153-#REF!</f>
        <v>#REF!</v>
      </c>
      <c r="N153" s="144" t="e">
        <f>'IS '!N153-#REF!</f>
        <v>#REF!</v>
      </c>
      <c r="O153" s="144" t="e">
        <f>'IS '!O153-#REF!</f>
        <v>#REF!</v>
      </c>
      <c r="P153" s="144" t="e">
        <f>'IS '!P153-#REF!</f>
        <v>#REF!</v>
      </c>
      <c r="Q153" s="144" t="e">
        <f>'IS '!Q153-#REF!</f>
        <v>#REF!</v>
      </c>
      <c r="R153" s="246" t="e">
        <f>'IS '!R153-#REF!</f>
        <v>#REF!</v>
      </c>
      <c r="S153" s="144" t="e">
        <f>'IS '!S153-#REF!</f>
        <v>#REF!</v>
      </c>
      <c r="T153" s="144" t="e">
        <f>'IS '!T153-#REF!</f>
        <v>#REF!</v>
      </c>
      <c r="U153" s="144" t="e">
        <f>'IS '!U153-#REF!</f>
        <v>#REF!</v>
      </c>
      <c r="V153" s="144" t="e">
        <f>'IS '!V153-#REF!</f>
        <v>#REF!</v>
      </c>
      <c r="W153" s="257" t="e">
        <f>'IS '!W153-#REF!</f>
        <v>#REF!</v>
      </c>
      <c r="X153" s="247" t="e">
        <f>'IS '!X153-#REF!</f>
        <v>#REF!</v>
      </c>
      <c r="Y153" s="247" t="e">
        <f>'IS '!Y153-#REF!</f>
        <v>#REF!</v>
      </c>
      <c r="Z153" s="247" t="e">
        <f>'IS '!Z153-#REF!</f>
        <v>#REF!</v>
      </c>
      <c r="AA153" s="247" t="e">
        <f>'IS '!AA153-#REF!</f>
        <v>#REF!</v>
      </c>
      <c r="AB153" s="246" t="e">
        <f>'IS '!AB153-#REF!</f>
        <v>#REF!</v>
      </c>
      <c r="AC153" s="393" t="e">
        <f>'IS '!AC153-#REF!</f>
        <v>#REF!</v>
      </c>
      <c r="AD153" s="247" t="e">
        <f>'IS '!AD153-#REF!</f>
        <v>#REF!</v>
      </c>
      <c r="AE153" s="247" t="e">
        <f>'IS '!AE153-#REF!</f>
        <v>#REF!</v>
      </c>
      <c r="AF153" s="247" t="e">
        <f>'IS '!AF153-#REF!</f>
        <v>#REF!</v>
      </c>
      <c r="AG153" s="390" t="e">
        <f>'IS '!AG153-#REF!</f>
        <v>#REF!</v>
      </c>
      <c r="AH153" s="393" t="e">
        <f>'IS '!AH153-#REF!</f>
        <v>#REF!</v>
      </c>
      <c r="AI153" s="247" t="e">
        <f>'IS '!AI153-#REF!</f>
        <v>#REF!</v>
      </c>
      <c r="AJ153" s="247" t="e">
        <f>'IS '!AJ153-#REF!</f>
        <v>#REF!</v>
      </c>
      <c r="AK153" s="247" t="e">
        <f>'IS '!AK153-#REF!</f>
        <v>#REF!</v>
      </c>
      <c r="AL153" s="390" t="e">
        <f>'IS '!AL153-#REF!</f>
        <v>#REF!</v>
      </c>
      <c r="AM153" s="247" t="e">
        <f>'IS '!AM153-#REF!</f>
        <v>#REF!</v>
      </c>
      <c r="AN153" s="247" t="e">
        <f>'IS '!AN153-#REF!</f>
        <v>#REF!</v>
      </c>
      <c r="AO153" s="247" t="e">
        <f>'IS '!AO153-#REF!</f>
        <v>#REF!</v>
      </c>
      <c r="AP153" s="247" t="e">
        <f>'IS '!AP153-#REF!</f>
        <v>#REF!</v>
      </c>
      <c r="AQ153" s="246" t="e">
        <f>'IS '!AQ153-#REF!</f>
        <v>#REF!</v>
      </c>
      <c r="AR153" s="247" t="e">
        <f>'IS '!AR153-#REF!</f>
        <v>#REF!</v>
      </c>
      <c r="AS153" s="247" t="e">
        <f>'IS '!AS153-#REF!</f>
        <v>#REF!</v>
      </c>
      <c r="AT153" s="247" t="e">
        <f>'IS '!AT153-#REF!</f>
        <v>#REF!</v>
      </c>
      <c r="AU153" s="247" t="e">
        <f>'IS '!AU153-#REF!</f>
        <v>#REF!</v>
      </c>
      <c r="AV153" s="246" t="e">
        <f>'IS '!AV153-#REF!</f>
        <v>#REF!</v>
      </c>
    </row>
    <row r="154" spans="2:48" outlineLevel="1" x14ac:dyDescent="0.55000000000000004">
      <c r="B154" s="437" t="s">
        <v>138</v>
      </c>
      <c r="C154" s="438"/>
      <c r="D154" s="16" t="e">
        <f>'IS '!D154-#REF!</f>
        <v>#REF!</v>
      </c>
      <c r="E154" s="105" t="e">
        <f>'IS '!E154-#REF!</f>
        <v>#REF!</v>
      </c>
      <c r="F154" s="105" t="e">
        <f>'IS '!F154-#REF!</f>
        <v>#REF!</v>
      </c>
      <c r="G154" s="101" t="e">
        <f>'IS '!G154-#REF!</f>
        <v>#REF!</v>
      </c>
      <c r="H154" s="17" t="e">
        <f>'IS '!H154-#REF!</f>
        <v>#REF!</v>
      </c>
      <c r="I154" s="101" t="e">
        <f>'IS '!I154-#REF!</f>
        <v>#REF!</v>
      </c>
      <c r="J154" s="101" t="e">
        <f>'IS '!J154-#REF!</f>
        <v>#REF!</v>
      </c>
      <c r="K154" s="101" t="e">
        <f>'IS '!K154-#REF!</f>
        <v>#REF!</v>
      </c>
      <c r="L154" s="101" t="e">
        <f>'IS '!L154-#REF!</f>
        <v>#REF!</v>
      </c>
      <c r="M154" s="17" t="e">
        <f>'IS '!M154-#REF!</f>
        <v>#REF!</v>
      </c>
      <c r="N154" s="101" t="e">
        <f>'IS '!N154-#REF!</f>
        <v>#REF!</v>
      </c>
      <c r="O154" s="101" t="e">
        <f>'IS '!O154-#REF!</f>
        <v>#REF!</v>
      </c>
      <c r="P154" s="101" t="e">
        <f>'IS '!P154-#REF!</f>
        <v>#REF!</v>
      </c>
      <c r="Q154" s="101" t="e">
        <f>'IS '!Q154-#REF!</f>
        <v>#REF!</v>
      </c>
      <c r="R154" s="17" t="e">
        <f>'IS '!R154-#REF!</f>
        <v>#REF!</v>
      </c>
      <c r="S154" s="101" t="e">
        <f>'IS '!S154-#REF!</f>
        <v>#REF!</v>
      </c>
      <c r="T154" s="101" t="e">
        <f>'IS '!T154-#REF!</f>
        <v>#REF!</v>
      </c>
      <c r="U154" s="101" t="e">
        <f>'IS '!U154-#REF!</f>
        <v>#REF!</v>
      </c>
      <c r="V154" s="101" t="e">
        <f>'IS '!V154-#REF!</f>
        <v>#REF!</v>
      </c>
      <c r="W154" s="169" t="e">
        <f>'IS '!W154-#REF!</f>
        <v>#REF!</v>
      </c>
      <c r="X154" s="33" t="e">
        <f>'IS '!X154-#REF!</f>
        <v>#REF!</v>
      </c>
      <c r="Y154" s="33" t="e">
        <f>'IS '!Y154-#REF!</f>
        <v>#REF!</v>
      </c>
      <c r="Z154" s="33" t="e">
        <f>'IS '!Z154-#REF!</f>
        <v>#REF!</v>
      </c>
      <c r="AA154" s="33" t="e">
        <f>'IS '!AA154-#REF!</f>
        <v>#REF!</v>
      </c>
      <c r="AB154" s="17" t="e">
        <f>'IS '!AB154-#REF!</f>
        <v>#REF!</v>
      </c>
      <c r="AC154" s="33" t="e">
        <f>'IS '!AC154-#REF!</f>
        <v>#REF!</v>
      </c>
      <c r="AD154" s="33" t="e">
        <f>'IS '!AD154-#REF!</f>
        <v>#REF!</v>
      </c>
      <c r="AE154" s="33" t="e">
        <f>'IS '!AE154-#REF!</f>
        <v>#REF!</v>
      </c>
      <c r="AF154" s="33" t="e">
        <f>'IS '!AF154-#REF!</f>
        <v>#REF!</v>
      </c>
      <c r="AG154" s="17" t="e">
        <f>'IS '!AG154-#REF!</f>
        <v>#REF!</v>
      </c>
      <c r="AH154" s="33" t="e">
        <f>'IS '!AH154-#REF!</f>
        <v>#REF!</v>
      </c>
      <c r="AI154" s="33" t="e">
        <f>'IS '!AI154-#REF!</f>
        <v>#REF!</v>
      </c>
      <c r="AJ154" s="33" t="e">
        <f>'IS '!AJ154-#REF!</f>
        <v>#REF!</v>
      </c>
      <c r="AK154" s="33" t="e">
        <f>'IS '!AK154-#REF!</f>
        <v>#REF!</v>
      </c>
      <c r="AL154" s="17" t="e">
        <f>'IS '!AL154-#REF!</f>
        <v>#REF!</v>
      </c>
      <c r="AM154" s="33" t="e">
        <f>'IS '!AM154-#REF!</f>
        <v>#REF!</v>
      </c>
      <c r="AN154" s="33" t="e">
        <f>'IS '!AN154-#REF!</f>
        <v>#REF!</v>
      </c>
      <c r="AO154" s="33" t="e">
        <f>'IS '!AO154-#REF!</f>
        <v>#REF!</v>
      </c>
      <c r="AP154" s="33" t="e">
        <f>'IS '!AP154-#REF!</f>
        <v>#REF!</v>
      </c>
      <c r="AQ154" s="17" t="e">
        <f>'IS '!AQ154-#REF!</f>
        <v>#REF!</v>
      </c>
      <c r="AR154" s="33" t="e">
        <f>'IS '!AR154-#REF!</f>
        <v>#REF!</v>
      </c>
      <c r="AS154" s="33" t="e">
        <f>'IS '!AS154-#REF!</f>
        <v>#REF!</v>
      </c>
      <c r="AT154" s="33" t="e">
        <f>'IS '!AT154-#REF!</f>
        <v>#REF!</v>
      </c>
      <c r="AU154" s="33" t="e">
        <f>'IS '!AU154-#REF!</f>
        <v>#REF!</v>
      </c>
      <c r="AV154" s="17" t="e">
        <f>'IS '!AV154-#REF!</f>
        <v>#REF!</v>
      </c>
    </row>
    <row r="155" spans="2:48" outlineLevel="1" x14ac:dyDescent="0.55000000000000004">
      <c r="B155" s="437" t="s">
        <v>207</v>
      </c>
      <c r="C155" s="438"/>
      <c r="D155" s="139" t="e">
        <f>'IS '!D155-#REF!</f>
        <v>#REF!</v>
      </c>
      <c r="E155" s="139" t="e">
        <f>'IS '!E155-#REF!</f>
        <v>#REF!</v>
      </c>
      <c r="F155" s="142" t="e">
        <f>'IS '!F155-#REF!</f>
        <v>#REF!</v>
      </c>
      <c r="G155" s="142" t="e">
        <f>'IS '!G155-#REF!</f>
        <v>#REF!</v>
      </c>
      <c r="H155" s="49" t="e">
        <f>'IS '!H155-#REF!</f>
        <v>#REF!</v>
      </c>
      <c r="I155" s="139" t="e">
        <f>'IS '!I155-#REF!</f>
        <v>#REF!</v>
      </c>
      <c r="J155" s="142" t="e">
        <f>'IS '!J155-#REF!</f>
        <v>#REF!</v>
      </c>
      <c r="K155" s="139" t="e">
        <f>'IS '!K155-#REF!</f>
        <v>#REF!</v>
      </c>
      <c r="L155" s="139" t="e">
        <f>'IS '!L155-#REF!</f>
        <v>#REF!</v>
      </c>
      <c r="M155" s="49" t="e">
        <f>'IS '!M155-#REF!</f>
        <v>#REF!</v>
      </c>
      <c r="N155" s="139" t="e">
        <f>'IS '!N155-#REF!</f>
        <v>#REF!</v>
      </c>
      <c r="O155" s="139" t="e">
        <f>'IS '!O155-#REF!</f>
        <v>#REF!</v>
      </c>
      <c r="P155" s="139" t="e">
        <f>'IS '!P155-#REF!</f>
        <v>#REF!</v>
      </c>
      <c r="Q155" s="139" t="e">
        <f>'IS '!Q155-#REF!</f>
        <v>#REF!</v>
      </c>
      <c r="R155" s="49" t="e">
        <f>'IS '!R155-#REF!</f>
        <v>#REF!</v>
      </c>
      <c r="S155" s="139" t="e">
        <f>'IS '!S155-#REF!</f>
        <v>#REF!</v>
      </c>
      <c r="T155" s="142" t="e">
        <f>'IS '!T155-#REF!</f>
        <v>#REF!</v>
      </c>
      <c r="U155" s="142" t="e">
        <f>'IS '!U155-#REF!</f>
        <v>#REF!</v>
      </c>
      <c r="V155" s="139" t="e">
        <f>'IS '!V155-#REF!</f>
        <v>#REF!</v>
      </c>
      <c r="W155" s="49" t="e">
        <f>'IS '!W155-#REF!</f>
        <v>#REF!</v>
      </c>
      <c r="X155" s="139" t="e">
        <f>'IS '!X155-#REF!</f>
        <v>#REF!</v>
      </c>
      <c r="Y155" s="139" t="e">
        <f>'IS '!Y155-#REF!</f>
        <v>#REF!</v>
      </c>
      <c r="Z155" s="139" t="e">
        <f>'IS '!Z155-#REF!</f>
        <v>#REF!</v>
      </c>
      <c r="AA155" s="139" t="e">
        <f>'IS '!AA155-#REF!</f>
        <v>#REF!</v>
      </c>
      <c r="AB155" s="49" t="e">
        <f>'IS '!AB155-#REF!</f>
        <v>#REF!</v>
      </c>
      <c r="AC155" s="139" t="e">
        <f>'IS '!AC155-#REF!</f>
        <v>#REF!</v>
      </c>
      <c r="AD155" s="139" t="e">
        <f>'IS '!AD155-#REF!</f>
        <v>#REF!</v>
      </c>
      <c r="AE155" s="139" t="e">
        <f>'IS '!AE155-#REF!</f>
        <v>#REF!</v>
      </c>
      <c r="AF155" s="139" t="e">
        <f>'IS '!AF155-#REF!</f>
        <v>#REF!</v>
      </c>
      <c r="AG155" s="49" t="e">
        <f>'IS '!AG155-#REF!</f>
        <v>#REF!</v>
      </c>
      <c r="AH155" s="139" t="e">
        <f>'IS '!AH155-#REF!</f>
        <v>#REF!</v>
      </c>
      <c r="AI155" s="139" t="e">
        <f>'IS '!AI155-#REF!</f>
        <v>#REF!</v>
      </c>
      <c r="AJ155" s="139" t="e">
        <f>'IS '!AJ155-#REF!</f>
        <v>#REF!</v>
      </c>
      <c r="AK155" s="139" t="e">
        <f>'IS '!AK155-#REF!</f>
        <v>#REF!</v>
      </c>
      <c r="AL155" s="49" t="e">
        <f>'IS '!AL155-#REF!</f>
        <v>#REF!</v>
      </c>
      <c r="AM155" s="139" t="e">
        <f>'IS '!AM155-#REF!</f>
        <v>#REF!</v>
      </c>
      <c r="AN155" s="139" t="e">
        <f>'IS '!AN155-#REF!</f>
        <v>#REF!</v>
      </c>
      <c r="AO155" s="139" t="e">
        <f>'IS '!AO155-#REF!</f>
        <v>#REF!</v>
      </c>
      <c r="AP155" s="139" t="e">
        <f>'IS '!AP155-#REF!</f>
        <v>#REF!</v>
      </c>
      <c r="AQ155" s="49" t="e">
        <f>'IS '!AQ155-#REF!</f>
        <v>#REF!</v>
      </c>
      <c r="AR155" s="139" t="e">
        <f>'IS '!AR155-#REF!</f>
        <v>#REF!</v>
      </c>
      <c r="AS155" s="139" t="e">
        <f>'IS '!AS155-#REF!</f>
        <v>#REF!</v>
      </c>
      <c r="AT155" s="139" t="e">
        <f>'IS '!AT155-#REF!</f>
        <v>#REF!</v>
      </c>
      <c r="AU155" s="139" t="e">
        <f>'IS '!AU155-#REF!</f>
        <v>#REF!</v>
      </c>
      <c r="AV155" s="49" t="e">
        <f>'IS '!AV155-#REF!</f>
        <v>#REF!</v>
      </c>
    </row>
    <row r="156" spans="2:48" outlineLevel="1" x14ac:dyDescent="0.55000000000000004">
      <c r="B156" s="439" t="s">
        <v>131</v>
      </c>
      <c r="C156" s="440"/>
      <c r="D156" s="143" t="e">
        <f>'IS '!D156-#REF!</f>
        <v>#REF!</v>
      </c>
      <c r="E156" s="144" t="e">
        <f>'IS '!E156-#REF!</f>
        <v>#REF!</v>
      </c>
      <c r="F156" s="96" t="e">
        <f>'IS '!F156-#REF!</f>
        <v>#REF!</v>
      </c>
      <c r="G156" s="96" t="e">
        <f>'IS '!G156-#REF!</f>
        <v>#REF!</v>
      </c>
      <c r="H156" s="76" t="e">
        <f>'IS '!H156-#REF!</f>
        <v>#REF!</v>
      </c>
      <c r="I156" s="96" t="e">
        <f>'IS '!I156-#REF!</f>
        <v>#REF!</v>
      </c>
      <c r="J156" s="96" t="e">
        <f>'IS '!J156-#REF!</f>
        <v>#REF!</v>
      </c>
      <c r="K156" s="96" t="e">
        <f>'IS '!K156-#REF!</f>
        <v>#REF!</v>
      </c>
      <c r="L156" s="96" t="e">
        <f>'IS '!L156-#REF!</f>
        <v>#REF!</v>
      </c>
      <c r="M156" s="76" t="e">
        <f>'IS '!M156-#REF!</f>
        <v>#REF!</v>
      </c>
      <c r="N156" s="96" t="e">
        <f>'IS '!N156-#REF!</f>
        <v>#REF!</v>
      </c>
      <c r="O156" s="96" t="e">
        <f>'IS '!O156-#REF!</f>
        <v>#REF!</v>
      </c>
      <c r="P156" s="96" t="e">
        <f>'IS '!P156-#REF!</f>
        <v>#REF!</v>
      </c>
      <c r="Q156" s="96" t="e">
        <f>'IS '!Q156-#REF!</f>
        <v>#REF!</v>
      </c>
      <c r="R156" s="76" t="e">
        <f>'IS '!R156-#REF!</f>
        <v>#REF!</v>
      </c>
      <c r="S156" s="96" t="e">
        <f>'IS '!S156-#REF!</f>
        <v>#REF!</v>
      </c>
      <c r="T156" s="96" t="e">
        <f>'IS '!T156-#REF!</f>
        <v>#REF!</v>
      </c>
      <c r="U156" s="96" t="e">
        <f>'IS '!U156-#REF!</f>
        <v>#REF!</v>
      </c>
      <c r="V156" s="96" t="e">
        <f>'IS '!V156-#REF!</f>
        <v>#REF!</v>
      </c>
      <c r="W156" s="76" t="e">
        <f>'IS '!W156-#REF!</f>
        <v>#REF!</v>
      </c>
      <c r="X156" s="96" t="e">
        <f>'IS '!X156-#REF!</f>
        <v>#REF!</v>
      </c>
      <c r="Y156" s="96" t="e">
        <f>'IS '!Y156-#REF!</f>
        <v>#REF!</v>
      </c>
      <c r="Z156" s="96" t="e">
        <f>'IS '!Z156-#REF!</f>
        <v>#REF!</v>
      </c>
      <c r="AA156" s="96" t="e">
        <f>'IS '!AA156-#REF!</f>
        <v>#REF!</v>
      </c>
      <c r="AB156" s="76" t="e">
        <f>'IS '!AB156-#REF!</f>
        <v>#REF!</v>
      </c>
      <c r="AC156" s="96" t="e">
        <f>'IS '!AC156-#REF!</f>
        <v>#REF!</v>
      </c>
      <c r="AD156" s="96" t="e">
        <f>'IS '!AD156-#REF!</f>
        <v>#REF!</v>
      </c>
      <c r="AE156" s="96" t="e">
        <f>'IS '!AE156-#REF!</f>
        <v>#REF!</v>
      </c>
      <c r="AF156" s="96" t="e">
        <f>'IS '!AF156-#REF!</f>
        <v>#REF!</v>
      </c>
      <c r="AG156" s="76" t="e">
        <f>'IS '!AG156-#REF!</f>
        <v>#REF!</v>
      </c>
      <c r="AH156" s="96" t="e">
        <f>'IS '!AH156-#REF!</f>
        <v>#REF!</v>
      </c>
      <c r="AI156" s="96" t="e">
        <f>'IS '!AI156-#REF!</f>
        <v>#REF!</v>
      </c>
      <c r="AJ156" s="96" t="e">
        <f>'IS '!AJ156-#REF!</f>
        <v>#REF!</v>
      </c>
      <c r="AK156" s="96" t="e">
        <f>'IS '!AK156-#REF!</f>
        <v>#REF!</v>
      </c>
      <c r="AL156" s="76" t="e">
        <f>'IS '!AL156-#REF!</f>
        <v>#REF!</v>
      </c>
      <c r="AM156" s="96" t="e">
        <f>'IS '!AM156-#REF!</f>
        <v>#REF!</v>
      </c>
      <c r="AN156" s="96" t="e">
        <f>'IS '!AN156-#REF!</f>
        <v>#REF!</v>
      </c>
      <c r="AO156" s="96" t="e">
        <f>'IS '!AO156-#REF!</f>
        <v>#REF!</v>
      </c>
      <c r="AP156" s="96" t="e">
        <f>'IS '!AP156-#REF!</f>
        <v>#REF!</v>
      </c>
      <c r="AQ156" s="76" t="e">
        <f>'IS '!AQ156-#REF!</f>
        <v>#REF!</v>
      </c>
      <c r="AR156" s="96" t="e">
        <f>'IS '!AR156-#REF!</f>
        <v>#REF!</v>
      </c>
      <c r="AS156" s="96" t="e">
        <f>'IS '!AS156-#REF!</f>
        <v>#REF!</v>
      </c>
      <c r="AT156" s="96" t="e">
        <f>'IS '!AT156-#REF!</f>
        <v>#REF!</v>
      </c>
      <c r="AU156" s="96" t="e">
        <f>'IS '!AU156-#REF!</f>
        <v>#REF!</v>
      </c>
      <c r="AV156" s="76" t="e">
        <f>'IS '!AV156-#REF!</f>
        <v>#REF!</v>
      </c>
    </row>
    <row r="157" spans="2:48" outlineLevel="1" x14ac:dyDescent="0.55000000000000004">
      <c r="B157" s="441" t="s">
        <v>132</v>
      </c>
      <c r="C157" s="442"/>
      <c r="D157" s="145" t="e">
        <f>'IS '!D157-#REF!</f>
        <v>#REF!</v>
      </c>
      <c r="E157" s="146" t="e">
        <f>'IS '!E157-#REF!</f>
        <v>#REF!</v>
      </c>
      <c r="F157" s="139" t="e">
        <f>'IS '!F157-#REF!</f>
        <v>#REF!</v>
      </c>
      <c r="G157" s="139" t="e">
        <f>'IS '!G157-#REF!</f>
        <v>#REF!</v>
      </c>
      <c r="H157" s="49" t="e">
        <f>'IS '!H157-#REF!</f>
        <v>#REF!</v>
      </c>
      <c r="I157" s="139" t="e">
        <f>'IS '!I157-#REF!</f>
        <v>#REF!</v>
      </c>
      <c r="J157" s="139" t="e">
        <f>'IS '!J157-#REF!</f>
        <v>#REF!</v>
      </c>
      <c r="K157" s="139" t="e">
        <f>'IS '!K157-#REF!</f>
        <v>#REF!</v>
      </c>
      <c r="L157" s="139" t="e">
        <f>'IS '!L157-#REF!</f>
        <v>#REF!</v>
      </c>
      <c r="M157" s="49" t="e">
        <f>'IS '!M157-#REF!</f>
        <v>#REF!</v>
      </c>
      <c r="N157" s="139" t="e">
        <f>'IS '!N157-#REF!</f>
        <v>#REF!</v>
      </c>
      <c r="O157" s="139" t="e">
        <f>'IS '!O157-#REF!</f>
        <v>#REF!</v>
      </c>
      <c r="P157" s="139" t="e">
        <f>'IS '!P157-#REF!</f>
        <v>#REF!</v>
      </c>
      <c r="Q157" s="139" t="e">
        <f>'IS '!Q157-#REF!</f>
        <v>#REF!</v>
      </c>
      <c r="R157" s="49" t="e">
        <f>'IS '!R157-#REF!</f>
        <v>#REF!</v>
      </c>
      <c r="S157" s="139" t="e">
        <f>'IS '!S157-#REF!</f>
        <v>#REF!</v>
      </c>
      <c r="T157" s="139" t="e">
        <f>'IS '!T157-#REF!</f>
        <v>#REF!</v>
      </c>
      <c r="U157" s="142" t="e">
        <f>'IS '!U157-#REF!</f>
        <v>#REF!</v>
      </c>
      <c r="V157" s="139" t="e">
        <f>'IS '!V157-#REF!</f>
        <v>#REF!</v>
      </c>
      <c r="W157" s="137" t="e">
        <f>'IS '!W157-#REF!</f>
        <v>#REF!</v>
      </c>
      <c r="X157" s="139" t="e">
        <f>'IS '!X157-#REF!</f>
        <v>#REF!</v>
      </c>
      <c r="Y157" s="139" t="e">
        <f>'IS '!Y157-#REF!</f>
        <v>#REF!</v>
      </c>
      <c r="Z157" s="139" t="e">
        <f>'IS '!Z157-#REF!</f>
        <v>#REF!</v>
      </c>
      <c r="AA157" s="139" t="e">
        <f>'IS '!AA157-#REF!</f>
        <v>#REF!</v>
      </c>
      <c r="AB157" s="49" t="e">
        <f>'IS '!AB157-#REF!</f>
        <v>#REF!</v>
      </c>
      <c r="AC157" s="139" t="e">
        <f>'IS '!AC157-#REF!</f>
        <v>#REF!</v>
      </c>
      <c r="AD157" s="139" t="e">
        <f>'IS '!AD157-#REF!</f>
        <v>#REF!</v>
      </c>
      <c r="AE157" s="139" t="e">
        <f>'IS '!AE157-#REF!</f>
        <v>#REF!</v>
      </c>
      <c r="AF157" s="139" t="e">
        <f>'IS '!AF157-#REF!</f>
        <v>#REF!</v>
      </c>
      <c r="AG157" s="49" t="e">
        <f>'IS '!AG157-#REF!</f>
        <v>#REF!</v>
      </c>
      <c r="AH157" s="139" t="e">
        <f>'IS '!AH157-#REF!</f>
        <v>#REF!</v>
      </c>
      <c r="AI157" s="139" t="e">
        <f>'IS '!AI157-#REF!</f>
        <v>#REF!</v>
      </c>
      <c r="AJ157" s="139" t="e">
        <f>'IS '!AJ157-#REF!</f>
        <v>#REF!</v>
      </c>
      <c r="AK157" s="139" t="e">
        <f>'IS '!AK157-#REF!</f>
        <v>#REF!</v>
      </c>
      <c r="AL157" s="49" t="e">
        <f>'IS '!AL157-#REF!</f>
        <v>#REF!</v>
      </c>
      <c r="AM157" s="139" t="e">
        <f>'IS '!AM157-#REF!</f>
        <v>#REF!</v>
      </c>
      <c r="AN157" s="139" t="e">
        <f>'IS '!AN157-#REF!</f>
        <v>#REF!</v>
      </c>
      <c r="AO157" s="139" t="e">
        <f>'IS '!AO157-#REF!</f>
        <v>#REF!</v>
      </c>
      <c r="AP157" s="139" t="e">
        <f>'IS '!AP157-#REF!</f>
        <v>#REF!</v>
      </c>
      <c r="AQ157" s="49" t="e">
        <f>'IS '!AQ157-#REF!</f>
        <v>#REF!</v>
      </c>
      <c r="AR157" s="139" t="e">
        <f>'IS '!AR157-#REF!</f>
        <v>#REF!</v>
      </c>
      <c r="AS157" s="139" t="e">
        <f>'IS '!AS157-#REF!</f>
        <v>#REF!</v>
      </c>
      <c r="AT157" s="139" t="e">
        <f>'IS '!AT157-#REF!</f>
        <v>#REF!</v>
      </c>
      <c r="AU157" s="139" t="e">
        <f>'IS '!AU157-#REF!</f>
        <v>#REF!</v>
      </c>
      <c r="AV157" s="49" t="e">
        <f>'IS '!AV157-#REF!</f>
        <v>#REF!</v>
      </c>
    </row>
    <row r="158" spans="2:48" outlineLevel="1" x14ac:dyDescent="0.55000000000000004">
      <c r="B158" s="443" t="s">
        <v>133</v>
      </c>
      <c r="C158" s="444"/>
      <c r="D158" s="147" t="e">
        <f>'IS '!D158-#REF!</f>
        <v>#REF!</v>
      </c>
      <c r="E158" s="140" t="e">
        <f>'IS '!E158-#REF!</f>
        <v>#REF!</v>
      </c>
      <c r="F158" s="140" t="e">
        <f>'IS '!F158-#REF!</f>
        <v>#REF!</v>
      </c>
      <c r="G158" s="140" t="e">
        <f>'IS '!G158-#REF!</f>
        <v>#REF!</v>
      </c>
      <c r="H158" s="141" t="e">
        <f>'IS '!H158-#REF!</f>
        <v>#REF!</v>
      </c>
      <c r="I158" s="140" t="e">
        <f>'IS '!I158-#REF!</f>
        <v>#REF!</v>
      </c>
      <c r="J158" s="140" t="e">
        <f>'IS '!J158-#REF!</f>
        <v>#REF!</v>
      </c>
      <c r="K158" s="140" t="e">
        <f>'IS '!K158-#REF!</f>
        <v>#REF!</v>
      </c>
      <c r="L158" s="140" t="e">
        <f>'IS '!L158-#REF!</f>
        <v>#REF!</v>
      </c>
      <c r="M158" s="141" t="e">
        <f>'IS '!M158-#REF!</f>
        <v>#REF!</v>
      </c>
      <c r="N158" s="140" t="e">
        <f>'IS '!N158-#REF!</f>
        <v>#REF!</v>
      </c>
      <c r="O158" s="140" t="e">
        <f>'IS '!O158-#REF!</f>
        <v>#REF!</v>
      </c>
      <c r="P158" s="140" t="e">
        <f>'IS '!P158-#REF!</f>
        <v>#REF!</v>
      </c>
      <c r="Q158" s="140" t="e">
        <f>'IS '!Q158-#REF!</f>
        <v>#REF!</v>
      </c>
      <c r="R158" s="141" t="e">
        <f>'IS '!R158-#REF!</f>
        <v>#REF!</v>
      </c>
      <c r="S158" s="140" t="e">
        <f>'IS '!S158-#REF!</f>
        <v>#REF!</v>
      </c>
      <c r="T158" s="140" t="e">
        <f>'IS '!T158-#REF!</f>
        <v>#REF!</v>
      </c>
      <c r="U158" s="140" t="e">
        <f>'IS '!U158-#REF!</f>
        <v>#REF!</v>
      </c>
      <c r="V158" s="140" t="e">
        <f>'IS '!V158-#REF!</f>
        <v>#REF!</v>
      </c>
      <c r="W158" s="199" t="e">
        <f>'IS '!W158-#REF!</f>
        <v>#REF!</v>
      </c>
      <c r="X158" s="140" t="e">
        <f>'IS '!X158-#REF!</f>
        <v>#REF!</v>
      </c>
      <c r="Y158" s="140" t="e">
        <f>'IS '!Y158-#REF!</f>
        <v>#REF!</v>
      </c>
      <c r="Z158" s="140" t="e">
        <f>'IS '!Z158-#REF!</f>
        <v>#REF!</v>
      </c>
      <c r="AA158" s="140" t="e">
        <f>'IS '!AA158-#REF!</f>
        <v>#REF!</v>
      </c>
      <c r="AB158" s="141" t="e">
        <f>'IS '!AB158-#REF!</f>
        <v>#REF!</v>
      </c>
      <c r="AC158" s="140" t="e">
        <f>'IS '!AC158-#REF!</f>
        <v>#REF!</v>
      </c>
      <c r="AD158" s="140" t="e">
        <f>'IS '!AD158-#REF!</f>
        <v>#REF!</v>
      </c>
      <c r="AE158" s="140" t="e">
        <f>'IS '!AE158-#REF!</f>
        <v>#REF!</v>
      </c>
      <c r="AF158" s="140" t="e">
        <f>'IS '!AF158-#REF!</f>
        <v>#REF!</v>
      </c>
      <c r="AG158" s="141" t="e">
        <f>'IS '!AG158-#REF!</f>
        <v>#REF!</v>
      </c>
      <c r="AH158" s="140" t="e">
        <f>'IS '!AH158-#REF!</f>
        <v>#REF!</v>
      </c>
      <c r="AI158" s="140" t="e">
        <f>'IS '!AI158-#REF!</f>
        <v>#REF!</v>
      </c>
      <c r="AJ158" s="140" t="e">
        <f>'IS '!AJ158-#REF!</f>
        <v>#REF!</v>
      </c>
      <c r="AK158" s="140" t="e">
        <f>'IS '!AK158-#REF!</f>
        <v>#REF!</v>
      </c>
      <c r="AL158" s="141" t="e">
        <f>'IS '!AL158-#REF!</f>
        <v>#REF!</v>
      </c>
      <c r="AM158" s="140" t="e">
        <f>'IS '!AM158-#REF!</f>
        <v>#REF!</v>
      </c>
      <c r="AN158" s="140" t="e">
        <f>'IS '!AN158-#REF!</f>
        <v>#REF!</v>
      </c>
      <c r="AO158" s="140" t="e">
        <f>'IS '!AO158-#REF!</f>
        <v>#REF!</v>
      </c>
      <c r="AP158" s="140" t="e">
        <f>'IS '!AP158-#REF!</f>
        <v>#REF!</v>
      </c>
      <c r="AQ158" s="141" t="e">
        <f>'IS '!AQ158-#REF!</f>
        <v>#REF!</v>
      </c>
      <c r="AR158" s="140" t="e">
        <f>'IS '!AR158-#REF!</f>
        <v>#REF!</v>
      </c>
      <c r="AS158" s="140" t="e">
        <f>'IS '!AS158-#REF!</f>
        <v>#REF!</v>
      </c>
      <c r="AT158" s="140" t="e">
        <f>'IS '!AT158-#REF!</f>
        <v>#REF!</v>
      </c>
      <c r="AU158" s="140" t="e">
        <f>'IS '!AU158-#REF!</f>
        <v>#REF!</v>
      </c>
      <c r="AV158" s="141" t="e">
        <f>'IS '!AV158-#REF!</f>
        <v>#REF!</v>
      </c>
    </row>
    <row r="159" spans="2:48" outlineLevel="1" x14ac:dyDescent="0.55000000000000004">
      <c r="B159" s="200" t="s">
        <v>134</v>
      </c>
      <c r="C159" s="201"/>
      <c r="D159" s="139" t="e">
        <f>'IS '!D159-#REF!</f>
        <v>#REF!</v>
      </c>
      <c r="E159" s="36" t="e">
        <f>'IS '!E159-#REF!</f>
        <v>#REF!</v>
      </c>
      <c r="F159" s="36" t="e">
        <f>'IS '!F159-#REF!</f>
        <v>#REF!</v>
      </c>
      <c r="G159" s="139" t="e">
        <f>'IS '!G159-#REF!</f>
        <v>#REF!</v>
      </c>
      <c r="H159" s="49" t="e">
        <f>'IS '!H159-#REF!</f>
        <v>#REF!</v>
      </c>
      <c r="I159" s="139" t="e">
        <f>'IS '!I159-#REF!</f>
        <v>#REF!</v>
      </c>
      <c r="J159" s="139" t="e">
        <f>'IS '!J159-#REF!</f>
        <v>#REF!</v>
      </c>
      <c r="K159" s="139" t="e">
        <f>'IS '!K159-#REF!</f>
        <v>#REF!</v>
      </c>
      <c r="L159" s="139" t="e">
        <f>'IS '!L159-#REF!</f>
        <v>#REF!</v>
      </c>
      <c r="M159" s="49" t="e">
        <f>'IS '!M159-#REF!</f>
        <v>#REF!</v>
      </c>
      <c r="N159" s="139" t="e">
        <f>'IS '!N159-#REF!</f>
        <v>#REF!</v>
      </c>
      <c r="O159" s="139" t="e">
        <f>'IS '!O159-#REF!</f>
        <v>#REF!</v>
      </c>
      <c r="P159" s="139" t="e">
        <f>'IS '!P159-#REF!</f>
        <v>#REF!</v>
      </c>
      <c r="Q159" s="139" t="e">
        <f>'IS '!Q159-#REF!</f>
        <v>#REF!</v>
      </c>
      <c r="R159" s="49" t="e">
        <f>'IS '!R159-#REF!</f>
        <v>#REF!</v>
      </c>
      <c r="S159" s="139" t="e">
        <f>'IS '!S159-#REF!</f>
        <v>#REF!</v>
      </c>
      <c r="T159" s="139" t="e">
        <f>'IS '!T159-#REF!</f>
        <v>#REF!</v>
      </c>
      <c r="U159" s="139" t="e">
        <f>'IS '!U159-#REF!</f>
        <v>#REF!</v>
      </c>
      <c r="V159" s="139" t="e">
        <f>'IS '!V159-#REF!</f>
        <v>#REF!</v>
      </c>
      <c r="W159" s="49" t="e">
        <f>'IS '!W159-#REF!</f>
        <v>#REF!</v>
      </c>
      <c r="X159" s="139" t="e">
        <f>'IS '!X159-#REF!</f>
        <v>#REF!</v>
      </c>
      <c r="Y159" s="139" t="e">
        <f>'IS '!Y159-#REF!</f>
        <v>#REF!</v>
      </c>
      <c r="Z159" s="139" t="e">
        <f>'IS '!Z159-#REF!</f>
        <v>#REF!</v>
      </c>
      <c r="AA159" s="139" t="e">
        <f>'IS '!AA159-#REF!</f>
        <v>#REF!</v>
      </c>
      <c r="AB159" s="49" t="e">
        <f>'IS '!AB159-#REF!</f>
        <v>#REF!</v>
      </c>
      <c r="AC159" s="139" t="e">
        <f>'IS '!AC159-#REF!</f>
        <v>#REF!</v>
      </c>
      <c r="AD159" s="139" t="e">
        <f>'IS '!AD159-#REF!</f>
        <v>#REF!</v>
      </c>
      <c r="AE159" s="139" t="e">
        <f>'IS '!AE159-#REF!</f>
        <v>#REF!</v>
      </c>
      <c r="AF159" s="139" t="e">
        <f>'IS '!AF159-#REF!</f>
        <v>#REF!</v>
      </c>
      <c r="AG159" s="49" t="e">
        <f>'IS '!AG159-#REF!</f>
        <v>#REF!</v>
      </c>
      <c r="AH159" s="139" t="e">
        <f>'IS '!AH159-#REF!</f>
        <v>#REF!</v>
      </c>
      <c r="AI159" s="139" t="e">
        <f>'IS '!AI159-#REF!</f>
        <v>#REF!</v>
      </c>
      <c r="AJ159" s="139" t="e">
        <f>'IS '!AJ159-#REF!</f>
        <v>#REF!</v>
      </c>
      <c r="AK159" s="139" t="e">
        <f>'IS '!AK159-#REF!</f>
        <v>#REF!</v>
      </c>
      <c r="AL159" s="49" t="e">
        <f>'IS '!AL159-#REF!</f>
        <v>#REF!</v>
      </c>
      <c r="AM159" s="139" t="e">
        <f>'IS '!AM159-#REF!</f>
        <v>#REF!</v>
      </c>
      <c r="AN159" s="139" t="e">
        <f>'IS '!AN159-#REF!</f>
        <v>#REF!</v>
      </c>
      <c r="AO159" s="139" t="e">
        <f>'IS '!AO159-#REF!</f>
        <v>#REF!</v>
      </c>
      <c r="AP159" s="139" t="e">
        <f>'IS '!AP159-#REF!</f>
        <v>#REF!</v>
      </c>
      <c r="AQ159" s="49" t="e">
        <f>'IS '!AQ159-#REF!</f>
        <v>#REF!</v>
      </c>
      <c r="AR159" s="139" t="e">
        <f>'IS '!AR159-#REF!</f>
        <v>#REF!</v>
      </c>
      <c r="AS159" s="139" t="e">
        <f>'IS '!AS159-#REF!</f>
        <v>#REF!</v>
      </c>
      <c r="AT159" s="139" t="e">
        <f>'IS '!AT159-#REF!</f>
        <v>#REF!</v>
      </c>
      <c r="AU159" s="139" t="e">
        <f>'IS '!AU159-#REF!</f>
        <v>#REF!</v>
      </c>
      <c r="AV159" s="49" t="e">
        <f>'IS '!AV159-#REF!</f>
        <v>#REF!</v>
      </c>
    </row>
    <row r="160" spans="2:48" outlineLevel="1" x14ac:dyDescent="0.55000000000000004">
      <c r="B160" s="200" t="s">
        <v>135</v>
      </c>
      <c r="C160" s="201"/>
      <c r="D160" s="139" t="e">
        <f>'IS '!D160-#REF!</f>
        <v>#REF!</v>
      </c>
      <c r="E160" s="16" t="e">
        <f>'IS '!E160-#REF!</f>
        <v>#REF!</v>
      </c>
      <c r="F160" s="16" t="e">
        <f>'IS '!F160-#REF!</f>
        <v>#REF!</v>
      </c>
      <c r="G160" s="139" t="e">
        <f>'IS '!G160-#REF!</f>
        <v>#REF!</v>
      </c>
      <c r="H160" s="49" t="e">
        <f>'IS '!H160-#REF!</f>
        <v>#REF!</v>
      </c>
      <c r="I160" s="139" t="e">
        <f>'IS '!I160-#REF!</f>
        <v>#REF!</v>
      </c>
      <c r="J160" s="139" t="e">
        <f>'IS '!J160-#REF!</f>
        <v>#REF!</v>
      </c>
      <c r="K160" s="139" t="e">
        <f>'IS '!K160-#REF!</f>
        <v>#REF!</v>
      </c>
      <c r="L160" s="139" t="e">
        <f>'IS '!L160-#REF!</f>
        <v>#REF!</v>
      </c>
      <c r="M160" s="49" t="e">
        <f>'IS '!M160-#REF!</f>
        <v>#REF!</v>
      </c>
      <c r="N160" s="179" t="e">
        <f>'IS '!N160-#REF!</f>
        <v>#REF!</v>
      </c>
      <c r="O160" s="139" t="e">
        <f>'IS '!O160-#REF!</f>
        <v>#REF!</v>
      </c>
      <c r="P160" s="139" t="e">
        <f>'IS '!P160-#REF!</f>
        <v>#REF!</v>
      </c>
      <c r="Q160" s="139" t="e">
        <f>'IS '!Q160-#REF!</f>
        <v>#REF!</v>
      </c>
      <c r="R160" s="49" t="e">
        <f>'IS '!R160-#REF!</f>
        <v>#REF!</v>
      </c>
      <c r="S160" s="139" t="e">
        <f>'IS '!S160-#REF!</f>
        <v>#REF!</v>
      </c>
      <c r="T160" s="139" t="e">
        <f>'IS '!T160-#REF!</f>
        <v>#REF!</v>
      </c>
      <c r="U160" s="139" t="e">
        <f>'IS '!U160-#REF!</f>
        <v>#REF!</v>
      </c>
      <c r="V160" s="139" t="e">
        <f>'IS '!V160-#REF!</f>
        <v>#REF!</v>
      </c>
      <c r="W160" s="49" t="e">
        <f>'IS '!W160-#REF!</f>
        <v>#REF!</v>
      </c>
      <c r="X160" s="139" t="e">
        <f>'IS '!X160-#REF!</f>
        <v>#REF!</v>
      </c>
      <c r="Y160" s="139" t="e">
        <f>'IS '!Y160-#REF!</f>
        <v>#REF!</v>
      </c>
      <c r="Z160" s="139" t="e">
        <f>'IS '!Z160-#REF!</f>
        <v>#REF!</v>
      </c>
      <c r="AA160" s="139" t="e">
        <f>'IS '!AA160-#REF!</f>
        <v>#REF!</v>
      </c>
      <c r="AB160" s="49" t="e">
        <f>'IS '!AB160-#REF!</f>
        <v>#REF!</v>
      </c>
      <c r="AC160" s="139" t="e">
        <f>'IS '!AC160-#REF!</f>
        <v>#REF!</v>
      </c>
      <c r="AD160" s="139" t="e">
        <f>'IS '!AD160-#REF!</f>
        <v>#REF!</v>
      </c>
      <c r="AE160" s="139" t="e">
        <f>'IS '!AE160-#REF!</f>
        <v>#REF!</v>
      </c>
      <c r="AF160" s="139" t="e">
        <f>'IS '!AF160-#REF!</f>
        <v>#REF!</v>
      </c>
      <c r="AG160" s="49" t="e">
        <f>'IS '!AG160-#REF!</f>
        <v>#REF!</v>
      </c>
      <c r="AH160" s="139" t="e">
        <f>'IS '!AH160-#REF!</f>
        <v>#REF!</v>
      </c>
      <c r="AI160" s="139" t="e">
        <f>'IS '!AI160-#REF!</f>
        <v>#REF!</v>
      </c>
      <c r="AJ160" s="139" t="e">
        <f>'IS '!AJ160-#REF!</f>
        <v>#REF!</v>
      </c>
      <c r="AK160" s="139" t="e">
        <f>'IS '!AK160-#REF!</f>
        <v>#REF!</v>
      </c>
      <c r="AL160" s="49" t="e">
        <f>'IS '!AL160-#REF!</f>
        <v>#REF!</v>
      </c>
      <c r="AM160" s="139" t="e">
        <f>'IS '!AM160-#REF!</f>
        <v>#REF!</v>
      </c>
      <c r="AN160" s="139" t="e">
        <f>'IS '!AN160-#REF!</f>
        <v>#REF!</v>
      </c>
      <c r="AO160" s="139" t="e">
        <f>'IS '!AO160-#REF!</f>
        <v>#REF!</v>
      </c>
      <c r="AP160" s="139" t="e">
        <f>'IS '!AP160-#REF!</f>
        <v>#REF!</v>
      </c>
      <c r="AQ160" s="49" t="e">
        <f>'IS '!AQ160-#REF!</f>
        <v>#REF!</v>
      </c>
      <c r="AR160" s="139" t="e">
        <f>'IS '!AR160-#REF!</f>
        <v>#REF!</v>
      </c>
      <c r="AS160" s="139" t="e">
        <f>'IS '!AS160-#REF!</f>
        <v>#REF!</v>
      </c>
      <c r="AT160" s="139" t="e">
        <f>'IS '!AT160-#REF!</f>
        <v>#REF!</v>
      </c>
      <c r="AU160" s="139" t="e">
        <f>'IS '!AU160-#REF!</f>
        <v>#REF!</v>
      </c>
      <c r="AV160" s="49" t="e">
        <f>'IS '!AV160-#REF!</f>
        <v>#REF!</v>
      </c>
    </row>
    <row r="161" spans="2:48" outlineLevel="1" x14ac:dyDescent="0.55000000000000004">
      <c r="B161" s="200" t="s">
        <v>136</v>
      </c>
      <c r="C161" s="201"/>
      <c r="D161" s="139" t="e">
        <f>'IS '!D161-#REF!</f>
        <v>#REF!</v>
      </c>
      <c r="E161" s="139" t="e">
        <f>'IS '!E161-#REF!</f>
        <v>#REF!</v>
      </c>
      <c r="F161" s="139" t="e">
        <f>'IS '!F161-#REF!</f>
        <v>#REF!</v>
      </c>
      <c r="G161" s="139" t="e">
        <f>'IS '!G161-#REF!</f>
        <v>#REF!</v>
      </c>
      <c r="H161" s="49" t="e">
        <f>'IS '!H161-#REF!</f>
        <v>#REF!</v>
      </c>
      <c r="I161" s="139" t="e">
        <f>'IS '!I161-#REF!</f>
        <v>#REF!</v>
      </c>
      <c r="J161" s="139" t="e">
        <f>'IS '!J161-#REF!</f>
        <v>#REF!</v>
      </c>
      <c r="K161" s="139" t="e">
        <f>'IS '!K161-#REF!</f>
        <v>#REF!</v>
      </c>
      <c r="L161" s="139" t="e">
        <f>'IS '!L161-#REF!</f>
        <v>#REF!</v>
      </c>
      <c r="M161" s="49" t="e">
        <f>'IS '!M161-#REF!</f>
        <v>#REF!</v>
      </c>
      <c r="N161" s="139" t="e">
        <f>'IS '!N161-#REF!</f>
        <v>#REF!</v>
      </c>
      <c r="O161" s="139" t="e">
        <f>'IS '!O161-#REF!</f>
        <v>#REF!</v>
      </c>
      <c r="P161" s="139" t="e">
        <f>'IS '!P161-#REF!</f>
        <v>#REF!</v>
      </c>
      <c r="Q161" s="139" t="e">
        <f>'IS '!Q161-#REF!</f>
        <v>#REF!</v>
      </c>
      <c r="R161" s="49" t="e">
        <f>'IS '!R161-#REF!</f>
        <v>#REF!</v>
      </c>
      <c r="S161" s="139" t="e">
        <f>'IS '!S161-#REF!</f>
        <v>#REF!</v>
      </c>
      <c r="T161" s="139" t="e">
        <f>'IS '!T161-#REF!</f>
        <v>#REF!</v>
      </c>
      <c r="U161" s="139" t="e">
        <f>'IS '!U161-#REF!</f>
        <v>#REF!</v>
      </c>
      <c r="V161" s="139" t="e">
        <f>'IS '!V161-#REF!</f>
        <v>#REF!</v>
      </c>
      <c r="W161" s="49" t="e">
        <f>'IS '!W161-#REF!</f>
        <v>#REF!</v>
      </c>
      <c r="X161" s="139" t="e">
        <f>'IS '!X161-#REF!</f>
        <v>#REF!</v>
      </c>
      <c r="Y161" s="139" t="e">
        <f>'IS '!Y161-#REF!</f>
        <v>#REF!</v>
      </c>
      <c r="Z161" s="139" t="e">
        <f>'IS '!Z161-#REF!</f>
        <v>#REF!</v>
      </c>
      <c r="AA161" s="139" t="e">
        <f>'IS '!AA161-#REF!</f>
        <v>#REF!</v>
      </c>
      <c r="AB161" s="49" t="e">
        <f>'IS '!AB161-#REF!</f>
        <v>#REF!</v>
      </c>
      <c r="AC161" s="139" t="e">
        <f>'IS '!AC161-#REF!</f>
        <v>#REF!</v>
      </c>
      <c r="AD161" s="139" t="e">
        <f>'IS '!AD161-#REF!</f>
        <v>#REF!</v>
      </c>
      <c r="AE161" s="139" t="e">
        <f>'IS '!AE161-#REF!</f>
        <v>#REF!</v>
      </c>
      <c r="AF161" s="139" t="e">
        <f>'IS '!AF161-#REF!</f>
        <v>#REF!</v>
      </c>
      <c r="AG161" s="49" t="e">
        <f>'IS '!AG161-#REF!</f>
        <v>#REF!</v>
      </c>
      <c r="AH161" s="139" t="e">
        <f>'IS '!AH161-#REF!</f>
        <v>#REF!</v>
      </c>
      <c r="AI161" s="139" t="e">
        <f>'IS '!AI161-#REF!</f>
        <v>#REF!</v>
      </c>
      <c r="AJ161" s="139" t="e">
        <f>'IS '!AJ161-#REF!</f>
        <v>#REF!</v>
      </c>
      <c r="AK161" s="139" t="e">
        <f>'IS '!AK161-#REF!</f>
        <v>#REF!</v>
      </c>
      <c r="AL161" s="49" t="e">
        <f>'IS '!AL161-#REF!</f>
        <v>#REF!</v>
      </c>
      <c r="AM161" s="139" t="e">
        <f>'IS '!AM161-#REF!</f>
        <v>#REF!</v>
      </c>
      <c r="AN161" s="139" t="e">
        <f>'IS '!AN161-#REF!</f>
        <v>#REF!</v>
      </c>
      <c r="AO161" s="139" t="e">
        <f>'IS '!AO161-#REF!</f>
        <v>#REF!</v>
      </c>
      <c r="AP161" s="139" t="e">
        <f>'IS '!AP161-#REF!</f>
        <v>#REF!</v>
      </c>
      <c r="AQ161" s="49" t="e">
        <f>'IS '!AQ161-#REF!</f>
        <v>#REF!</v>
      </c>
      <c r="AR161" s="139" t="e">
        <f>'IS '!AR161-#REF!</f>
        <v>#REF!</v>
      </c>
      <c r="AS161" s="139" t="e">
        <f>'IS '!AS161-#REF!</f>
        <v>#REF!</v>
      </c>
      <c r="AT161" s="139" t="e">
        <f>'IS '!AT161-#REF!</f>
        <v>#REF!</v>
      </c>
      <c r="AU161" s="139" t="e">
        <f>'IS '!AU161-#REF!</f>
        <v>#REF!</v>
      </c>
      <c r="AV161" s="49" t="e">
        <f>'IS '!AV161-#REF!</f>
        <v>#REF!</v>
      </c>
    </row>
    <row r="162" spans="2:48" ht="17.100000000000001" x14ac:dyDescent="0.85">
      <c r="B162" s="445" t="s">
        <v>12</v>
      </c>
      <c r="C162" s="446"/>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4" t="s">
        <v>347</v>
      </c>
      <c r="W162" s="40" t="s">
        <v>348</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55000000000000004">
      <c r="B163" s="437" t="s">
        <v>65</v>
      </c>
      <c r="C163" s="438"/>
      <c r="D163" s="102" t="e">
        <f>'IS '!D163-#REF!</f>
        <v>#REF!</v>
      </c>
      <c r="E163" s="102" t="e">
        <f>'IS '!E163-#REF!</f>
        <v>#REF!</v>
      </c>
      <c r="F163" s="102" t="e">
        <f>'IS '!F163-#REF!</f>
        <v>#REF!</v>
      </c>
      <c r="G163" s="102" t="e">
        <f>'IS '!G163-#REF!</f>
        <v>#REF!</v>
      </c>
      <c r="H163" s="159" t="e">
        <f>'IS '!H163-#REF!</f>
        <v>#REF!</v>
      </c>
      <c r="I163" s="102" t="e">
        <f>'IS '!I163-#REF!</f>
        <v>#REF!</v>
      </c>
      <c r="J163" s="102" t="e">
        <f>'IS '!J163-#REF!</f>
        <v>#REF!</v>
      </c>
      <c r="K163" s="105" t="e">
        <f>'IS '!K163-#REF!</f>
        <v>#REF!</v>
      </c>
      <c r="L163" s="101" t="e">
        <f>'IS '!L163-#REF!</f>
        <v>#REF!</v>
      </c>
      <c r="M163" s="169" t="e">
        <f>'IS '!M163-#REF!</f>
        <v>#REF!</v>
      </c>
      <c r="N163" s="101" t="e">
        <f>'IS '!N163-#REF!</f>
        <v>#REF!</v>
      </c>
      <c r="O163" s="101" t="e">
        <f>'IS '!O163-#REF!</f>
        <v>#REF!</v>
      </c>
      <c r="P163" s="101" t="e">
        <f>'IS '!P163-#REF!</f>
        <v>#REF!</v>
      </c>
      <c r="Q163" s="101" t="e">
        <f>'IS '!Q163-#REF!</f>
        <v>#REF!</v>
      </c>
      <c r="R163" s="17" t="e">
        <f>'IS '!R163-#REF!</f>
        <v>#REF!</v>
      </c>
      <c r="S163" s="16" t="e">
        <f>'IS '!S163-#REF!</f>
        <v>#REF!</v>
      </c>
      <c r="T163" s="16" t="e">
        <f>'IS '!T163-#REF!</f>
        <v>#REF!</v>
      </c>
      <c r="U163" s="16" t="e">
        <f>'IS '!U163-#REF!</f>
        <v>#REF!</v>
      </c>
      <c r="V163" s="101" t="e">
        <f>'IS '!V163-#REF!</f>
        <v>#REF!</v>
      </c>
      <c r="W163" s="17" t="e">
        <f>'IS '!W163-#REF!</f>
        <v>#REF!</v>
      </c>
      <c r="X163" s="33" t="e">
        <f>'IS '!X163-#REF!</f>
        <v>#REF!</v>
      </c>
      <c r="Y163" s="33" t="e">
        <f>'IS '!Y163-#REF!</f>
        <v>#REF!</v>
      </c>
      <c r="Z163" s="33" t="e">
        <f>'IS '!Z163-#REF!</f>
        <v>#REF!</v>
      </c>
      <c r="AA163" s="33" t="e">
        <f>'IS '!AA163-#REF!</f>
        <v>#REF!</v>
      </c>
      <c r="AB163" s="17" t="e">
        <f>'IS '!AB163-#REF!</f>
        <v>#REF!</v>
      </c>
      <c r="AC163" s="33" t="e">
        <f>'IS '!AC163-#REF!</f>
        <v>#REF!</v>
      </c>
      <c r="AD163" s="33" t="e">
        <f>'IS '!AD163-#REF!</f>
        <v>#REF!</v>
      </c>
      <c r="AE163" s="33" t="e">
        <f>'IS '!AE163-#REF!</f>
        <v>#REF!</v>
      </c>
      <c r="AF163" s="33" t="e">
        <f>'IS '!AF163-#REF!</f>
        <v>#REF!</v>
      </c>
      <c r="AG163" s="17" t="e">
        <f>'IS '!AG163-#REF!</f>
        <v>#REF!</v>
      </c>
      <c r="AH163" s="33" t="e">
        <f>'IS '!AH163-#REF!</f>
        <v>#REF!</v>
      </c>
      <c r="AI163" s="33" t="e">
        <f>'IS '!AI163-#REF!</f>
        <v>#REF!</v>
      </c>
      <c r="AJ163" s="33" t="e">
        <f>'IS '!AJ163-#REF!</f>
        <v>#REF!</v>
      </c>
      <c r="AK163" s="33" t="e">
        <f>'IS '!AK163-#REF!</f>
        <v>#REF!</v>
      </c>
      <c r="AL163" s="17" t="e">
        <f>'IS '!AL163-#REF!</f>
        <v>#REF!</v>
      </c>
      <c r="AM163" s="33" t="e">
        <f>'IS '!AM163-#REF!</f>
        <v>#REF!</v>
      </c>
      <c r="AN163" s="33" t="e">
        <f>'IS '!AN163-#REF!</f>
        <v>#REF!</v>
      </c>
      <c r="AO163" s="33" t="e">
        <f>'IS '!AO163-#REF!</f>
        <v>#REF!</v>
      </c>
      <c r="AP163" s="33" t="e">
        <f>'IS '!AP163-#REF!</f>
        <v>#REF!</v>
      </c>
      <c r="AQ163" s="17" t="e">
        <f>'IS '!AQ163-#REF!</f>
        <v>#REF!</v>
      </c>
      <c r="AR163" s="33" t="e">
        <f>'IS '!AR163-#REF!</f>
        <v>#REF!</v>
      </c>
      <c r="AS163" s="33" t="e">
        <f>'IS '!AS163-#REF!</f>
        <v>#REF!</v>
      </c>
      <c r="AT163" s="33" t="e">
        <f>'IS '!AT163-#REF!</f>
        <v>#REF!</v>
      </c>
      <c r="AU163" s="33" t="e">
        <f>'IS '!AU163-#REF!</f>
        <v>#REF!</v>
      </c>
      <c r="AV163" s="17" t="e">
        <f>'IS '!AV163-#REF!</f>
        <v>#REF!</v>
      </c>
    </row>
    <row r="164" spans="2:48" outlineLevel="1" x14ac:dyDescent="0.55000000000000004">
      <c r="B164" s="200" t="s">
        <v>64</v>
      </c>
      <c r="C164" s="201"/>
      <c r="D164" s="102" t="e">
        <f>'IS '!D164-#REF!</f>
        <v>#REF!</v>
      </c>
      <c r="E164" s="102" t="e">
        <f>'IS '!E164-#REF!</f>
        <v>#REF!</v>
      </c>
      <c r="F164" s="102" t="e">
        <f>'IS '!F164-#REF!</f>
        <v>#REF!</v>
      </c>
      <c r="G164" s="102" t="e">
        <f>'IS '!G164-#REF!</f>
        <v>#REF!</v>
      </c>
      <c r="H164" s="159" t="e">
        <f>'IS '!H164-#REF!</f>
        <v>#REF!</v>
      </c>
      <c r="I164" s="102" t="e">
        <f>'IS '!I164-#REF!</f>
        <v>#REF!</v>
      </c>
      <c r="J164" s="102" t="e">
        <f>'IS '!J164-#REF!</f>
        <v>#REF!</v>
      </c>
      <c r="K164" s="105" t="e">
        <f>'IS '!K164-#REF!</f>
        <v>#REF!</v>
      </c>
      <c r="L164" s="101" t="e">
        <f>'IS '!L164-#REF!</f>
        <v>#REF!</v>
      </c>
      <c r="M164" s="169" t="e">
        <f>'IS '!M164-#REF!</f>
        <v>#REF!</v>
      </c>
      <c r="N164" s="101" t="e">
        <f>'IS '!N164-#REF!</f>
        <v>#REF!</v>
      </c>
      <c r="O164" s="101" t="e">
        <f>'IS '!O164-#REF!</f>
        <v>#REF!</v>
      </c>
      <c r="P164" s="101" t="e">
        <f>'IS '!P164-#REF!</f>
        <v>#REF!</v>
      </c>
      <c r="Q164" s="101" t="e">
        <f>'IS '!Q164-#REF!</f>
        <v>#REF!</v>
      </c>
      <c r="R164" s="17" t="e">
        <f>'IS '!R164-#REF!</f>
        <v>#REF!</v>
      </c>
      <c r="S164" s="16" t="e">
        <f>'IS '!S164-#REF!</f>
        <v>#REF!</v>
      </c>
      <c r="T164" s="16" t="e">
        <f>'IS '!T164-#REF!</f>
        <v>#REF!</v>
      </c>
      <c r="U164" s="16" t="e">
        <f>'IS '!U164-#REF!</f>
        <v>#REF!</v>
      </c>
      <c r="V164" s="101" t="e">
        <f>'IS '!V164-#REF!</f>
        <v>#REF!</v>
      </c>
      <c r="W164" s="17" t="e">
        <f>'IS '!W164-#REF!</f>
        <v>#REF!</v>
      </c>
      <c r="X164" s="33" t="e">
        <f>'IS '!X164-#REF!</f>
        <v>#REF!</v>
      </c>
      <c r="Y164" s="33" t="e">
        <f>'IS '!Y164-#REF!</f>
        <v>#REF!</v>
      </c>
      <c r="Z164" s="33" t="e">
        <f>'IS '!Z164-#REF!</f>
        <v>#REF!</v>
      </c>
      <c r="AA164" s="33" t="e">
        <f>'IS '!AA164-#REF!</f>
        <v>#REF!</v>
      </c>
      <c r="AB164" s="17" t="e">
        <f>'IS '!AB164-#REF!</f>
        <v>#REF!</v>
      </c>
      <c r="AC164" s="33" t="e">
        <f>'IS '!AC164-#REF!</f>
        <v>#REF!</v>
      </c>
      <c r="AD164" s="33" t="e">
        <f>'IS '!AD164-#REF!</f>
        <v>#REF!</v>
      </c>
      <c r="AE164" s="33" t="e">
        <f>'IS '!AE164-#REF!</f>
        <v>#REF!</v>
      </c>
      <c r="AF164" s="33" t="e">
        <f>'IS '!AF164-#REF!</f>
        <v>#REF!</v>
      </c>
      <c r="AG164" s="17" t="e">
        <f>'IS '!AG164-#REF!</f>
        <v>#REF!</v>
      </c>
      <c r="AH164" s="33" t="e">
        <f>'IS '!AH164-#REF!</f>
        <v>#REF!</v>
      </c>
      <c r="AI164" s="33" t="e">
        <f>'IS '!AI164-#REF!</f>
        <v>#REF!</v>
      </c>
      <c r="AJ164" s="33" t="e">
        <f>'IS '!AJ164-#REF!</f>
        <v>#REF!</v>
      </c>
      <c r="AK164" s="33" t="e">
        <f>'IS '!AK164-#REF!</f>
        <v>#REF!</v>
      </c>
      <c r="AL164" s="17" t="e">
        <f>'IS '!AL164-#REF!</f>
        <v>#REF!</v>
      </c>
      <c r="AM164" s="33" t="e">
        <f>'IS '!AM164-#REF!</f>
        <v>#REF!</v>
      </c>
      <c r="AN164" s="33" t="e">
        <f>'IS '!AN164-#REF!</f>
        <v>#REF!</v>
      </c>
      <c r="AO164" s="33" t="e">
        <f>'IS '!AO164-#REF!</f>
        <v>#REF!</v>
      </c>
      <c r="AP164" s="33" t="e">
        <f>'IS '!AP164-#REF!</f>
        <v>#REF!</v>
      </c>
      <c r="AQ164" s="17" t="e">
        <f>'IS '!AQ164-#REF!</f>
        <v>#REF!</v>
      </c>
      <c r="AR164" s="33" t="e">
        <f>'IS '!AR164-#REF!</f>
        <v>#REF!</v>
      </c>
      <c r="AS164" s="33" t="e">
        <f>'IS '!AS164-#REF!</f>
        <v>#REF!</v>
      </c>
      <c r="AT164" s="33" t="e">
        <f>'IS '!AT164-#REF!</f>
        <v>#REF!</v>
      </c>
      <c r="AU164" s="33" t="e">
        <f>'IS '!AU164-#REF!</f>
        <v>#REF!</v>
      </c>
      <c r="AV164" s="17" t="e">
        <f>'IS '!AV164-#REF!</f>
        <v>#REF!</v>
      </c>
    </row>
    <row r="165" spans="2:48" outlineLevel="1" x14ac:dyDescent="0.55000000000000004">
      <c r="B165" s="437" t="s">
        <v>129</v>
      </c>
      <c r="C165" s="438"/>
      <c r="D165" s="102" t="e">
        <f>'IS '!D165-#REF!</f>
        <v>#REF!</v>
      </c>
      <c r="E165" s="102" t="e">
        <f>'IS '!E165-#REF!</f>
        <v>#REF!</v>
      </c>
      <c r="F165" s="102" t="e">
        <f>'IS '!F165-#REF!</f>
        <v>#REF!</v>
      </c>
      <c r="G165" s="102" t="e">
        <f>'IS '!G165-#REF!</f>
        <v>#REF!</v>
      </c>
      <c r="H165" s="159" t="e">
        <f>'IS '!H165-#REF!</f>
        <v>#REF!</v>
      </c>
      <c r="I165" s="102" t="e">
        <f>'IS '!I165-#REF!</f>
        <v>#REF!</v>
      </c>
      <c r="J165" s="102" t="e">
        <f>'IS '!J165-#REF!</f>
        <v>#REF!</v>
      </c>
      <c r="K165" s="105" t="e">
        <f>'IS '!K165-#REF!</f>
        <v>#REF!</v>
      </c>
      <c r="L165" s="101" t="e">
        <f>'IS '!L165-#REF!</f>
        <v>#REF!</v>
      </c>
      <c r="M165" s="169" t="e">
        <f>'IS '!M165-#REF!</f>
        <v>#REF!</v>
      </c>
      <c r="N165" s="101" t="e">
        <f>'IS '!N165-#REF!</f>
        <v>#REF!</v>
      </c>
      <c r="O165" s="101" t="e">
        <f>'IS '!O165-#REF!</f>
        <v>#REF!</v>
      </c>
      <c r="P165" s="101" t="e">
        <f>'IS '!P165-#REF!</f>
        <v>#REF!</v>
      </c>
      <c r="Q165" s="101" t="e">
        <f>'IS '!Q165-#REF!</f>
        <v>#REF!</v>
      </c>
      <c r="R165" s="17" t="e">
        <f>'IS '!R165-#REF!</f>
        <v>#REF!</v>
      </c>
      <c r="S165" s="16" t="e">
        <f>'IS '!S165-#REF!</f>
        <v>#REF!</v>
      </c>
      <c r="T165" s="16" t="e">
        <f>'IS '!T165-#REF!</f>
        <v>#REF!</v>
      </c>
      <c r="U165" s="16" t="e">
        <f>'IS '!U165-#REF!</f>
        <v>#REF!</v>
      </c>
      <c r="V165" s="101" t="e">
        <f>'IS '!V165-#REF!</f>
        <v>#REF!</v>
      </c>
      <c r="W165" s="17" t="e">
        <f>'IS '!W165-#REF!</f>
        <v>#REF!</v>
      </c>
      <c r="X165" s="33" t="e">
        <f>'IS '!X165-#REF!</f>
        <v>#REF!</v>
      </c>
      <c r="Y165" s="33" t="e">
        <f>'IS '!Y165-#REF!</f>
        <v>#REF!</v>
      </c>
      <c r="Z165" s="33" t="e">
        <f>'IS '!Z165-#REF!</f>
        <v>#REF!</v>
      </c>
      <c r="AA165" s="33" t="e">
        <f>'IS '!AA165-#REF!</f>
        <v>#REF!</v>
      </c>
      <c r="AB165" s="17" t="e">
        <f>'IS '!AB165-#REF!</f>
        <v>#REF!</v>
      </c>
      <c r="AC165" s="33" t="e">
        <f>'IS '!AC165-#REF!</f>
        <v>#REF!</v>
      </c>
      <c r="AD165" s="33" t="e">
        <f>'IS '!AD165-#REF!</f>
        <v>#REF!</v>
      </c>
      <c r="AE165" s="33" t="e">
        <f>'IS '!AE165-#REF!</f>
        <v>#REF!</v>
      </c>
      <c r="AF165" s="33" t="e">
        <f>'IS '!AF165-#REF!</f>
        <v>#REF!</v>
      </c>
      <c r="AG165" s="17" t="e">
        <f>'IS '!AG165-#REF!</f>
        <v>#REF!</v>
      </c>
      <c r="AH165" s="33" t="e">
        <f>'IS '!AH165-#REF!</f>
        <v>#REF!</v>
      </c>
      <c r="AI165" s="33" t="e">
        <f>'IS '!AI165-#REF!</f>
        <v>#REF!</v>
      </c>
      <c r="AJ165" s="33" t="e">
        <f>'IS '!AJ165-#REF!</f>
        <v>#REF!</v>
      </c>
      <c r="AK165" s="33" t="e">
        <f>'IS '!AK165-#REF!</f>
        <v>#REF!</v>
      </c>
      <c r="AL165" s="17" t="e">
        <f>'IS '!AL165-#REF!</f>
        <v>#REF!</v>
      </c>
      <c r="AM165" s="33" t="e">
        <f>'IS '!AM165-#REF!</f>
        <v>#REF!</v>
      </c>
      <c r="AN165" s="33" t="e">
        <f>'IS '!AN165-#REF!</f>
        <v>#REF!</v>
      </c>
      <c r="AO165" s="33" t="e">
        <f>'IS '!AO165-#REF!</f>
        <v>#REF!</v>
      </c>
      <c r="AP165" s="33" t="e">
        <f>'IS '!AP165-#REF!</f>
        <v>#REF!</v>
      </c>
      <c r="AQ165" s="17" t="e">
        <f>'IS '!AQ165-#REF!</f>
        <v>#REF!</v>
      </c>
      <c r="AR165" s="33" t="e">
        <f>'IS '!AR165-#REF!</f>
        <v>#REF!</v>
      </c>
      <c r="AS165" s="33" t="e">
        <f>'IS '!AS165-#REF!</f>
        <v>#REF!</v>
      </c>
      <c r="AT165" s="33" t="e">
        <f>'IS '!AT165-#REF!</f>
        <v>#REF!</v>
      </c>
      <c r="AU165" s="33" t="e">
        <f>'IS '!AU165-#REF!</f>
        <v>#REF!</v>
      </c>
      <c r="AV165" s="17" t="e">
        <f>'IS '!AV165-#REF!</f>
        <v>#REF!</v>
      </c>
    </row>
    <row r="166" spans="2:48" outlineLevel="1" x14ac:dyDescent="0.55000000000000004">
      <c r="B166" s="200" t="s">
        <v>66</v>
      </c>
      <c r="C166" s="201"/>
      <c r="D166" s="102" t="e">
        <f>'IS '!D166-#REF!</f>
        <v>#REF!</v>
      </c>
      <c r="E166" s="102" t="e">
        <f>'IS '!E166-#REF!</f>
        <v>#REF!</v>
      </c>
      <c r="F166" s="102" t="e">
        <f>'IS '!F166-#REF!</f>
        <v>#REF!</v>
      </c>
      <c r="G166" s="102" t="e">
        <f>'IS '!G166-#REF!</f>
        <v>#REF!</v>
      </c>
      <c r="H166" s="159" t="e">
        <f>'IS '!H166-#REF!</f>
        <v>#REF!</v>
      </c>
      <c r="I166" s="102" t="e">
        <f>'IS '!I166-#REF!</f>
        <v>#REF!</v>
      </c>
      <c r="J166" s="102" t="e">
        <f>'IS '!J166-#REF!</f>
        <v>#REF!</v>
      </c>
      <c r="K166" s="101" t="e">
        <f>'IS '!K166-#REF!</f>
        <v>#REF!</v>
      </c>
      <c r="L166" s="101" t="e">
        <f>'IS '!L166-#REF!</f>
        <v>#REF!</v>
      </c>
      <c r="M166" s="169" t="e">
        <f>'IS '!M166-#REF!</f>
        <v>#REF!</v>
      </c>
      <c r="N166" s="101" t="e">
        <f>'IS '!N166-#REF!</f>
        <v>#REF!</v>
      </c>
      <c r="O166" s="101" t="e">
        <f>'IS '!O166-#REF!</f>
        <v>#REF!</v>
      </c>
      <c r="P166" s="101" t="e">
        <f>'IS '!P166-#REF!</f>
        <v>#REF!</v>
      </c>
      <c r="Q166" s="101" t="e">
        <f>'IS '!Q166-#REF!</f>
        <v>#REF!</v>
      </c>
      <c r="R166" s="17" t="e">
        <f>'IS '!R166-#REF!</f>
        <v>#REF!</v>
      </c>
      <c r="S166" s="16" t="e">
        <f>'IS '!S166-#REF!</f>
        <v>#REF!</v>
      </c>
      <c r="T166" s="16" t="e">
        <f>'IS '!T166-#REF!</f>
        <v>#REF!</v>
      </c>
      <c r="U166" s="16" t="e">
        <f>'IS '!U166-#REF!</f>
        <v>#REF!</v>
      </c>
      <c r="V166" s="101" t="e">
        <f>'IS '!V166-#REF!</f>
        <v>#REF!</v>
      </c>
      <c r="W166" s="17" t="e">
        <f>'IS '!W166-#REF!</f>
        <v>#REF!</v>
      </c>
      <c r="X166" s="33" t="e">
        <f>'IS '!X166-#REF!</f>
        <v>#REF!</v>
      </c>
      <c r="Y166" s="33" t="e">
        <f>'IS '!Y166-#REF!</f>
        <v>#REF!</v>
      </c>
      <c r="Z166" s="33" t="e">
        <f>'IS '!Z166-#REF!</f>
        <v>#REF!</v>
      </c>
      <c r="AA166" s="33" t="e">
        <f>'IS '!AA166-#REF!</f>
        <v>#REF!</v>
      </c>
      <c r="AB166" s="17" t="e">
        <f>'IS '!AB166-#REF!</f>
        <v>#REF!</v>
      </c>
      <c r="AC166" s="33" t="e">
        <f>'IS '!AC166-#REF!</f>
        <v>#REF!</v>
      </c>
      <c r="AD166" s="33" t="e">
        <f>'IS '!AD166-#REF!</f>
        <v>#REF!</v>
      </c>
      <c r="AE166" s="33" t="e">
        <f>'IS '!AE166-#REF!</f>
        <v>#REF!</v>
      </c>
      <c r="AF166" s="33" t="e">
        <f>'IS '!AF166-#REF!</f>
        <v>#REF!</v>
      </c>
      <c r="AG166" s="17" t="e">
        <f>'IS '!AG166-#REF!</f>
        <v>#REF!</v>
      </c>
      <c r="AH166" s="33" t="e">
        <f>'IS '!AH166-#REF!</f>
        <v>#REF!</v>
      </c>
      <c r="AI166" s="33" t="e">
        <f>'IS '!AI166-#REF!</f>
        <v>#REF!</v>
      </c>
      <c r="AJ166" s="33" t="e">
        <f>'IS '!AJ166-#REF!</f>
        <v>#REF!</v>
      </c>
      <c r="AK166" s="33" t="e">
        <f>'IS '!AK166-#REF!</f>
        <v>#REF!</v>
      </c>
      <c r="AL166" s="17" t="e">
        <f>'IS '!AL166-#REF!</f>
        <v>#REF!</v>
      </c>
      <c r="AM166" s="33" t="e">
        <f>'IS '!AM166-#REF!</f>
        <v>#REF!</v>
      </c>
      <c r="AN166" s="33" t="e">
        <f>'IS '!AN166-#REF!</f>
        <v>#REF!</v>
      </c>
      <c r="AO166" s="33" t="e">
        <f>'IS '!AO166-#REF!</f>
        <v>#REF!</v>
      </c>
      <c r="AP166" s="33" t="e">
        <f>'IS '!AP166-#REF!</f>
        <v>#REF!</v>
      </c>
      <c r="AQ166" s="17" t="e">
        <f>'IS '!AQ166-#REF!</f>
        <v>#REF!</v>
      </c>
      <c r="AR166" s="33" t="e">
        <f>'IS '!AR166-#REF!</f>
        <v>#REF!</v>
      </c>
      <c r="AS166" s="33" t="e">
        <f>'IS '!AS166-#REF!</f>
        <v>#REF!</v>
      </c>
      <c r="AT166" s="33" t="e">
        <f>'IS '!AT166-#REF!</f>
        <v>#REF!</v>
      </c>
      <c r="AU166" s="33" t="e">
        <f>'IS '!AU166-#REF!</f>
        <v>#REF!</v>
      </c>
      <c r="AV166" s="17" t="e">
        <f>'IS '!AV166-#REF!</f>
        <v>#REF!</v>
      </c>
    </row>
    <row r="167" spans="2:48" ht="16.2" outlineLevel="1" x14ac:dyDescent="0.85">
      <c r="B167" s="200" t="s">
        <v>80</v>
      </c>
      <c r="C167" s="201"/>
      <c r="D167" s="138" t="e">
        <f>'IS '!D167-#REF!</f>
        <v>#REF!</v>
      </c>
      <c r="E167" s="138" t="e">
        <f>'IS '!E167-#REF!</f>
        <v>#REF!</v>
      </c>
      <c r="F167" s="138" t="e">
        <f>'IS '!F167-#REF!</f>
        <v>#REF!</v>
      </c>
      <c r="G167" s="138" t="e">
        <f>'IS '!G167-#REF!</f>
        <v>#REF!</v>
      </c>
      <c r="H167" s="160" t="e">
        <f>'IS '!H167-#REF!</f>
        <v>#REF!</v>
      </c>
      <c r="I167" s="138" t="e">
        <f>'IS '!I167-#REF!</f>
        <v>#REF!</v>
      </c>
      <c r="J167" s="138" t="e">
        <f>'IS '!J167-#REF!</f>
        <v>#REF!</v>
      </c>
      <c r="K167" s="112" t="e">
        <f>'IS '!K167-#REF!</f>
        <v>#REF!</v>
      </c>
      <c r="L167" s="112" t="e">
        <f>'IS '!L167-#REF!</f>
        <v>#REF!</v>
      </c>
      <c r="M167" s="169" t="e">
        <f>'IS '!M167-#REF!</f>
        <v>#REF!</v>
      </c>
      <c r="N167" s="112" t="e">
        <f>'IS '!N167-#REF!</f>
        <v>#REF!</v>
      </c>
      <c r="O167" s="112" t="e">
        <f>'IS '!O167-#REF!</f>
        <v>#REF!</v>
      </c>
      <c r="P167" s="112" t="e">
        <f>'IS '!P167-#REF!</f>
        <v>#REF!</v>
      </c>
      <c r="Q167" s="112" t="e">
        <f>'IS '!Q167-#REF!</f>
        <v>#REF!</v>
      </c>
      <c r="R167" s="17" t="e">
        <f>'IS '!R167-#REF!</f>
        <v>#REF!</v>
      </c>
      <c r="S167" s="112" t="e">
        <f>'IS '!S167-#REF!</f>
        <v>#REF!</v>
      </c>
      <c r="T167" s="112" t="e">
        <f>'IS '!T167-#REF!</f>
        <v>#REF!</v>
      </c>
      <c r="U167" s="112" t="e">
        <f>'IS '!U167-#REF!</f>
        <v>#REF!</v>
      </c>
      <c r="V167" s="112" t="e">
        <f>'IS '!V167-#REF!</f>
        <v>#REF!</v>
      </c>
      <c r="W167" s="17" t="e">
        <f>'IS '!W167-#REF!</f>
        <v>#REF!</v>
      </c>
      <c r="X167" s="32" t="e">
        <f>'IS '!X167-#REF!</f>
        <v>#REF!</v>
      </c>
      <c r="Y167" s="32" t="e">
        <f>'IS '!Y167-#REF!</f>
        <v>#REF!</v>
      </c>
      <c r="Z167" s="32" t="e">
        <f>'IS '!Z167-#REF!</f>
        <v>#REF!</v>
      </c>
      <c r="AA167" s="32" t="e">
        <f>'IS '!AA167-#REF!</f>
        <v>#REF!</v>
      </c>
      <c r="AB167" s="17" t="e">
        <f>'IS '!AB167-#REF!</f>
        <v>#REF!</v>
      </c>
      <c r="AC167" s="32" t="e">
        <f>'IS '!AC167-#REF!</f>
        <v>#REF!</v>
      </c>
      <c r="AD167" s="32" t="e">
        <f>'IS '!AD167-#REF!</f>
        <v>#REF!</v>
      </c>
      <c r="AE167" s="32" t="e">
        <f>'IS '!AE167-#REF!</f>
        <v>#REF!</v>
      </c>
      <c r="AF167" s="32" t="e">
        <f>'IS '!AF167-#REF!</f>
        <v>#REF!</v>
      </c>
      <c r="AG167" s="17" t="e">
        <f>'IS '!AG167-#REF!</f>
        <v>#REF!</v>
      </c>
      <c r="AH167" s="32" t="e">
        <f>'IS '!AH167-#REF!</f>
        <v>#REF!</v>
      </c>
      <c r="AI167" s="32" t="e">
        <f>'IS '!AI167-#REF!</f>
        <v>#REF!</v>
      </c>
      <c r="AJ167" s="32" t="e">
        <f>'IS '!AJ167-#REF!</f>
        <v>#REF!</v>
      </c>
      <c r="AK167" s="32" t="e">
        <f>'IS '!AK167-#REF!</f>
        <v>#REF!</v>
      </c>
      <c r="AL167" s="17" t="e">
        <f>'IS '!AL167-#REF!</f>
        <v>#REF!</v>
      </c>
      <c r="AM167" s="32" t="e">
        <f>'IS '!AM167-#REF!</f>
        <v>#REF!</v>
      </c>
      <c r="AN167" s="32" t="e">
        <f>'IS '!AN167-#REF!</f>
        <v>#REF!</v>
      </c>
      <c r="AO167" s="32" t="e">
        <f>'IS '!AO167-#REF!</f>
        <v>#REF!</v>
      </c>
      <c r="AP167" s="32" t="e">
        <f>'IS '!AP167-#REF!</f>
        <v>#REF!</v>
      </c>
      <c r="AQ167" s="17" t="e">
        <f>'IS '!AQ167-#REF!</f>
        <v>#REF!</v>
      </c>
      <c r="AR167" s="32" t="e">
        <f>'IS '!AR167-#REF!</f>
        <v>#REF!</v>
      </c>
      <c r="AS167" s="32" t="e">
        <f>'IS '!AS167-#REF!</f>
        <v>#REF!</v>
      </c>
      <c r="AT167" s="32" t="e">
        <f>'IS '!AT167-#REF!</f>
        <v>#REF!</v>
      </c>
      <c r="AU167" s="32" t="e">
        <f>'IS '!AU167-#REF!</f>
        <v>#REF!</v>
      </c>
      <c r="AV167" s="17" t="e">
        <f>'IS '!AV167-#REF!</f>
        <v>#REF!</v>
      </c>
    </row>
    <row r="168" spans="2:48" s="8" customFormat="1" outlineLevel="1" x14ac:dyDescent="0.55000000000000004">
      <c r="B168" s="205" t="s">
        <v>67</v>
      </c>
      <c r="C168" s="202"/>
      <c r="D168" s="103" t="e">
        <f>'IS '!D168-#REF!</f>
        <v>#REF!</v>
      </c>
      <c r="E168" s="103" t="e">
        <f>'IS '!E168-#REF!</f>
        <v>#REF!</v>
      </c>
      <c r="F168" s="103" t="e">
        <f>'IS '!F168-#REF!</f>
        <v>#REF!</v>
      </c>
      <c r="G168" s="103" t="e">
        <f>'IS '!G168-#REF!</f>
        <v>#REF!</v>
      </c>
      <c r="H168" s="171" t="e">
        <f>'IS '!H168-#REF!</f>
        <v>#REF!</v>
      </c>
      <c r="I168" s="103" t="e">
        <f>'IS '!I168-#REF!</f>
        <v>#REF!</v>
      </c>
      <c r="J168" s="103" t="e">
        <f>'IS '!J168-#REF!</f>
        <v>#REF!</v>
      </c>
      <c r="K168" s="103" t="e">
        <f>'IS '!K168-#REF!</f>
        <v>#REF!</v>
      </c>
      <c r="L168" s="103" t="e">
        <f>'IS '!L168-#REF!</f>
        <v>#REF!</v>
      </c>
      <c r="M168" s="150" t="e">
        <f>'IS '!M168-#REF!</f>
        <v>#REF!</v>
      </c>
      <c r="N168" s="103" t="e">
        <f>'IS '!N168-#REF!</f>
        <v>#REF!</v>
      </c>
      <c r="O168" s="103" t="e">
        <f>'IS '!O168-#REF!</f>
        <v>#REF!</v>
      </c>
      <c r="P168" s="103" t="e">
        <f>'IS '!P168-#REF!</f>
        <v>#REF!</v>
      </c>
      <c r="Q168" s="103" t="e">
        <f>'IS '!Q168-#REF!</f>
        <v>#REF!</v>
      </c>
      <c r="R168" s="22" t="e">
        <f>'IS '!R168-#REF!</f>
        <v>#REF!</v>
      </c>
      <c r="S168" s="103" t="e">
        <f>'IS '!S168-#REF!</f>
        <v>#REF!</v>
      </c>
      <c r="T168" s="50" t="e">
        <f>'IS '!T168-#REF!</f>
        <v>#REF!</v>
      </c>
      <c r="U168" s="50" t="e">
        <f>'IS '!U168-#REF!</f>
        <v>#REF!</v>
      </c>
      <c r="V168" s="50" t="e">
        <f>'IS '!V168-#REF!</f>
        <v>#REF!</v>
      </c>
      <c r="W168" s="22" t="e">
        <f>'IS '!W168-#REF!</f>
        <v>#REF!</v>
      </c>
      <c r="X168" s="50" t="e">
        <f>'IS '!X168-#REF!</f>
        <v>#REF!</v>
      </c>
      <c r="Y168" s="50" t="e">
        <f>'IS '!Y168-#REF!</f>
        <v>#REF!</v>
      </c>
      <c r="Z168" s="50" t="e">
        <f>'IS '!Z168-#REF!</f>
        <v>#REF!</v>
      </c>
      <c r="AA168" s="50" t="e">
        <f>'IS '!AA168-#REF!</f>
        <v>#REF!</v>
      </c>
      <c r="AB168" s="22" t="e">
        <f>'IS '!AB168-#REF!</f>
        <v>#REF!</v>
      </c>
      <c r="AC168" s="50" t="e">
        <f>'IS '!AC168-#REF!</f>
        <v>#REF!</v>
      </c>
      <c r="AD168" s="50" t="e">
        <f>'IS '!AD168-#REF!</f>
        <v>#REF!</v>
      </c>
      <c r="AE168" s="50" t="e">
        <f>'IS '!AE168-#REF!</f>
        <v>#REF!</v>
      </c>
      <c r="AF168" s="50" t="e">
        <f>'IS '!AF168-#REF!</f>
        <v>#REF!</v>
      </c>
      <c r="AG168" s="22" t="e">
        <f>'IS '!AG168-#REF!</f>
        <v>#REF!</v>
      </c>
      <c r="AH168" s="50" t="e">
        <f>'IS '!AH168-#REF!</f>
        <v>#REF!</v>
      </c>
      <c r="AI168" s="50" t="e">
        <f>'IS '!AI168-#REF!</f>
        <v>#REF!</v>
      </c>
      <c r="AJ168" s="50" t="e">
        <f>'IS '!AJ168-#REF!</f>
        <v>#REF!</v>
      </c>
      <c r="AK168" s="50" t="e">
        <f>'IS '!AK168-#REF!</f>
        <v>#REF!</v>
      </c>
      <c r="AL168" s="22" t="e">
        <f>'IS '!AL168-#REF!</f>
        <v>#REF!</v>
      </c>
      <c r="AM168" s="50" t="e">
        <f>'IS '!AM168-#REF!</f>
        <v>#REF!</v>
      </c>
      <c r="AN168" s="50" t="e">
        <f>'IS '!AN168-#REF!</f>
        <v>#REF!</v>
      </c>
      <c r="AO168" s="50" t="e">
        <f>'IS '!AO168-#REF!</f>
        <v>#REF!</v>
      </c>
      <c r="AP168" s="50" t="e">
        <f>'IS '!AP168-#REF!</f>
        <v>#REF!</v>
      </c>
      <c r="AQ168" s="22" t="e">
        <f>'IS '!AQ168-#REF!</f>
        <v>#REF!</v>
      </c>
      <c r="AR168" s="50" t="e">
        <f>'IS '!AR168-#REF!</f>
        <v>#REF!</v>
      </c>
      <c r="AS168" s="50" t="e">
        <f>'IS '!AS168-#REF!</f>
        <v>#REF!</v>
      </c>
      <c r="AT168" s="50" t="e">
        <f>'IS '!AT168-#REF!</f>
        <v>#REF!</v>
      </c>
      <c r="AU168" s="50" t="e">
        <f>'IS '!AU168-#REF!</f>
        <v>#REF!</v>
      </c>
      <c r="AV168" s="22" t="e">
        <f>'IS '!AV168-#REF!</f>
        <v>#REF!</v>
      </c>
    </row>
    <row r="169" spans="2:48" ht="16.2" outlineLevel="1" x14ac:dyDescent="0.85">
      <c r="B169" s="200" t="s">
        <v>155</v>
      </c>
      <c r="C169" s="201"/>
      <c r="D169" s="104" t="e">
        <f>'IS '!D169-#REF!</f>
        <v>#REF!</v>
      </c>
      <c r="E169" s="104" t="e">
        <f>'IS '!E169-#REF!</f>
        <v>#REF!</v>
      </c>
      <c r="F169" s="104" t="e">
        <f>'IS '!F169-#REF!</f>
        <v>#REF!</v>
      </c>
      <c r="G169" s="104" t="e">
        <f>'IS '!G169-#REF!</f>
        <v>#REF!</v>
      </c>
      <c r="H169" s="169" t="e">
        <f>'IS '!H169-#REF!</f>
        <v>#REF!</v>
      </c>
      <c r="I169" s="104" t="e">
        <f>'IS '!I169-#REF!</f>
        <v>#REF!</v>
      </c>
      <c r="J169" s="104" t="e">
        <f>'IS '!J169-#REF!</f>
        <v>#REF!</v>
      </c>
      <c r="K169" s="104" t="e">
        <f>'IS '!K169-#REF!</f>
        <v>#REF!</v>
      </c>
      <c r="L169" s="104" t="e">
        <f>'IS '!L169-#REF!</f>
        <v>#REF!</v>
      </c>
      <c r="M169" s="169" t="e">
        <f>'IS '!M169-#REF!</f>
        <v>#REF!</v>
      </c>
      <c r="N169" s="104" t="e">
        <f>'IS '!N169-#REF!</f>
        <v>#REF!</v>
      </c>
      <c r="O169" s="104" t="e">
        <f>'IS '!O169-#REF!</f>
        <v>#REF!</v>
      </c>
      <c r="P169" s="104" t="e">
        <f>'IS '!P169-#REF!</f>
        <v>#REF!</v>
      </c>
      <c r="Q169" s="104" t="e">
        <f>'IS '!Q169-#REF!</f>
        <v>#REF!</v>
      </c>
      <c r="R169" s="17" t="e">
        <f>'IS '!R169-#REF!</f>
        <v>#REF!</v>
      </c>
      <c r="S169" s="104" t="e">
        <f>'IS '!S169-#REF!</f>
        <v>#REF!</v>
      </c>
      <c r="T169" s="52" t="e">
        <f>'IS '!T169-#REF!</f>
        <v>#REF!</v>
      </c>
      <c r="U169" s="52" t="e">
        <f>'IS '!U169-#REF!</f>
        <v>#REF!</v>
      </c>
      <c r="V169" s="52" t="e">
        <f>'IS '!V169-#REF!</f>
        <v>#REF!</v>
      </c>
      <c r="W169" s="17" t="e">
        <f>'IS '!W169-#REF!</f>
        <v>#REF!</v>
      </c>
      <c r="X169" s="52" t="e">
        <f>'IS '!X169-#REF!</f>
        <v>#REF!</v>
      </c>
      <c r="Y169" s="52" t="e">
        <f>'IS '!Y169-#REF!</f>
        <v>#REF!</v>
      </c>
      <c r="Z169" s="52" t="e">
        <f>'IS '!Z169-#REF!</f>
        <v>#REF!</v>
      </c>
      <c r="AA169" s="52" t="e">
        <f>'IS '!AA169-#REF!</f>
        <v>#REF!</v>
      </c>
      <c r="AB169" s="17" t="e">
        <f>'IS '!AB169-#REF!</f>
        <v>#REF!</v>
      </c>
      <c r="AC169" s="52" t="e">
        <f>'IS '!AC169-#REF!</f>
        <v>#REF!</v>
      </c>
      <c r="AD169" s="52" t="e">
        <f>'IS '!AD169-#REF!</f>
        <v>#REF!</v>
      </c>
      <c r="AE169" s="52" t="e">
        <f>'IS '!AE169-#REF!</f>
        <v>#REF!</v>
      </c>
      <c r="AF169" s="52" t="e">
        <f>'IS '!AF169-#REF!</f>
        <v>#REF!</v>
      </c>
      <c r="AG169" s="17" t="e">
        <f>'IS '!AG169-#REF!</f>
        <v>#REF!</v>
      </c>
      <c r="AH169" s="52" t="e">
        <f>'IS '!AH169-#REF!</f>
        <v>#REF!</v>
      </c>
      <c r="AI169" s="52" t="e">
        <f>'IS '!AI169-#REF!</f>
        <v>#REF!</v>
      </c>
      <c r="AJ169" s="52" t="e">
        <f>'IS '!AJ169-#REF!</f>
        <v>#REF!</v>
      </c>
      <c r="AK169" s="52" t="e">
        <f>'IS '!AK169-#REF!</f>
        <v>#REF!</v>
      </c>
      <c r="AL169" s="17" t="e">
        <f>'IS '!AL169-#REF!</f>
        <v>#REF!</v>
      </c>
      <c r="AM169" s="52" t="e">
        <f>'IS '!AM169-#REF!</f>
        <v>#REF!</v>
      </c>
      <c r="AN169" s="52" t="e">
        <f>'IS '!AN169-#REF!</f>
        <v>#REF!</v>
      </c>
      <c r="AO169" s="52" t="e">
        <f>'IS '!AO169-#REF!</f>
        <v>#REF!</v>
      </c>
      <c r="AP169" s="52" t="e">
        <f>'IS '!AP169-#REF!</f>
        <v>#REF!</v>
      </c>
      <c r="AQ169" s="17" t="e">
        <f>'IS '!AQ169-#REF!</f>
        <v>#REF!</v>
      </c>
      <c r="AR169" s="52" t="e">
        <f>'IS '!AR169-#REF!</f>
        <v>#REF!</v>
      </c>
      <c r="AS169" s="52" t="e">
        <f>'IS '!AS169-#REF!</f>
        <v>#REF!</v>
      </c>
      <c r="AT169" s="52" t="e">
        <f>'IS '!AT169-#REF!</f>
        <v>#REF!</v>
      </c>
      <c r="AU169" s="52" t="e">
        <f>'IS '!AU169-#REF!</f>
        <v>#REF!</v>
      </c>
      <c r="AV169" s="17" t="e">
        <f>'IS '!AV169-#REF!</f>
        <v>#REF!</v>
      </c>
    </row>
    <row r="170" spans="2:48" s="8" customFormat="1" outlineLevel="1" x14ac:dyDescent="0.55000000000000004">
      <c r="B170" s="205" t="s">
        <v>68</v>
      </c>
      <c r="C170" s="202"/>
      <c r="D170" s="103" t="e">
        <f>'IS '!D170-#REF!</f>
        <v>#REF!</v>
      </c>
      <c r="E170" s="103" t="e">
        <f>'IS '!E170-#REF!</f>
        <v>#REF!</v>
      </c>
      <c r="F170" s="103" t="e">
        <f>'IS '!F170-#REF!</f>
        <v>#REF!</v>
      </c>
      <c r="G170" s="103" t="e">
        <f>'IS '!G170-#REF!</f>
        <v>#REF!</v>
      </c>
      <c r="H170" s="150" t="e">
        <f>'IS '!H170-#REF!</f>
        <v>#REF!</v>
      </c>
      <c r="I170" s="103" t="e">
        <f>'IS '!I170-#REF!</f>
        <v>#REF!</v>
      </c>
      <c r="J170" s="103" t="e">
        <f>'IS '!J170-#REF!</f>
        <v>#REF!</v>
      </c>
      <c r="K170" s="103" t="e">
        <f>'IS '!K170-#REF!</f>
        <v>#REF!</v>
      </c>
      <c r="L170" s="103" t="e">
        <f>'IS '!L170-#REF!</f>
        <v>#REF!</v>
      </c>
      <c r="M170" s="150" t="e">
        <f>'IS '!M170-#REF!</f>
        <v>#REF!</v>
      </c>
      <c r="N170" s="103" t="e">
        <f>'IS '!N170-#REF!</f>
        <v>#REF!</v>
      </c>
      <c r="O170" s="103" t="e">
        <f>'IS '!O170-#REF!</f>
        <v>#REF!</v>
      </c>
      <c r="P170" s="103" t="e">
        <f>'IS '!P170-#REF!</f>
        <v>#REF!</v>
      </c>
      <c r="Q170" s="103" t="e">
        <f>'IS '!Q170-#REF!</f>
        <v>#REF!</v>
      </c>
      <c r="R170" s="22" t="e">
        <f>'IS '!R170-#REF!</f>
        <v>#REF!</v>
      </c>
      <c r="S170" s="103" t="e">
        <f>'IS '!S170-#REF!</f>
        <v>#REF!</v>
      </c>
      <c r="T170" s="50" t="e">
        <f>'IS '!T170-#REF!</f>
        <v>#REF!</v>
      </c>
      <c r="U170" s="50" t="e">
        <f>'IS '!U170-#REF!</f>
        <v>#REF!</v>
      </c>
      <c r="V170" s="50" t="e">
        <f>'IS '!V170-#REF!</f>
        <v>#REF!</v>
      </c>
      <c r="W170" s="22" t="e">
        <f>'IS '!W170-#REF!</f>
        <v>#REF!</v>
      </c>
      <c r="X170" s="50" t="e">
        <f>'IS '!X170-#REF!</f>
        <v>#REF!</v>
      </c>
      <c r="Y170" s="50" t="e">
        <f>'IS '!Y170-#REF!</f>
        <v>#REF!</v>
      </c>
      <c r="Z170" s="50" t="e">
        <f>'IS '!Z170-#REF!</f>
        <v>#REF!</v>
      </c>
      <c r="AA170" s="50" t="e">
        <f>'IS '!AA170-#REF!</f>
        <v>#REF!</v>
      </c>
      <c r="AB170" s="22" t="e">
        <f>'IS '!AB170-#REF!</f>
        <v>#REF!</v>
      </c>
      <c r="AC170" s="50" t="e">
        <f>'IS '!AC170-#REF!</f>
        <v>#REF!</v>
      </c>
      <c r="AD170" s="50" t="e">
        <f>'IS '!AD170-#REF!</f>
        <v>#REF!</v>
      </c>
      <c r="AE170" s="50" t="e">
        <f>'IS '!AE170-#REF!</f>
        <v>#REF!</v>
      </c>
      <c r="AF170" s="50" t="e">
        <f>'IS '!AF170-#REF!</f>
        <v>#REF!</v>
      </c>
      <c r="AG170" s="22" t="e">
        <f>'IS '!AG170-#REF!</f>
        <v>#REF!</v>
      </c>
      <c r="AH170" s="50" t="e">
        <f>'IS '!AH170-#REF!</f>
        <v>#REF!</v>
      </c>
      <c r="AI170" s="50" t="e">
        <f>'IS '!AI170-#REF!</f>
        <v>#REF!</v>
      </c>
      <c r="AJ170" s="50" t="e">
        <f>'IS '!AJ170-#REF!</f>
        <v>#REF!</v>
      </c>
      <c r="AK170" s="50" t="e">
        <f>'IS '!AK170-#REF!</f>
        <v>#REF!</v>
      </c>
      <c r="AL170" s="22" t="e">
        <f>'IS '!AL170-#REF!</f>
        <v>#REF!</v>
      </c>
      <c r="AM170" s="50" t="e">
        <f>'IS '!AM170-#REF!</f>
        <v>#REF!</v>
      </c>
      <c r="AN170" s="50" t="e">
        <f>'IS '!AN170-#REF!</f>
        <v>#REF!</v>
      </c>
      <c r="AO170" s="50" t="e">
        <f>'IS '!AO170-#REF!</f>
        <v>#REF!</v>
      </c>
      <c r="AP170" s="50" t="e">
        <f>'IS '!AP170-#REF!</f>
        <v>#REF!</v>
      </c>
      <c r="AQ170" s="22" t="e">
        <f>'IS '!AQ170-#REF!</f>
        <v>#REF!</v>
      </c>
      <c r="AR170" s="50" t="e">
        <f>'IS '!AR170-#REF!</f>
        <v>#REF!</v>
      </c>
      <c r="AS170" s="50" t="e">
        <f>'IS '!AS170-#REF!</f>
        <v>#REF!</v>
      </c>
      <c r="AT170" s="50" t="e">
        <f>'IS '!AT170-#REF!</f>
        <v>#REF!</v>
      </c>
      <c r="AU170" s="50" t="e">
        <f>'IS '!AU170-#REF!</f>
        <v>#REF!</v>
      </c>
      <c r="AV170" s="22" t="e">
        <f>'IS '!AV170-#REF!</f>
        <v>#REF!</v>
      </c>
    </row>
    <row r="171" spans="2:48" outlineLevel="1" x14ac:dyDescent="0.55000000000000004">
      <c r="B171" s="200" t="s">
        <v>69</v>
      </c>
      <c r="C171" s="201"/>
      <c r="D171" s="105" t="e">
        <f>'IS '!D171-#REF!</f>
        <v>#REF!</v>
      </c>
      <c r="E171" s="101" t="e">
        <f>'IS '!E171-#REF!</f>
        <v>#REF!</v>
      </c>
      <c r="F171" s="101" t="e">
        <f>'IS '!F171-#REF!</f>
        <v>#REF!</v>
      </c>
      <c r="G171" s="101" t="e">
        <f>'IS '!G171-#REF!</f>
        <v>#REF!</v>
      </c>
      <c r="H171" s="169" t="e">
        <f>'IS '!H171-#REF!</f>
        <v>#REF!</v>
      </c>
      <c r="I171" s="101" t="e">
        <f>'IS '!I171-#REF!</f>
        <v>#REF!</v>
      </c>
      <c r="J171" s="101" t="e">
        <f>'IS '!J171-#REF!</f>
        <v>#REF!</v>
      </c>
      <c r="K171" s="101" t="e">
        <f>'IS '!K171-#REF!</f>
        <v>#REF!</v>
      </c>
      <c r="L171" s="101" t="e">
        <f>'IS '!L171-#REF!</f>
        <v>#REF!</v>
      </c>
      <c r="M171" s="169" t="e">
        <f>'IS '!M171-#REF!</f>
        <v>#REF!</v>
      </c>
      <c r="N171" s="101" t="e">
        <f>'IS '!N171-#REF!</f>
        <v>#REF!</v>
      </c>
      <c r="O171" s="101" t="e">
        <f>'IS '!O171-#REF!</f>
        <v>#REF!</v>
      </c>
      <c r="P171" s="101" t="e">
        <f>'IS '!P171-#REF!</f>
        <v>#REF!</v>
      </c>
      <c r="Q171" s="101" t="e">
        <f>'IS '!Q171-#REF!</f>
        <v>#REF!</v>
      </c>
      <c r="R171" s="17" t="e">
        <f>'IS '!R171-#REF!</f>
        <v>#REF!</v>
      </c>
      <c r="S171" s="101" t="e">
        <f>'IS '!S171-#REF!</f>
        <v>#REF!</v>
      </c>
      <c r="T171" s="101" t="e">
        <f>'IS '!T171-#REF!</f>
        <v>#REF!</v>
      </c>
      <c r="U171" s="101" t="e">
        <f>'IS '!U171-#REF!</f>
        <v>#REF!</v>
      </c>
      <c r="V171" s="101" t="e">
        <f>'IS '!V171-#REF!</f>
        <v>#REF!</v>
      </c>
      <c r="W171" s="17" t="e">
        <f>'IS '!W171-#REF!</f>
        <v>#REF!</v>
      </c>
      <c r="X171" s="33" t="e">
        <f>'IS '!X171-#REF!</f>
        <v>#REF!</v>
      </c>
      <c r="Y171" s="33" t="e">
        <f>'IS '!Y171-#REF!</f>
        <v>#REF!</v>
      </c>
      <c r="Z171" s="33" t="e">
        <f>'IS '!Z171-#REF!</f>
        <v>#REF!</v>
      </c>
      <c r="AA171" s="33" t="e">
        <f>'IS '!AA171-#REF!</f>
        <v>#REF!</v>
      </c>
      <c r="AB171" s="17" t="e">
        <f>'IS '!AB171-#REF!</f>
        <v>#REF!</v>
      </c>
      <c r="AC171" s="33" t="e">
        <f>'IS '!AC171-#REF!</f>
        <v>#REF!</v>
      </c>
      <c r="AD171" s="33" t="e">
        <f>'IS '!AD171-#REF!</f>
        <v>#REF!</v>
      </c>
      <c r="AE171" s="33" t="e">
        <f>'IS '!AE171-#REF!</f>
        <v>#REF!</v>
      </c>
      <c r="AF171" s="33" t="e">
        <f>'IS '!AF171-#REF!</f>
        <v>#REF!</v>
      </c>
      <c r="AG171" s="17" t="e">
        <f>'IS '!AG171-#REF!</f>
        <v>#REF!</v>
      </c>
      <c r="AH171" s="33" t="e">
        <f>'IS '!AH171-#REF!</f>
        <v>#REF!</v>
      </c>
      <c r="AI171" s="33" t="e">
        <f>'IS '!AI171-#REF!</f>
        <v>#REF!</v>
      </c>
      <c r="AJ171" s="33" t="e">
        <f>'IS '!AJ171-#REF!</f>
        <v>#REF!</v>
      </c>
      <c r="AK171" s="33" t="e">
        <f>'IS '!AK171-#REF!</f>
        <v>#REF!</v>
      </c>
      <c r="AL171" s="17" t="e">
        <f>'IS '!AL171-#REF!</f>
        <v>#REF!</v>
      </c>
      <c r="AM171" s="33" t="e">
        <f>'IS '!AM171-#REF!</f>
        <v>#REF!</v>
      </c>
      <c r="AN171" s="33" t="e">
        <f>'IS '!AN171-#REF!</f>
        <v>#REF!</v>
      </c>
      <c r="AO171" s="33" t="e">
        <f>'IS '!AO171-#REF!</f>
        <v>#REF!</v>
      </c>
      <c r="AP171" s="33" t="e">
        <f>'IS '!AP171-#REF!</f>
        <v>#REF!</v>
      </c>
      <c r="AQ171" s="17" t="e">
        <f>'IS '!AQ171-#REF!</f>
        <v>#REF!</v>
      </c>
      <c r="AR171" s="33" t="e">
        <f>'IS '!AR171-#REF!</f>
        <v>#REF!</v>
      </c>
      <c r="AS171" s="33" t="e">
        <f>'IS '!AS171-#REF!</f>
        <v>#REF!</v>
      </c>
      <c r="AT171" s="33" t="e">
        <f>'IS '!AT171-#REF!</f>
        <v>#REF!</v>
      </c>
      <c r="AU171" s="33" t="e">
        <f>'IS '!AU171-#REF!</f>
        <v>#REF!</v>
      </c>
      <c r="AV171" s="17" t="e">
        <f>'IS '!AV171-#REF!</f>
        <v>#REF!</v>
      </c>
    </row>
    <row r="172" spans="2:48" outlineLevel="1" x14ac:dyDescent="0.55000000000000004">
      <c r="B172" s="437" t="s">
        <v>75</v>
      </c>
      <c r="C172" s="438"/>
      <c r="D172" s="105" t="e">
        <f>'IS '!D172-#REF!</f>
        <v>#REF!</v>
      </c>
      <c r="E172" s="101" t="e">
        <f>'IS '!E172-#REF!</f>
        <v>#REF!</v>
      </c>
      <c r="F172" s="101" t="e">
        <f>'IS '!F172-#REF!</f>
        <v>#REF!</v>
      </c>
      <c r="G172" s="101" t="e">
        <f>'IS '!G172-#REF!</f>
        <v>#REF!</v>
      </c>
      <c r="H172" s="169" t="e">
        <f>'IS '!H172-#REF!</f>
        <v>#REF!</v>
      </c>
      <c r="I172" s="101" t="e">
        <f>'IS '!I172-#REF!</f>
        <v>#REF!</v>
      </c>
      <c r="J172" s="101" t="e">
        <f>'IS '!J172-#REF!</f>
        <v>#REF!</v>
      </c>
      <c r="K172" s="101" t="e">
        <f>'IS '!K172-#REF!</f>
        <v>#REF!</v>
      </c>
      <c r="L172" s="101" t="e">
        <f>'IS '!L172-#REF!</f>
        <v>#REF!</v>
      </c>
      <c r="M172" s="169" t="e">
        <f>'IS '!M172-#REF!</f>
        <v>#REF!</v>
      </c>
      <c r="N172" s="101" t="e">
        <f>'IS '!N172-#REF!</f>
        <v>#REF!</v>
      </c>
      <c r="O172" s="101" t="e">
        <f>'IS '!O172-#REF!</f>
        <v>#REF!</v>
      </c>
      <c r="P172" s="101" t="e">
        <f>'IS '!P172-#REF!</f>
        <v>#REF!</v>
      </c>
      <c r="Q172" s="101" t="e">
        <f>'IS '!Q172-#REF!</f>
        <v>#REF!</v>
      </c>
      <c r="R172" s="17" t="e">
        <f>'IS '!R172-#REF!</f>
        <v>#REF!</v>
      </c>
      <c r="S172" s="101" t="e">
        <f>'IS '!S172-#REF!</f>
        <v>#REF!</v>
      </c>
      <c r="T172" s="16" t="e">
        <f>'IS '!T172-#REF!</f>
        <v>#REF!</v>
      </c>
      <c r="U172" s="16" t="e">
        <f>'IS '!U172-#REF!</f>
        <v>#REF!</v>
      </c>
      <c r="V172" s="16" t="e">
        <f>'IS '!V172-#REF!</f>
        <v>#REF!</v>
      </c>
      <c r="W172" s="17" t="e">
        <f>'IS '!W172-#REF!</f>
        <v>#REF!</v>
      </c>
      <c r="X172" s="16" t="e">
        <f>'IS '!X172-#REF!</f>
        <v>#REF!</v>
      </c>
      <c r="Y172" s="16" t="e">
        <f>'IS '!Y172-#REF!</f>
        <v>#REF!</v>
      </c>
      <c r="Z172" s="16" t="e">
        <f>'IS '!Z172-#REF!</f>
        <v>#REF!</v>
      </c>
      <c r="AA172" s="16" t="e">
        <f>'IS '!AA172-#REF!</f>
        <v>#REF!</v>
      </c>
      <c r="AB172" s="17" t="e">
        <f>'IS '!AB172-#REF!</f>
        <v>#REF!</v>
      </c>
      <c r="AC172" s="16" t="e">
        <f>'IS '!AC172-#REF!</f>
        <v>#REF!</v>
      </c>
      <c r="AD172" s="16" t="e">
        <f>'IS '!AD172-#REF!</f>
        <v>#REF!</v>
      </c>
      <c r="AE172" s="16" t="e">
        <f>'IS '!AE172-#REF!</f>
        <v>#REF!</v>
      </c>
      <c r="AF172" s="16" t="e">
        <f>'IS '!AF172-#REF!</f>
        <v>#REF!</v>
      </c>
      <c r="AG172" s="17" t="e">
        <f>'IS '!AG172-#REF!</f>
        <v>#REF!</v>
      </c>
      <c r="AH172" s="16" t="e">
        <f>'IS '!AH172-#REF!</f>
        <v>#REF!</v>
      </c>
      <c r="AI172" s="16" t="e">
        <f>'IS '!AI172-#REF!</f>
        <v>#REF!</v>
      </c>
      <c r="AJ172" s="16" t="e">
        <f>'IS '!AJ172-#REF!</f>
        <v>#REF!</v>
      </c>
      <c r="AK172" s="16" t="e">
        <f>'IS '!AK172-#REF!</f>
        <v>#REF!</v>
      </c>
      <c r="AL172" s="17" t="e">
        <f>'IS '!AL172-#REF!</f>
        <v>#REF!</v>
      </c>
      <c r="AM172" s="16" t="e">
        <f>'IS '!AM172-#REF!</f>
        <v>#REF!</v>
      </c>
      <c r="AN172" s="16" t="e">
        <f>'IS '!AN172-#REF!</f>
        <v>#REF!</v>
      </c>
      <c r="AO172" s="16" t="e">
        <f>'IS '!AO172-#REF!</f>
        <v>#REF!</v>
      </c>
      <c r="AP172" s="16" t="e">
        <f>'IS '!AP172-#REF!</f>
        <v>#REF!</v>
      </c>
      <c r="AQ172" s="17" t="e">
        <f>'IS '!AQ172-#REF!</f>
        <v>#REF!</v>
      </c>
      <c r="AR172" s="16" t="e">
        <f>'IS '!AR172-#REF!</f>
        <v>#REF!</v>
      </c>
      <c r="AS172" s="16" t="e">
        <f>'IS '!AS172-#REF!</f>
        <v>#REF!</v>
      </c>
      <c r="AT172" s="16" t="e">
        <f>'IS '!AT172-#REF!</f>
        <v>#REF!</v>
      </c>
      <c r="AU172" s="16" t="e">
        <f>'IS '!AU172-#REF!</f>
        <v>#REF!</v>
      </c>
      <c r="AV172" s="17" t="e">
        <f>'IS '!AV172-#REF!</f>
        <v>#REF!</v>
      </c>
    </row>
    <row r="173" spans="2:48" outlineLevel="1" x14ac:dyDescent="0.55000000000000004">
      <c r="B173" s="203" t="s">
        <v>76</v>
      </c>
      <c r="C173" s="204"/>
      <c r="D173" s="211" t="e">
        <f>'IS '!D173-#REF!</f>
        <v>#REF!</v>
      </c>
      <c r="E173" s="211" t="e">
        <f>'IS '!E173-#REF!</f>
        <v>#REF!</v>
      </c>
      <c r="F173" s="211" t="e">
        <f>'IS '!F173-#REF!</f>
        <v>#REF!</v>
      </c>
      <c r="G173" s="211" t="e">
        <f>'IS '!G173-#REF!</f>
        <v>#REF!</v>
      </c>
      <c r="H173" s="212" t="e">
        <f>'IS '!H173-#REF!</f>
        <v>#REF!</v>
      </c>
      <c r="I173" s="211" t="e">
        <f>'IS '!I173-#REF!</f>
        <v>#REF!</v>
      </c>
      <c r="J173" s="211" t="e">
        <f>'IS '!J173-#REF!</f>
        <v>#REF!</v>
      </c>
      <c r="K173" s="211" t="e">
        <f>'IS '!K173-#REF!</f>
        <v>#REF!</v>
      </c>
      <c r="L173" s="211" t="e">
        <f>'IS '!L173-#REF!</f>
        <v>#REF!</v>
      </c>
      <c r="M173" s="212" t="e">
        <f>'IS '!M173-#REF!</f>
        <v>#REF!</v>
      </c>
      <c r="N173" s="211" t="e">
        <f>'IS '!N173-#REF!</f>
        <v>#REF!</v>
      </c>
      <c r="O173" s="211" t="e">
        <f>'IS '!O173-#REF!</f>
        <v>#REF!</v>
      </c>
      <c r="P173" s="211" t="e">
        <f>'IS '!P173-#REF!</f>
        <v>#REF!</v>
      </c>
      <c r="Q173" s="211" t="e">
        <f>'IS '!Q173-#REF!</f>
        <v>#REF!</v>
      </c>
      <c r="R173" s="37" t="e">
        <f>'IS '!R173-#REF!</f>
        <v>#REF!</v>
      </c>
      <c r="S173" s="211" t="e">
        <f>'IS '!S173-#REF!</f>
        <v>#REF!</v>
      </c>
      <c r="T173" s="211" t="e">
        <f>'IS '!T173-#REF!</f>
        <v>#REF!</v>
      </c>
      <c r="U173" s="211" t="e">
        <f>'IS '!U173-#REF!</f>
        <v>#REF!</v>
      </c>
      <c r="V173" s="211" t="e">
        <f>'IS '!V173-#REF!</f>
        <v>#REF!</v>
      </c>
      <c r="W173" s="37" t="e">
        <f>'IS '!W173-#REF!</f>
        <v>#REF!</v>
      </c>
      <c r="X173" s="94" t="e">
        <f>'IS '!X173-#REF!</f>
        <v>#REF!</v>
      </c>
      <c r="Y173" s="94" t="e">
        <f>'IS '!Y173-#REF!</f>
        <v>#REF!</v>
      </c>
      <c r="Z173" s="94" t="e">
        <f>'IS '!Z173-#REF!</f>
        <v>#REF!</v>
      </c>
      <c r="AA173" s="94" t="e">
        <f>'IS '!AA173-#REF!</f>
        <v>#REF!</v>
      </c>
      <c r="AB173" s="37" t="e">
        <f>'IS '!AB173-#REF!</f>
        <v>#REF!</v>
      </c>
      <c r="AC173" s="94" t="e">
        <f>'IS '!AC173-#REF!</f>
        <v>#REF!</v>
      </c>
      <c r="AD173" s="94" t="e">
        <f>'IS '!AD173-#REF!</f>
        <v>#REF!</v>
      </c>
      <c r="AE173" s="94" t="e">
        <f>'IS '!AE173-#REF!</f>
        <v>#REF!</v>
      </c>
      <c r="AF173" s="94" t="e">
        <f>'IS '!AF173-#REF!</f>
        <v>#REF!</v>
      </c>
      <c r="AG173" s="37" t="e">
        <f>'IS '!AG173-#REF!</f>
        <v>#REF!</v>
      </c>
      <c r="AH173" s="94" t="e">
        <f>'IS '!AH173-#REF!</f>
        <v>#REF!</v>
      </c>
      <c r="AI173" s="94" t="e">
        <f>'IS '!AI173-#REF!</f>
        <v>#REF!</v>
      </c>
      <c r="AJ173" s="94" t="e">
        <f>'IS '!AJ173-#REF!</f>
        <v>#REF!</v>
      </c>
      <c r="AK173" s="94" t="e">
        <f>'IS '!AK173-#REF!</f>
        <v>#REF!</v>
      </c>
      <c r="AL173" s="37" t="e">
        <f>'IS '!AL173-#REF!</f>
        <v>#REF!</v>
      </c>
      <c r="AM173" s="94" t="e">
        <f>'IS '!AM173-#REF!</f>
        <v>#REF!</v>
      </c>
      <c r="AN173" s="94" t="e">
        <f>'IS '!AN173-#REF!</f>
        <v>#REF!</v>
      </c>
      <c r="AO173" s="94" t="e">
        <f>'IS '!AO173-#REF!</f>
        <v>#REF!</v>
      </c>
      <c r="AP173" s="94" t="e">
        <f>'IS '!AP173-#REF!</f>
        <v>#REF!</v>
      </c>
      <c r="AQ173" s="37" t="e">
        <f>'IS '!AQ173-#REF!</f>
        <v>#REF!</v>
      </c>
      <c r="AR173" s="94" t="e">
        <f>'IS '!AR173-#REF!</f>
        <v>#REF!</v>
      </c>
      <c r="AS173" s="94" t="e">
        <f>'IS '!AS173-#REF!</f>
        <v>#REF!</v>
      </c>
      <c r="AT173" s="94" t="e">
        <f>'IS '!AT173-#REF!</f>
        <v>#REF!</v>
      </c>
      <c r="AU173" s="94" t="e">
        <f>'IS '!AU173-#REF!</f>
        <v>#REF!</v>
      </c>
      <c r="AV173" s="37" t="e">
        <f>'IS '!AV173-#REF!</f>
        <v>#REF!</v>
      </c>
    </row>
    <row r="175" spans="2:48" x14ac:dyDescent="0.55000000000000004">
      <c r="B175" s="382"/>
      <c r="Q175" s="383"/>
      <c r="R175" s="383"/>
      <c r="S175" s="383"/>
      <c r="T175" s="383"/>
      <c r="U175" s="383"/>
      <c r="V175" s="383"/>
      <c r="W175" s="383"/>
      <c r="X175" s="383"/>
      <c r="Y175" s="383"/>
      <c r="Z175" s="383"/>
      <c r="AA175" s="383"/>
      <c r="AB175" s="383"/>
      <c r="AC175" s="383"/>
      <c r="AD175" s="383"/>
      <c r="AE175" s="383"/>
      <c r="AF175" s="383"/>
      <c r="AH175" s="383"/>
      <c r="AI175" s="383"/>
      <c r="AJ175" s="383"/>
      <c r="AK175" s="383"/>
    </row>
    <row r="176" spans="2:48" ht="14.55" customHeight="1" x14ac:dyDescent="0.55000000000000004">
      <c r="B176" s="382"/>
      <c r="Q176" s="383"/>
      <c r="R176" s="383"/>
      <c r="S176" s="383"/>
      <c r="T176" s="383"/>
      <c r="U176" s="383"/>
      <c r="V176" s="383"/>
      <c r="W176" s="383"/>
      <c r="X176" s="383"/>
      <c r="Y176" s="383"/>
      <c r="Z176" s="383"/>
      <c r="AA176" s="383"/>
      <c r="AB176" s="383"/>
      <c r="AC176" s="383"/>
      <c r="AD176" s="383"/>
      <c r="AE176" s="383"/>
      <c r="AF176" s="383"/>
      <c r="AH176" s="383"/>
      <c r="AI176" s="383"/>
      <c r="AJ176" s="383"/>
      <c r="AK176" s="383"/>
    </row>
    <row r="177" spans="1:48" ht="14.55" customHeight="1" x14ac:dyDescent="0.55000000000000004">
      <c r="B177" s="382"/>
      <c r="Q177" s="383"/>
      <c r="R177" s="383"/>
      <c r="S177" s="383"/>
      <c r="T177" s="383"/>
      <c r="U177" s="383"/>
      <c r="V177" s="383"/>
      <c r="W177" s="383"/>
      <c r="X177" s="383"/>
      <c r="Y177" s="383"/>
      <c r="Z177" s="383"/>
      <c r="AA177" s="383"/>
      <c r="AB177" s="383"/>
      <c r="AC177" s="383"/>
      <c r="AD177" s="383"/>
      <c r="AE177" s="383"/>
      <c r="AF177" s="383"/>
      <c r="AH177" s="383"/>
      <c r="AI177" s="383"/>
      <c r="AJ177" s="383"/>
      <c r="AK177" s="383"/>
    </row>
    <row r="178" spans="1:48" ht="14.55" customHeight="1" x14ac:dyDescent="0.55000000000000004">
      <c r="A178" s="161"/>
      <c r="B178" s="382"/>
      <c r="Q178" s="383"/>
      <c r="R178" s="383"/>
      <c r="S178" s="383"/>
      <c r="T178" s="383"/>
      <c r="U178" s="383"/>
      <c r="V178" s="383"/>
      <c r="W178" s="383"/>
      <c r="X178" s="383"/>
      <c r="Y178" s="383"/>
      <c r="Z178" s="383"/>
      <c r="AA178" s="383"/>
      <c r="AB178" s="383"/>
      <c r="AC178" s="383"/>
      <c r="AD178" s="383"/>
      <c r="AE178" s="383"/>
      <c r="AF178" s="383"/>
      <c r="AH178" s="383"/>
      <c r="AI178" s="383"/>
      <c r="AJ178" s="383"/>
      <c r="AK178" s="383"/>
    </row>
    <row r="179" spans="1:48" s="23" customFormat="1" ht="14.55" customHeight="1" x14ac:dyDescent="0.55000000000000004">
      <c r="A179" s="161"/>
    </row>
    <row r="180" spans="1:48" s="23" customFormat="1" ht="14.55" customHeight="1" x14ac:dyDescent="0.55000000000000004">
      <c r="A180" s="161"/>
      <c r="B180" s="382"/>
      <c r="Q180" s="384"/>
      <c r="R180" s="384"/>
      <c r="S180" s="384"/>
      <c r="T180" s="384"/>
      <c r="U180" s="384"/>
      <c r="V180" s="384"/>
      <c r="W180" s="384"/>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c r="AS180" s="384"/>
      <c r="AT180" s="384"/>
      <c r="AU180" s="384"/>
    </row>
    <row r="181" spans="1:48" ht="16.2" customHeight="1" x14ac:dyDescent="0.55000000000000004">
      <c r="A181" s="161"/>
      <c r="B181" s="382"/>
      <c r="Q181" s="384"/>
      <c r="R181" s="384"/>
      <c r="S181" s="384"/>
      <c r="T181" s="384"/>
      <c r="U181" s="384"/>
      <c r="V181" s="384"/>
      <c r="W181" s="384"/>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c r="AS181" s="384"/>
      <c r="AT181" s="384"/>
      <c r="AU181" s="384"/>
    </row>
    <row r="182" spans="1:48" ht="14.55" customHeight="1" x14ac:dyDescent="0.55000000000000004">
      <c r="A182" s="161"/>
      <c r="B182" s="382"/>
      <c r="Q182" s="384"/>
      <c r="R182" s="384"/>
      <c r="S182" s="384"/>
      <c r="T182" s="384"/>
      <c r="U182" s="384"/>
      <c r="V182" s="384"/>
      <c r="W182" s="384"/>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c r="AS182" s="384"/>
      <c r="AT182" s="384"/>
      <c r="AU182" s="384"/>
    </row>
    <row r="183" spans="1:48" ht="14.55" customHeight="1" x14ac:dyDescent="0.55000000000000004">
      <c r="A183" s="161"/>
      <c r="B183" s="382"/>
      <c r="Q183" s="384"/>
      <c r="R183" s="384"/>
      <c r="S183" s="384"/>
      <c r="T183" s="384"/>
      <c r="U183" s="384"/>
      <c r="V183" s="384"/>
      <c r="W183" s="384"/>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c r="AS183" s="384"/>
      <c r="AT183" s="384"/>
      <c r="AU183" s="384"/>
    </row>
    <row r="184" spans="1:48" ht="14.55" customHeight="1" x14ac:dyDescent="0.55000000000000004">
      <c r="A184" s="161"/>
    </row>
    <row r="185" spans="1:48" s="8" customFormat="1" x14ac:dyDescent="0.55000000000000004">
      <c r="A185" s="161"/>
      <c r="B185" s="382"/>
      <c r="Q185" s="384"/>
      <c r="R185" s="384"/>
      <c r="S185" s="384"/>
      <c r="T185" s="384"/>
      <c r="U185" s="384"/>
      <c r="V185" s="384"/>
      <c r="W185" s="384"/>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c r="AS185" s="384"/>
      <c r="AT185" s="384"/>
      <c r="AU185" s="384"/>
    </row>
    <row r="186" spans="1:48" s="8" customFormat="1" x14ac:dyDescent="0.55000000000000004">
      <c r="A186" s="161"/>
      <c r="B186" s="382"/>
      <c r="Q186" s="384"/>
      <c r="R186" s="384"/>
      <c r="S186" s="384"/>
      <c r="T186" s="384"/>
      <c r="U186" s="384"/>
      <c r="V186" s="384"/>
      <c r="W186" s="384"/>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c r="AS186" s="384"/>
      <c r="AT186" s="384"/>
      <c r="AU186" s="384"/>
    </row>
    <row r="187" spans="1:48" s="8" customFormat="1" x14ac:dyDescent="0.55000000000000004">
      <c r="A187" s="161"/>
      <c r="B187" s="382"/>
      <c r="Q187" s="384"/>
      <c r="R187" s="384"/>
      <c r="S187" s="384"/>
      <c r="T187" s="384"/>
      <c r="U187" s="384"/>
      <c r="V187" s="384"/>
      <c r="W187" s="384"/>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c r="AS187" s="384"/>
      <c r="AT187" s="384"/>
      <c r="AU187" s="384"/>
    </row>
    <row r="188" spans="1:48" s="8" customFormat="1" x14ac:dyDescent="0.55000000000000004">
      <c r="A188" s="161"/>
    </row>
    <row r="189" spans="1:48" s="8" customFormat="1" x14ac:dyDescent="0.55000000000000004">
      <c r="A189" s="161"/>
    </row>
    <row r="190" spans="1:48" x14ac:dyDescent="0.55000000000000004">
      <c r="A190" s="161"/>
    </row>
    <row r="191" spans="1:48" x14ac:dyDescent="0.55000000000000004">
      <c r="A191" s="161"/>
    </row>
    <row r="192" spans="1:48" x14ac:dyDescent="0.55000000000000004">
      <c r="A192" s="161"/>
      <c r="AC192" s="50"/>
      <c r="AD192" s="50"/>
      <c r="AE192" s="50"/>
      <c r="AF192" s="50"/>
      <c r="AG192" s="51"/>
      <c r="AH192" s="50"/>
      <c r="AI192" s="50"/>
      <c r="AJ192" s="50"/>
      <c r="AK192" s="50"/>
      <c r="AL192" s="51"/>
      <c r="AM192" s="50"/>
      <c r="AN192" s="50"/>
      <c r="AO192" s="50"/>
      <c r="AP192" s="50"/>
      <c r="AQ192" s="51"/>
      <c r="AR192" s="50"/>
      <c r="AS192" s="50"/>
      <c r="AT192" s="50"/>
      <c r="AU192" s="50"/>
      <c r="AV192" s="51"/>
    </row>
    <row r="193" spans="1:48" s="23" customFormat="1" x14ac:dyDescent="0.55000000000000004">
      <c r="A193" s="161"/>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row>
    <row r="194" spans="1:48" x14ac:dyDescent="0.55000000000000004">
      <c r="A194" s="161"/>
      <c r="AC194" s="428"/>
      <c r="AD194" s="428"/>
      <c r="AE194" s="428"/>
      <c r="AF194" s="428"/>
      <c r="AG194" s="428"/>
      <c r="AH194" s="428"/>
      <c r="AI194" s="428"/>
      <c r="AJ194" s="428"/>
      <c r="AK194" s="428"/>
      <c r="AL194" s="428"/>
      <c r="AM194" s="428"/>
      <c r="AN194" s="428"/>
      <c r="AO194" s="428"/>
      <c r="AP194" s="428"/>
      <c r="AQ194" s="428"/>
      <c r="AR194" s="428"/>
      <c r="AS194" s="428"/>
      <c r="AT194" s="428"/>
      <c r="AU194" s="428"/>
      <c r="AV194" s="428"/>
    </row>
    <row r="195" spans="1:48" x14ac:dyDescent="0.55000000000000004">
      <c r="A195" s="161"/>
      <c r="AE195" s="1"/>
      <c r="AF195" s="1"/>
      <c r="AG195" s="1"/>
      <c r="AJ195" s="1"/>
      <c r="AK195" s="1"/>
      <c r="AL195" s="1"/>
      <c r="AO195" s="1"/>
      <c r="AP195" s="1"/>
      <c r="AQ195" s="1"/>
      <c r="AT195" s="1"/>
      <c r="AU195" s="1"/>
      <c r="AV195" s="1"/>
    </row>
    <row r="196" spans="1:48" x14ac:dyDescent="0.55000000000000004">
      <c r="A196" s="161"/>
    </row>
    <row r="197" spans="1:48" x14ac:dyDescent="0.55000000000000004">
      <c r="A197" s="161"/>
    </row>
    <row r="198" spans="1:48" x14ac:dyDescent="0.55000000000000004">
      <c r="A198" s="161"/>
    </row>
    <row r="199" spans="1:48" x14ac:dyDescent="0.55000000000000004">
      <c r="A199" s="161"/>
    </row>
    <row r="200" spans="1:48" x14ac:dyDescent="0.55000000000000004">
      <c r="A200" s="161"/>
    </row>
    <row r="201" spans="1:48" x14ac:dyDescent="0.55000000000000004">
      <c r="A201" s="161"/>
    </row>
    <row r="202" spans="1:48" x14ac:dyDescent="0.55000000000000004">
      <c r="A202" s="161"/>
    </row>
    <row r="203" spans="1:48" x14ac:dyDescent="0.55000000000000004">
      <c r="A203" s="161"/>
    </row>
    <row r="204" spans="1:48" x14ac:dyDescent="0.55000000000000004">
      <c r="A204" s="161"/>
    </row>
    <row r="205" spans="1:48" ht="15.75" customHeight="1" x14ac:dyDescent="0.55000000000000004">
      <c r="A205" s="161"/>
    </row>
    <row r="206" spans="1:48" x14ac:dyDescent="0.55000000000000004">
      <c r="A206" s="161"/>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4"/>
    </row>
    <row r="289" spans="4:48" x14ac:dyDescent="0.55000000000000004">
      <c r="D289" s="164"/>
    </row>
    <row r="290" spans="4:48" x14ac:dyDescent="0.55000000000000004">
      <c r="D290" s="164"/>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3"/>
    </row>
    <row r="296" spans="4:48" x14ac:dyDescent="0.55000000000000004">
      <c r="D296" s="164"/>
    </row>
    <row r="297" spans="4:48" x14ac:dyDescent="0.55000000000000004">
      <c r="D297" s="164"/>
    </row>
    <row r="298" spans="4:48" x14ac:dyDescent="0.55000000000000004">
      <c r="D298" s="164"/>
    </row>
    <row r="299" spans="4:48" x14ac:dyDescent="0.55000000000000004">
      <c r="D299" s="164"/>
    </row>
    <row r="300" spans="4:48" x14ac:dyDescent="0.55000000000000004">
      <c r="D300" s="164"/>
    </row>
    <row r="301" spans="4:48" x14ac:dyDescent="0.55000000000000004">
      <c r="D301" s="164"/>
    </row>
    <row r="302" spans="4:48" x14ac:dyDescent="0.55000000000000004">
      <c r="D302" s="164"/>
    </row>
    <row r="303" spans="4:48" x14ac:dyDescent="0.55000000000000004">
      <c r="D303" s="164"/>
    </row>
    <row r="304" spans="4:48" x14ac:dyDescent="0.55000000000000004">
      <c r="D304" s="164"/>
    </row>
    <row r="305" spans="4:4" x14ac:dyDescent="0.55000000000000004">
      <c r="D305" s="164"/>
    </row>
    <row r="306" spans="4:4" x14ac:dyDescent="0.55000000000000004">
      <c r="D306" s="164"/>
    </row>
    <row r="307" spans="4:4" x14ac:dyDescent="0.55000000000000004">
      <c r="D307" s="164"/>
    </row>
    <row r="308" spans="4:4" x14ac:dyDescent="0.55000000000000004">
      <c r="D308" s="164"/>
    </row>
    <row r="309" spans="4:4" x14ac:dyDescent="0.55000000000000004">
      <c r="D309" s="164"/>
    </row>
    <row r="310" spans="4:4" x14ac:dyDescent="0.55000000000000004">
      <c r="D310" s="164"/>
    </row>
    <row r="311" spans="4:4" x14ac:dyDescent="0.55000000000000004">
      <c r="D311" s="164"/>
    </row>
    <row r="312" spans="4:4" x14ac:dyDescent="0.55000000000000004">
      <c r="D312" s="164"/>
    </row>
    <row r="313" spans="4:4" x14ac:dyDescent="0.55000000000000004">
      <c r="D313" s="164"/>
    </row>
    <row r="314" spans="4:4" x14ac:dyDescent="0.55000000000000004">
      <c r="D314" s="164"/>
    </row>
    <row r="315" spans="4:4" x14ac:dyDescent="0.55000000000000004">
      <c r="D315" s="164"/>
    </row>
    <row r="316" spans="4:4" x14ac:dyDescent="0.55000000000000004">
      <c r="D316" s="164"/>
    </row>
  </sheetData>
  <dataConsolidate/>
  <mergeCells count="61">
    <mergeCell ref="B7:C7"/>
    <mergeCell ref="A3:A4"/>
    <mergeCell ref="B3:C3"/>
    <mergeCell ref="B4:C4"/>
    <mergeCell ref="B5:C5"/>
    <mergeCell ref="B6:C6"/>
    <mergeCell ref="B39:C39"/>
    <mergeCell ref="B8:C8"/>
    <mergeCell ref="B9:C9"/>
    <mergeCell ref="B16:C16"/>
    <mergeCell ref="B23:C23"/>
    <mergeCell ref="B24:C24"/>
    <mergeCell ref="B25:C25"/>
    <mergeCell ref="B30:C30"/>
    <mergeCell ref="B31:C31"/>
    <mergeCell ref="B32:C32"/>
    <mergeCell ref="B33:C33"/>
    <mergeCell ref="B38:C38"/>
    <mergeCell ref="B83:C83"/>
    <mergeCell ref="B40:C40"/>
    <mergeCell ref="B41:C41"/>
    <mergeCell ref="B45:C45"/>
    <mergeCell ref="B50:C50"/>
    <mergeCell ref="B54:C54"/>
    <mergeCell ref="B55:C55"/>
    <mergeCell ref="B59:C59"/>
    <mergeCell ref="B60:C60"/>
    <mergeCell ref="B73:C73"/>
    <mergeCell ref="B74:C74"/>
    <mergeCell ref="B78:C78"/>
    <mergeCell ref="B138:C138"/>
    <mergeCell ref="B87:C87"/>
    <mergeCell ref="B88:C88"/>
    <mergeCell ref="B92:C92"/>
    <mergeCell ref="B93:C93"/>
    <mergeCell ref="B107:C107"/>
    <mergeCell ref="B108:C108"/>
    <mergeCell ref="B110:C110"/>
    <mergeCell ref="B122:C122"/>
    <mergeCell ref="B123:C123"/>
    <mergeCell ref="B125:C125"/>
    <mergeCell ref="B132:C132"/>
    <mergeCell ref="B155:C155"/>
    <mergeCell ref="B140:C140"/>
    <mergeCell ref="B141:C141"/>
    <mergeCell ref="B142:C142"/>
    <mergeCell ref="B143:C143"/>
    <mergeCell ref="B144:C144"/>
    <mergeCell ref="B145:C145"/>
    <mergeCell ref="B150:C150"/>
    <mergeCell ref="B151:C151"/>
    <mergeCell ref="B152:C152"/>
    <mergeCell ref="B153:C153"/>
    <mergeCell ref="B154:C154"/>
    <mergeCell ref="B172:C172"/>
    <mergeCell ref="B156:C156"/>
    <mergeCell ref="B157:C157"/>
    <mergeCell ref="B158:C158"/>
    <mergeCell ref="B162:C162"/>
    <mergeCell ref="B163:C163"/>
    <mergeCell ref="B165:C165"/>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28F1-5CBA-476C-A073-A2CAF90A056E}">
  <sheetPr>
    <tabColor theme="8" tint="0.39997558519241921"/>
    <pageSetUpPr fitToPage="1"/>
  </sheetPr>
  <dimension ref="A1:AV67"/>
  <sheetViews>
    <sheetView showGridLines="0" zoomScaleNormal="100" workbookViewId="0">
      <pane xSplit="3" ySplit="5" topLeftCell="P6" activePane="bottomRight" state="frozen"/>
      <selection activeCell="T193" sqref="T193"/>
      <selection pane="topRight" activeCell="T193" sqref="T193"/>
      <selection pane="bottomLeft" activeCell="T193" sqref="T193"/>
      <selection pane="bottomRight" activeCell="X6" sqref="X6"/>
    </sheetView>
  </sheetViews>
  <sheetFormatPr defaultColWidth="8.89453125" defaultRowHeight="14.4" outlineLevelRow="1" outlineLevelCol="1" x14ac:dyDescent="0.55000000000000004"/>
  <cols>
    <col min="1" max="1" width="2" style="2" customWidth="1"/>
    <col min="2" max="2" width="39" style="2" customWidth="1"/>
    <col min="3" max="3" width="10"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B3" s="445" t="s">
        <v>249</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6">
      <c r="B5" s="445" t="s">
        <v>211</v>
      </c>
      <c r="C5" s="446"/>
      <c r="D5" s="13"/>
      <c r="E5" s="13"/>
      <c r="F5" s="13"/>
      <c r="G5" s="258"/>
      <c r="H5" s="259"/>
      <c r="I5" s="258"/>
      <c r="J5" s="13"/>
      <c r="K5" s="13"/>
      <c r="L5" s="258"/>
      <c r="M5" s="259"/>
      <c r="N5" s="258"/>
      <c r="O5" s="13"/>
      <c r="P5" s="13"/>
      <c r="Q5" s="258"/>
      <c r="R5" s="259"/>
      <c r="S5" s="258"/>
      <c r="T5" s="13"/>
      <c r="U5" s="13"/>
      <c r="V5" s="258"/>
      <c r="W5" s="259"/>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55000000000000004">
      <c r="B6" s="437" t="s">
        <v>212</v>
      </c>
      <c r="C6" s="438"/>
      <c r="D6" s="16" t="e">
        <f>'BS '!D6-#REF!</f>
        <v>#REF!</v>
      </c>
      <c r="E6" s="16" t="e">
        <f>'BS '!E6-#REF!</f>
        <v>#REF!</v>
      </c>
      <c r="F6" s="16" t="e">
        <f>'BS '!F6-#REF!</f>
        <v>#REF!</v>
      </c>
      <c r="G6" s="101" t="e">
        <f>'BS '!G6-#REF!</f>
        <v>#REF!</v>
      </c>
      <c r="H6" s="17" t="e">
        <f>'BS '!H6-#REF!</f>
        <v>#REF!</v>
      </c>
      <c r="I6" s="16" t="e">
        <f>'BS '!I6-#REF!</f>
        <v>#REF!</v>
      </c>
      <c r="J6" s="16" t="e">
        <f>'BS '!J6-#REF!</f>
        <v>#REF!</v>
      </c>
      <c r="K6" s="16" t="e">
        <f>'BS '!K6-#REF!</f>
        <v>#REF!</v>
      </c>
      <c r="L6" s="101" t="e">
        <f>'BS '!L6-#REF!</f>
        <v>#REF!</v>
      </c>
      <c r="M6" s="17" t="e">
        <f>'BS '!M6-#REF!</f>
        <v>#REF!</v>
      </c>
      <c r="N6" s="16" t="e">
        <f>'BS '!N6-#REF!</f>
        <v>#REF!</v>
      </c>
      <c r="O6" s="16" t="e">
        <f>'BS '!O6-#REF!</f>
        <v>#REF!</v>
      </c>
      <c r="P6" s="16" t="e">
        <f>'BS '!P6-#REF!</f>
        <v>#REF!</v>
      </c>
      <c r="Q6" s="16" t="e">
        <f>'BS '!Q6-#REF!</f>
        <v>#REF!</v>
      </c>
      <c r="R6" s="17" t="e">
        <f>'BS '!R6-#REF!</f>
        <v>#REF!</v>
      </c>
      <c r="S6" s="16" t="e">
        <f>'BS '!S6-#REF!</f>
        <v>#REF!</v>
      </c>
      <c r="T6" s="16" t="e">
        <f>'BS '!T6-#REF!</f>
        <v>#REF!</v>
      </c>
      <c r="U6" s="16" t="e">
        <f>'BS '!U6-#REF!</f>
        <v>#REF!</v>
      </c>
      <c r="V6" s="16" t="e">
        <f>'BS '!V6-#REF!</f>
        <v>#REF!</v>
      </c>
      <c r="W6" s="17" t="e">
        <f>'BS '!W6-#REF!</f>
        <v>#REF!</v>
      </c>
      <c r="X6" s="16" t="e">
        <f>'BS '!X6-#REF!</f>
        <v>#REF!</v>
      </c>
      <c r="Y6" s="16" t="e">
        <f>'BS '!Y6-#REF!</f>
        <v>#REF!</v>
      </c>
      <c r="Z6" s="16" t="e">
        <f>'BS '!Z6-#REF!</f>
        <v>#REF!</v>
      </c>
      <c r="AA6" s="16" t="e">
        <f>'BS '!AA6-#REF!</f>
        <v>#REF!</v>
      </c>
      <c r="AB6" s="17" t="e">
        <f>'BS '!AB6-#REF!</f>
        <v>#REF!</v>
      </c>
      <c r="AC6" s="16" t="e">
        <f>'BS '!AC6-#REF!</f>
        <v>#REF!</v>
      </c>
      <c r="AD6" s="16" t="e">
        <f>'BS '!AD6-#REF!</f>
        <v>#REF!</v>
      </c>
      <c r="AE6" s="16" t="e">
        <f>'BS '!AE6-#REF!</f>
        <v>#REF!</v>
      </c>
      <c r="AF6" s="16" t="e">
        <f>'BS '!AF6-#REF!</f>
        <v>#REF!</v>
      </c>
      <c r="AG6" s="17" t="e">
        <f>'BS '!AG6-#REF!</f>
        <v>#REF!</v>
      </c>
      <c r="AH6" s="16" t="e">
        <f>'BS '!AH6-#REF!</f>
        <v>#REF!</v>
      </c>
      <c r="AI6" s="16" t="e">
        <f>'BS '!AI6-#REF!</f>
        <v>#REF!</v>
      </c>
      <c r="AJ6" s="16" t="e">
        <f>'BS '!AJ6-#REF!</f>
        <v>#REF!</v>
      </c>
      <c r="AK6" s="16" t="e">
        <f>'BS '!AK6-#REF!</f>
        <v>#REF!</v>
      </c>
      <c r="AL6" s="17" t="e">
        <f>'BS '!AL6-#REF!</f>
        <v>#REF!</v>
      </c>
      <c r="AM6" s="16" t="e">
        <f>'BS '!AM6-#REF!</f>
        <v>#REF!</v>
      </c>
      <c r="AN6" s="16" t="e">
        <f>'BS '!AN6-#REF!</f>
        <v>#REF!</v>
      </c>
      <c r="AO6" s="16" t="e">
        <f>'BS '!AO6-#REF!</f>
        <v>#REF!</v>
      </c>
      <c r="AP6" s="16" t="e">
        <f>'BS '!AP6-#REF!</f>
        <v>#REF!</v>
      </c>
      <c r="AQ6" s="17" t="e">
        <f>'BS '!AQ6-#REF!</f>
        <v>#REF!</v>
      </c>
      <c r="AR6" s="16" t="e">
        <f>'BS '!AR6-#REF!</f>
        <v>#REF!</v>
      </c>
      <c r="AS6" s="16" t="e">
        <f>'BS '!AS6-#REF!</f>
        <v>#REF!</v>
      </c>
      <c r="AT6" s="16" t="e">
        <f>'BS '!AT6-#REF!</f>
        <v>#REF!</v>
      </c>
      <c r="AU6" s="16" t="e">
        <f>'BS '!AU6-#REF!</f>
        <v>#REF!</v>
      </c>
      <c r="AV6" s="17" t="e">
        <f>'BS '!AV6-#REF!</f>
        <v>#REF!</v>
      </c>
    </row>
    <row r="7" spans="1:48" ht="14.55" customHeight="1" outlineLevel="1" x14ac:dyDescent="0.55000000000000004">
      <c r="A7" s="161"/>
      <c r="B7" s="200" t="s">
        <v>213</v>
      </c>
      <c r="C7" s="201"/>
      <c r="D7" s="16" t="e">
        <f>'BS '!D7-#REF!</f>
        <v>#REF!</v>
      </c>
      <c r="E7" s="16" t="e">
        <f>'BS '!E7-#REF!</f>
        <v>#REF!</v>
      </c>
      <c r="F7" s="16" t="e">
        <f>'BS '!F7-#REF!</f>
        <v>#REF!</v>
      </c>
      <c r="G7" s="16" t="e">
        <f>'BS '!G7-#REF!</f>
        <v>#REF!</v>
      </c>
      <c r="H7" s="17" t="e">
        <f>'BS '!H7-#REF!</f>
        <v>#REF!</v>
      </c>
      <c r="I7" s="16" t="e">
        <f>'BS '!I7-#REF!</f>
        <v>#REF!</v>
      </c>
      <c r="J7" s="16" t="e">
        <f>'BS '!J7-#REF!</f>
        <v>#REF!</v>
      </c>
      <c r="K7" s="16" t="e">
        <f>'BS '!K7-#REF!</f>
        <v>#REF!</v>
      </c>
      <c r="L7" s="16" t="e">
        <f>'BS '!L7-#REF!</f>
        <v>#REF!</v>
      </c>
      <c r="M7" s="17" t="e">
        <f>'BS '!M7-#REF!</f>
        <v>#REF!</v>
      </c>
      <c r="N7" s="16" t="e">
        <f>'BS '!N7-#REF!</f>
        <v>#REF!</v>
      </c>
      <c r="O7" s="16" t="e">
        <f>'BS '!O7-#REF!</f>
        <v>#REF!</v>
      </c>
      <c r="P7" s="16" t="e">
        <f>'BS '!P7-#REF!</f>
        <v>#REF!</v>
      </c>
      <c r="Q7" s="101" t="e">
        <f>'BS '!Q7-#REF!</f>
        <v>#REF!</v>
      </c>
      <c r="R7" s="17" t="e">
        <f>'BS '!R7-#REF!</f>
        <v>#REF!</v>
      </c>
      <c r="S7" s="16" t="e">
        <f>'BS '!S7-#REF!</f>
        <v>#REF!</v>
      </c>
      <c r="T7" s="16" t="e">
        <f>'BS '!T7-#REF!</f>
        <v>#REF!</v>
      </c>
      <c r="U7" s="16" t="e">
        <f>'BS '!U7-#REF!</f>
        <v>#REF!</v>
      </c>
      <c r="V7" s="16" t="e">
        <f>'BS '!V7-#REF!</f>
        <v>#REF!</v>
      </c>
      <c r="W7" s="17" t="e">
        <f>'BS '!W7-#REF!</f>
        <v>#REF!</v>
      </c>
      <c r="X7" s="16" t="e">
        <f>'BS '!X7-#REF!</f>
        <v>#REF!</v>
      </c>
      <c r="Y7" s="16" t="e">
        <f>'BS '!Y7-#REF!</f>
        <v>#REF!</v>
      </c>
      <c r="Z7" s="16" t="e">
        <f>'BS '!Z7-#REF!</f>
        <v>#REF!</v>
      </c>
      <c r="AA7" s="16" t="e">
        <f>'BS '!AA7-#REF!</f>
        <v>#REF!</v>
      </c>
      <c r="AB7" s="17" t="e">
        <f>'BS '!AB7-#REF!</f>
        <v>#REF!</v>
      </c>
      <c r="AC7" s="16" t="e">
        <f>'BS '!AC7-#REF!</f>
        <v>#REF!</v>
      </c>
      <c r="AD7" s="16" t="e">
        <f>'BS '!AD7-#REF!</f>
        <v>#REF!</v>
      </c>
      <c r="AE7" s="16" t="e">
        <f>'BS '!AE7-#REF!</f>
        <v>#REF!</v>
      </c>
      <c r="AF7" s="16" t="e">
        <f>'BS '!AF7-#REF!</f>
        <v>#REF!</v>
      </c>
      <c r="AG7" s="17" t="e">
        <f>'BS '!AG7-#REF!</f>
        <v>#REF!</v>
      </c>
      <c r="AH7" s="16" t="e">
        <f>'BS '!AH7-#REF!</f>
        <v>#REF!</v>
      </c>
      <c r="AI7" s="16" t="e">
        <f>'BS '!AI7-#REF!</f>
        <v>#REF!</v>
      </c>
      <c r="AJ7" s="16" t="e">
        <f>'BS '!AJ7-#REF!</f>
        <v>#REF!</v>
      </c>
      <c r="AK7" s="16" t="e">
        <f>'BS '!AK7-#REF!</f>
        <v>#REF!</v>
      </c>
      <c r="AL7" s="17" t="e">
        <f>'BS '!AL7-#REF!</f>
        <v>#REF!</v>
      </c>
      <c r="AM7" s="16" t="e">
        <f>'BS '!AM7-#REF!</f>
        <v>#REF!</v>
      </c>
      <c r="AN7" s="16" t="e">
        <f>'BS '!AN7-#REF!</f>
        <v>#REF!</v>
      </c>
      <c r="AO7" s="16" t="e">
        <f>'BS '!AO7-#REF!</f>
        <v>#REF!</v>
      </c>
      <c r="AP7" s="16" t="e">
        <f>'BS '!AP7-#REF!</f>
        <v>#REF!</v>
      </c>
      <c r="AQ7" s="17" t="e">
        <f>'BS '!AQ7-#REF!</f>
        <v>#REF!</v>
      </c>
      <c r="AR7" s="16" t="e">
        <f>'BS '!AR7-#REF!</f>
        <v>#REF!</v>
      </c>
      <c r="AS7" s="16" t="e">
        <f>'BS '!AS7-#REF!</f>
        <v>#REF!</v>
      </c>
      <c r="AT7" s="16" t="e">
        <f>'BS '!AT7-#REF!</f>
        <v>#REF!</v>
      </c>
      <c r="AU7" s="16" t="e">
        <f>'BS '!AU7-#REF!</f>
        <v>#REF!</v>
      </c>
      <c r="AV7" s="17" t="e">
        <f>'BS '!AV7-#REF!</f>
        <v>#REF!</v>
      </c>
    </row>
    <row r="8" spans="1:48" s="23" customFormat="1" ht="14.55" customHeight="1" outlineLevel="1" x14ac:dyDescent="0.55000000000000004">
      <c r="A8" s="161"/>
      <c r="B8" s="437" t="s">
        <v>214</v>
      </c>
      <c r="C8" s="438"/>
      <c r="D8" s="16" t="e">
        <f>'BS '!D8-#REF!</f>
        <v>#REF!</v>
      </c>
      <c r="E8" s="16" t="e">
        <f>'BS '!E8-#REF!</f>
        <v>#REF!</v>
      </c>
      <c r="F8" s="16" t="e">
        <f>'BS '!F8-#REF!</f>
        <v>#REF!</v>
      </c>
      <c r="G8" s="16" t="e">
        <f>'BS '!G8-#REF!</f>
        <v>#REF!</v>
      </c>
      <c r="H8" s="17" t="e">
        <f>'BS '!H8-#REF!</f>
        <v>#REF!</v>
      </c>
      <c r="I8" s="16" t="e">
        <f>'BS '!I8-#REF!</f>
        <v>#REF!</v>
      </c>
      <c r="J8" s="16" t="e">
        <f>'BS '!J8-#REF!</f>
        <v>#REF!</v>
      </c>
      <c r="K8" s="16" t="e">
        <f>'BS '!K8-#REF!</f>
        <v>#REF!</v>
      </c>
      <c r="L8" s="16" t="e">
        <f>'BS '!L8-#REF!</f>
        <v>#REF!</v>
      </c>
      <c r="M8" s="17" t="e">
        <f>'BS '!M8-#REF!</f>
        <v>#REF!</v>
      </c>
      <c r="N8" s="16" t="e">
        <f>'BS '!N8-#REF!</f>
        <v>#REF!</v>
      </c>
      <c r="O8" s="16" t="e">
        <f>'BS '!O8-#REF!</f>
        <v>#REF!</v>
      </c>
      <c r="P8" s="16" t="e">
        <f>'BS '!P8-#REF!</f>
        <v>#REF!</v>
      </c>
      <c r="Q8" s="101" t="e">
        <f>'BS '!Q8-#REF!</f>
        <v>#REF!</v>
      </c>
      <c r="R8" s="17" t="e">
        <f>'BS '!R8-#REF!</f>
        <v>#REF!</v>
      </c>
      <c r="S8" s="16" t="e">
        <f>'BS '!S8-#REF!</f>
        <v>#REF!</v>
      </c>
      <c r="T8" s="16" t="e">
        <f>'BS '!T8-#REF!</f>
        <v>#REF!</v>
      </c>
      <c r="U8" s="16" t="e">
        <f>'BS '!U8-#REF!</f>
        <v>#REF!</v>
      </c>
      <c r="V8" s="16" t="e">
        <f>'BS '!V8-#REF!</f>
        <v>#REF!</v>
      </c>
      <c r="W8" s="17" t="e">
        <f>'BS '!W8-#REF!</f>
        <v>#REF!</v>
      </c>
      <c r="X8" s="16" t="e">
        <f>'BS '!X8-#REF!</f>
        <v>#REF!</v>
      </c>
      <c r="Y8" s="16" t="e">
        <f>'BS '!Y8-#REF!</f>
        <v>#REF!</v>
      </c>
      <c r="Z8" s="16" t="e">
        <f>'BS '!Z8-#REF!</f>
        <v>#REF!</v>
      </c>
      <c r="AA8" s="16" t="e">
        <f>'BS '!AA8-#REF!</f>
        <v>#REF!</v>
      </c>
      <c r="AB8" s="17" t="e">
        <f>'BS '!AB8-#REF!</f>
        <v>#REF!</v>
      </c>
      <c r="AC8" s="16" t="e">
        <f>'BS '!AC8-#REF!</f>
        <v>#REF!</v>
      </c>
      <c r="AD8" s="16" t="e">
        <f>'BS '!AD8-#REF!</f>
        <v>#REF!</v>
      </c>
      <c r="AE8" s="16" t="e">
        <f>'BS '!AE8-#REF!</f>
        <v>#REF!</v>
      </c>
      <c r="AF8" s="16" t="e">
        <f>'BS '!AF8-#REF!</f>
        <v>#REF!</v>
      </c>
      <c r="AG8" s="17" t="e">
        <f>'BS '!AG8-#REF!</f>
        <v>#REF!</v>
      </c>
      <c r="AH8" s="16" t="e">
        <f>'BS '!AH8-#REF!</f>
        <v>#REF!</v>
      </c>
      <c r="AI8" s="16" t="e">
        <f>'BS '!AI8-#REF!</f>
        <v>#REF!</v>
      </c>
      <c r="AJ8" s="16" t="e">
        <f>'BS '!AJ8-#REF!</f>
        <v>#REF!</v>
      </c>
      <c r="AK8" s="16" t="e">
        <f>'BS '!AK8-#REF!</f>
        <v>#REF!</v>
      </c>
      <c r="AL8" s="17" t="e">
        <f>'BS '!AL8-#REF!</f>
        <v>#REF!</v>
      </c>
      <c r="AM8" s="16" t="e">
        <f>'BS '!AM8-#REF!</f>
        <v>#REF!</v>
      </c>
      <c r="AN8" s="16" t="e">
        <f>'BS '!AN8-#REF!</f>
        <v>#REF!</v>
      </c>
      <c r="AO8" s="16" t="e">
        <f>'BS '!AO8-#REF!</f>
        <v>#REF!</v>
      </c>
      <c r="AP8" s="16" t="e">
        <f>'BS '!AP8-#REF!</f>
        <v>#REF!</v>
      </c>
      <c r="AQ8" s="17" t="e">
        <f>'BS '!AQ8-#REF!</f>
        <v>#REF!</v>
      </c>
      <c r="AR8" s="16" t="e">
        <f>'BS '!AR8-#REF!</f>
        <v>#REF!</v>
      </c>
      <c r="AS8" s="16" t="e">
        <f>'BS '!AS8-#REF!</f>
        <v>#REF!</v>
      </c>
      <c r="AT8" s="16" t="e">
        <f>'BS '!AT8-#REF!</f>
        <v>#REF!</v>
      </c>
      <c r="AU8" s="16" t="e">
        <f>'BS '!AU8-#REF!</f>
        <v>#REF!</v>
      </c>
      <c r="AV8" s="17" t="e">
        <f>'BS '!AV8-#REF!</f>
        <v>#REF!</v>
      </c>
    </row>
    <row r="9" spans="1:48" s="23" customFormat="1" ht="14.55" customHeight="1" outlineLevel="1" x14ac:dyDescent="0.55000000000000004">
      <c r="A9" s="161"/>
      <c r="B9" s="200" t="s">
        <v>215</v>
      </c>
      <c r="C9" s="201"/>
      <c r="D9" s="16" t="e">
        <f>'BS '!D9-#REF!</f>
        <v>#REF!</v>
      </c>
      <c r="E9" s="16" t="e">
        <f>'BS '!E9-#REF!</f>
        <v>#REF!</v>
      </c>
      <c r="F9" s="16" t="e">
        <f>'BS '!F9-#REF!</f>
        <v>#REF!</v>
      </c>
      <c r="G9" s="16" t="e">
        <f>'BS '!G9-#REF!</f>
        <v>#REF!</v>
      </c>
      <c r="H9" s="17" t="e">
        <f>'BS '!H9-#REF!</f>
        <v>#REF!</v>
      </c>
      <c r="I9" s="16" t="e">
        <f>'BS '!I9-#REF!</f>
        <v>#REF!</v>
      </c>
      <c r="J9" s="16" t="e">
        <f>'BS '!J9-#REF!</f>
        <v>#REF!</v>
      </c>
      <c r="K9" s="16" t="e">
        <f>'BS '!K9-#REF!</f>
        <v>#REF!</v>
      </c>
      <c r="L9" s="16" t="e">
        <f>'BS '!L9-#REF!</f>
        <v>#REF!</v>
      </c>
      <c r="M9" s="17" t="e">
        <f>'BS '!M9-#REF!</f>
        <v>#REF!</v>
      </c>
      <c r="N9" s="16" t="e">
        <f>'BS '!N9-#REF!</f>
        <v>#REF!</v>
      </c>
      <c r="O9" s="16" t="e">
        <f>'BS '!O9-#REF!</f>
        <v>#REF!</v>
      </c>
      <c r="P9" s="16" t="e">
        <f>'BS '!P9-#REF!</f>
        <v>#REF!</v>
      </c>
      <c r="Q9" s="101" t="e">
        <f>'BS '!Q9-#REF!</f>
        <v>#REF!</v>
      </c>
      <c r="R9" s="17" t="e">
        <f>'BS '!R9-#REF!</f>
        <v>#REF!</v>
      </c>
      <c r="S9" s="16" t="e">
        <f>'BS '!S9-#REF!</f>
        <v>#REF!</v>
      </c>
      <c r="T9" s="16" t="e">
        <f>'BS '!T9-#REF!</f>
        <v>#REF!</v>
      </c>
      <c r="U9" s="16" t="e">
        <f>'BS '!U9-#REF!</f>
        <v>#REF!</v>
      </c>
      <c r="V9" s="16" t="e">
        <f>'BS '!V9-#REF!</f>
        <v>#REF!</v>
      </c>
      <c r="W9" s="17" t="e">
        <f>'BS '!W9-#REF!</f>
        <v>#REF!</v>
      </c>
      <c r="X9" s="16" t="e">
        <f>'BS '!X9-#REF!</f>
        <v>#REF!</v>
      </c>
      <c r="Y9" s="16" t="e">
        <f>'BS '!Y9-#REF!</f>
        <v>#REF!</v>
      </c>
      <c r="Z9" s="16" t="e">
        <f>'BS '!Z9-#REF!</f>
        <v>#REF!</v>
      </c>
      <c r="AA9" s="16" t="e">
        <f>'BS '!AA9-#REF!</f>
        <v>#REF!</v>
      </c>
      <c r="AB9" s="17" t="e">
        <f>'BS '!AB9-#REF!</f>
        <v>#REF!</v>
      </c>
      <c r="AC9" s="16" t="e">
        <f>'BS '!AC9-#REF!</f>
        <v>#REF!</v>
      </c>
      <c r="AD9" s="16" t="e">
        <f>'BS '!AD9-#REF!</f>
        <v>#REF!</v>
      </c>
      <c r="AE9" s="16" t="e">
        <f>'BS '!AE9-#REF!</f>
        <v>#REF!</v>
      </c>
      <c r="AF9" s="16" t="e">
        <f>'BS '!AF9-#REF!</f>
        <v>#REF!</v>
      </c>
      <c r="AG9" s="17" t="e">
        <f>'BS '!AG9-#REF!</f>
        <v>#REF!</v>
      </c>
      <c r="AH9" s="16" t="e">
        <f>'BS '!AH9-#REF!</f>
        <v>#REF!</v>
      </c>
      <c r="AI9" s="16" t="e">
        <f>'BS '!AI9-#REF!</f>
        <v>#REF!</v>
      </c>
      <c r="AJ9" s="16" t="e">
        <f>'BS '!AJ9-#REF!</f>
        <v>#REF!</v>
      </c>
      <c r="AK9" s="16" t="e">
        <f>'BS '!AK9-#REF!</f>
        <v>#REF!</v>
      </c>
      <c r="AL9" s="17" t="e">
        <f>'BS '!AL9-#REF!</f>
        <v>#REF!</v>
      </c>
      <c r="AM9" s="16" t="e">
        <f>'BS '!AM9-#REF!</f>
        <v>#REF!</v>
      </c>
      <c r="AN9" s="16" t="e">
        <f>'BS '!AN9-#REF!</f>
        <v>#REF!</v>
      </c>
      <c r="AO9" s="16" t="e">
        <f>'BS '!AO9-#REF!</f>
        <v>#REF!</v>
      </c>
      <c r="AP9" s="16" t="e">
        <f>'BS '!AP9-#REF!</f>
        <v>#REF!</v>
      </c>
      <c r="AQ9" s="17" t="e">
        <f>'BS '!AQ9-#REF!</f>
        <v>#REF!</v>
      </c>
      <c r="AR9" s="16" t="e">
        <f>'BS '!AR9-#REF!</f>
        <v>#REF!</v>
      </c>
      <c r="AS9" s="16" t="e">
        <f>'BS '!AS9-#REF!</f>
        <v>#REF!</v>
      </c>
      <c r="AT9" s="16" t="e">
        <f>'BS '!AT9-#REF!</f>
        <v>#REF!</v>
      </c>
      <c r="AU9" s="16" t="e">
        <f>'BS '!AU9-#REF!</f>
        <v>#REF!</v>
      </c>
      <c r="AV9" s="17" t="e">
        <f>'BS '!AV9-#REF!</f>
        <v>#REF!</v>
      </c>
    </row>
    <row r="10" spans="1:48" ht="16.2" customHeight="1" outlineLevel="1" x14ac:dyDescent="0.85">
      <c r="A10" s="161"/>
      <c r="B10" s="437" t="s">
        <v>216</v>
      </c>
      <c r="C10" s="438"/>
      <c r="D10" s="260" t="e">
        <f>'BS '!D10-#REF!</f>
        <v>#REF!</v>
      </c>
      <c r="E10" s="112" t="e">
        <f>'BS '!E10-#REF!</f>
        <v>#REF!</v>
      </c>
      <c r="F10" s="112" t="e">
        <f>'BS '!F10-#REF!</f>
        <v>#REF!</v>
      </c>
      <c r="G10" s="112" t="e">
        <f>'BS '!G10-#REF!</f>
        <v>#REF!</v>
      </c>
      <c r="H10" s="261" t="e">
        <f>'BS '!H10-#REF!</f>
        <v>#REF!</v>
      </c>
      <c r="I10" s="112" t="e">
        <f>'BS '!I10-#REF!</f>
        <v>#REF!</v>
      </c>
      <c r="J10" s="112" t="e">
        <f>'BS '!J10-#REF!</f>
        <v>#REF!</v>
      </c>
      <c r="K10" s="112" t="e">
        <f>'BS '!K10-#REF!</f>
        <v>#REF!</v>
      </c>
      <c r="L10" s="112" t="e">
        <f>'BS '!L10-#REF!</f>
        <v>#REF!</v>
      </c>
      <c r="M10" s="261" t="e">
        <f>'BS '!M10-#REF!</f>
        <v>#REF!</v>
      </c>
      <c r="N10" s="112" t="e">
        <f>'BS '!N10-#REF!</f>
        <v>#REF!</v>
      </c>
      <c r="O10" s="112" t="e">
        <f>'BS '!O10-#REF!</f>
        <v>#REF!</v>
      </c>
      <c r="P10" s="112" t="e">
        <f>'BS '!P10-#REF!</f>
        <v>#REF!</v>
      </c>
      <c r="Q10" s="112" t="e">
        <f>'BS '!Q10-#REF!</f>
        <v>#REF!</v>
      </c>
      <c r="R10" s="261" t="e">
        <f>'BS '!R10-#REF!</f>
        <v>#REF!</v>
      </c>
      <c r="S10" s="112" t="e">
        <f>'BS '!S10-#REF!</f>
        <v>#REF!</v>
      </c>
      <c r="T10" s="112" t="e">
        <f>'BS '!T10-#REF!</f>
        <v>#REF!</v>
      </c>
      <c r="U10" s="112" t="e">
        <f>'BS '!U10-#REF!</f>
        <v>#REF!</v>
      </c>
      <c r="V10" s="112" t="e">
        <f>'BS '!V10-#REF!</f>
        <v>#REF!</v>
      </c>
      <c r="W10" s="261" t="e">
        <f>'BS '!W10-#REF!</f>
        <v>#REF!</v>
      </c>
      <c r="X10" s="32" t="e">
        <f>'BS '!X10-#REF!</f>
        <v>#REF!</v>
      </c>
      <c r="Y10" s="32" t="e">
        <f>'BS '!Y10-#REF!</f>
        <v>#REF!</v>
      </c>
      <c r="Z10" s="32" t="e">
        <f>'BS '!Z10-#REF!</f>
        <v>#REF!</v>
      </c>
      <c r="AA10" s="32" t="e">
        <f>'BS '!AA10-#REF!</f>
        <v>#REF!</v>
      </c>
      <c r="AB10" s="261" t="e">
        <f>'BS '!AB10-#REF!</f>
        <v>#REF!</v>
      </c>
      <c r="AC10" s="32" t="e">
        <f>'BS '!AC10-#REF!</f>
        <v>#REF!</v>
      </c>
      <c r="AD10" s="32" t="e">
        <f>'BS '!AD10-#REF!</f>
        <v>#REF!</v>
      </c>
      <c r="AE10" s="32" t="e">
        <f>'BS '!AE10-#REF!</f>
        <v>#REF!</v>
      </c>
      <c r="AF10" s="32" t="e">
        <f>'BS '!AF10-#REF!</f>
        <v>#REF!</v>
      </c>
      <c r="AG10" s="261" t="e">
        <f>'BS '!AG10-#REF!</f>
        <v>#REF!</v>
      </c>
      <c r="AH10" s="32" t="e">
        <f>'BS '!AH10-#REF!</f>
        <v>#REF!</v>
      </c>
      <c r="AI10" s="32" t="e">
        <f>'BS '!AI10-#REF!</f>
        <v>#REF!</v>
      </c>
      <c r="AJ10" s="32" t="e">
        <f>'BS '!AJ10-#REF!</f>
        <v>#REF!</v>
      </c>
      <c r="AK10" s="32" t="e">
        <f>'BS '!AK10-#REF!</f>
        <v>#REF!</v>
      </c>
      <c r="AL10" s="261" t="e">
        <f>'BS '!AL10-#REF!</f>
        <v>#REF!</v>
      </c>
      <c r="AM10" s="32" t="e">
        <f>'BS '!AM10-#REF!</f>
        <v>#REF!</v>
      </c>
      <c r="AN10" s="32" t="e">
        <f>'BS '!AN10-#REF!</f>
        <v>#REF!</v>
      </c>
      <c r="AO10" s="32" t="e">
        <f>'BS '!AO10-#REF!</f>
        <v>#REF!</v>
      </c>
      <c r="AP10" s="32" t="e">
        <f>'BS '!AP10-#REF!</f>
        <v>#REF!</v>
      </c>
      <c r="AQ10" s="261" t="e">
        <f>'BS '!AQ10-#REF!</f>
        <v>#REF!</v>
      </c>
      <c r="AR10" s="32" t="e">
        <f>'BS '!AR10-#REF!</f>
        <v>#REF!</v>
      </c>
      <c r="AS10" s="32" t="e">
        <f>'BS '!AS10-#REF!</f>
        <v>#REF!</v>
      </c>
      <c r="AT10" s="32" t="e">
        <f>'BS '!AT10-#REF!</f>
        <v>#REF!</v>
      </c>
      <c r="AU10" s="32" t="e">
        <f>'BS '!AU10-#REF!</f>
        <v>#REF!</v>
      </c>
      <c r="AV10" s="261" t="e">
        <f>'BS '!AV10-#REF!</f>
        <v>#REF!</v>
      </c>
    </row>
    <row r="11" spans="1:48" ht="14.55" customHeight="1" outlineLevel="1" x14ac:dyDescent="0.55000000000000004">
      <c r="A11" s="161"/>
      <c r="B11" s="205" t="s">
        <v>217</v>
      </c>
      <c r="C11" s="206"/>
      <c r="D11" s="21" t="e">
        <f>'BS '!D11-#REF!</f>
        <v>#REF!</v>
      </c>
      <c r="E11" s="21" t="e">
        <f>'BS '!E11-#REF!</f>
        <v>#REF!</v>
      </c>
      <c r="F11" s="21" t="e">
        <f>'BS '!F11-#REF!</f>
        <v>#REF!</v>
      </c>
      <c r="G11" s="21" t="e">
        <f>'BS '!G11-#REF!</f>
        <v>#REF!</v>
      </c>
      <c r="H11" s="22" t="e">
        <f>'BS '!H11-#REF!</f>
        <v>#REF!</v>
      </c>
      <c r="I11" s="21" t="e">
        <f>'BS '!I11-#REF!</f>
        <v>#REF!</v>
      </c>
      <c r="J11" s="21" t="e">
        <f>'BS '!J11-#REF!</f>
        <v>#REF!</v>
      </c>
      <c r="K11" s="21" t="e">
        <f>'BS '!K11-#REF!</f>
        <v>#REF!</v>
      </c>
      <c r="L11" s="116" t="e">
        <f>'BS '!L11-#REF!</f>
        <v>#REF!</v>
      </c>
      <c r="M11" s="22" t="e">
        <f>'BS '!M11-#REF!</f>
        <v>#REF!</v>
      </c>
      <c r="N11" s="21" t="e">
        <f>'BS '!N11-#REF!</f>
        <v>#REF!</v>
      </c>
      <c r="O11" s="21" t="e">
        <f>'BS '!O11-#REF!</f>
        <v>#REF!</v>
      </c>
      <c r="P11" s="21" t="e">
        <f>'BS '!P11-#REF!</f>
        <v>#REF!</v>
      </c>
      <c r="Q11" s="116" t="e">
        <f>'BS '!Q11-#REF!</f>
        <v>#REF!</v>
      </c>
      <c r="R11" s="22" t="e">
        <f>'BS '!R11-#REF!</f>
        <v>#REF!</v>
      </c>
      <c r="S11" s="21" t="e">
        <f>'BS '!S11-#REF!</f>
        <v>#REF!</v>
      </c>
      <c r="T11" s="21" t="e">
        <f>'BS '!T11-#REF!</f>
        <v>#REF!</v>
      </c>
      <c r="U11" s="21" t="e">
        <f>'BS '!U11-#REF!</f>
        <v>#REF!</v>
      </c>
      <c r="V11" s="116" t="e">
        <f>'BS '!V11-#REF!</f>
        <v>#REF!</v>
      </c>
      <c r="W11" s="22" t="e">
        <f>'BS '!W11-#REF!</f>
        <v>#REF!</v>
      </c>
      <c r="X11" s="21" t="e">
        <f>'BS '!X11-#REF!</f>
        <v>#REF!</v>
      </c>
      <c r="Y11" s="21" t="e">
        <f>'BS '!Y11-#REF!</f>
        <v>#REF!</v>
      </c>
      <c r="Z11" s="21" t="e">
        <f>'BS '!Z11-#REF!</f>
        <v>#REF!</v>
      </c>
      <c r="AA11" s="21" t="e">
        <f>'BS '!AA11-#REF!</f>
        <v>#REF!</v>
      </c>
      <c r="AB11" s="22" t="e">
        <f>'BS '!AB11-#REF!</f>
        <v>#REF!</v>
      </c>
      <c r="AC11" s="21" t="e">
        <f>'BS '!AC11-#REF!</f>
        <v>#REF!</v>
      </c>
      <c r="AD11" s="21" t="e">
        <f>'BS '!AD11-#REF!</f>
        <v>#REF!</v>
      </c>
      <c r="AE11" s="21" t="e">
        <f>'BS '!AE11-#REF!</f>
        <v>#REF!</v>
      </c>
      <c r="AF11" s="21" t="e">
        <f>'BS '!AF11-#REF!</f>
        <v>#REF!</v>
      </c>
      <c r="AG11" s="22" t="e">
        <f>'BS '!AG11-#REF!</f>
        <v>#REF!</v>
      </c>
      <c r="AH11" s="21" t="e">
        <f>'BS '!AH11-#REF!</f>
        <v>#REF!</v>
      </c>
      <c r="AI11" s="21" t="e">
        <f>'BS '!AI11-#REF!</f>
        <v>#REF!</v>
      </c>
      <c r="AJ11" s="21" t="e">
        <f>'BS '!AJ11-#REF!</f>
        <v>#REF!</v>
      </c>
      <c r="AK11" s="21" t="e">
        <f>'BS '!AK11-#REF!</f>
        <v>#REF!</v>
      </c>
      <c r="AL11" s="22" t="e">
        <f>'BS '!AL11-#REF!</f>
        <v>#REF!</v>
      </c>
      <c r="AM11" s="21" t="e">
        <f>'BS '!AM11-#REF!</f>
        <v>#REF!</v>
      </c>
      <c r="AN11" s="21" t="e">
        <f>'BS '!AN11-#REF!</f>
        <v>#REF!</v>
      </c>
      <c r="AO11" s="21" t="e">
        <f>'BS '!AO11-#REF!</f>
        <v>#REF!</v>
      </c>
      <c r="AP11" s="21" t="e">
        <f>'BS '!AP11-#REF!</f>
        <v>#REF!</v>
      </c>
      <c r="AQ11" s="22" t="e">
        <f>'BS '!AQ11-#REF!</f>
        <v>#REF!</v>
      </c>
      <c r="AR11" s="21" t="e">
        <f>'BS '!AR11-#REF!</f>
        <v>#REF!</v>
      </c>
      <c r="AS11" s="21" t="e">
        <f>'BS '!AS11-#REF!</f>
        <v>#REF!</v>
      </c>
      <c r="AT11" s="21" t="e">
        <f>'BS '!AT11-#REF!</f>
        <v>#REF!</v>
      </c>
      <c r="AU11" s="21" t="e">
        <f>'BS '!AU11-#REF!</f>
        <v>#REF!</v>
      </c>
      <c r="AV11" s="22" t="e">
        <f>'BS '!AV11-#REF!</f>
        <v>#REF!</v>
      </c>
    </row>
    <row r="12" spans="1:48" ht="14.55" customHeight="1" outlineLevel="1" x14ac:dyDescent="0.55000000000000004">
      <c r="A12" s="161"/>
      <c r="B12" s="200" t="s">
        <v>218</v>
      </c>
      <c r="C12" s="207"/>
      <c r="D12" s="16" t="e">
        <f>'BS '!D12-#REF!</f>
        <v>#REF!</v>
      </c>
      <c r="E12" s="16" t="e">
        <f>'BS '!E12-#REF!</f>
        <v>#REF!</v>
      </c>
      <c r="F12" s="16" t="e">
        <f>'BS '!F12-#REF!</f>
        <v>#REF!</v>
      </c>
      <c r="G12" s="16" t="e">
        <f>'BS '!G12-#REF!</f>
        <v>#REF!</v>
      </c>
      <c r="H12" s="17" t="e">
        <f>'BS '!H12-#REF!</f>
        <v>#REF!</v>
      </c>
      <c r="I12" s="16" t="e">
        <f>'BS '!I12-#REF!</f>
        <v>#REF!</v>
      </c>
      <c r="J12" s="16" t="e">
        <f>'BS '!J12-#REF!</f>
        <v>#REF!</v>
      </c>
      <c r="K12" s="16" t="e">
        <f>'BS '!K12-#REF!</f>
        <v>#REF!</v>
      </c>
      <c r="L12" s="101" t="e">
        <f>'BS '!L12-#REF!</f>
        <v>#REF!</v>
      </c>
      <c r="M12" s="17" t="e">
        <f>'BS '!M12-#REF!</f>
        <v>#REF!</v>
      </c>
      <c r="N12" s="16" t="e">
        <f>'BS '!N12-#REF!</f>
        <v>#REF!</v>
      </c>
      <c r="O12" s="16" t="e">
        <f>'BS '!O12-#REF!</f>
        <v>#REF!</v>
      </c>
      <c r="P12" s="16" t="e">
        <f>'BS '!P12-#REF!</f>
        <v>#REF!</v>
      </c>
      <c r="Q12" s="101" t="e">
        <f>'BS '!Q12-#REF!</f>
        <v>#REF!</v>
      </c>
      <c r="R12" s="17" t="e">
        <f>'BS '!R12-#REF!</f>
        <v>#REF!</v>
      </c>
      <c r="S12" s="16" t="e">
        <f>'BS '!S12-#REF!</f>
        <v>#REF!</v>
      </c>
      <c r="T12" s="16" t="e">
        <f>'BS '!T12-#REF!</f>
        <v>#REF!</v>
      </c>
      <c r="U12" s="16" t="e">
        <f>'BS '!U12-#REF!</f>
        <v>#REF!</v>
      </c>
      <c r="V12" s="101" t="e">
        <f>'BS '!V12-#REF!</f>
        <v>#REF!</v>
      </c>
      <c r="W12" s="17" t="e">
        <f>'BS '!W12-#REF!</f>
        <v>#REF!</v>
      </c>
      <c r="X12" s="16" t="e">
        <f>'BS '!X12-#REF!</f>
        <v>#REF!</v>
      </c>
      <c r="Y12" s="16" t="e">
        <f>'BS '!Y12-#REF!</f>
        <v>#REF!</v>
      </c>
      <c r="Z12" s="16" t="e">
        <f>'BS '!Z12-#REF!</f>
        <v>#REF!</v>
      </c>
      <c r="AA12" s="16" t="e">
        <f>'BS '!AA12-#REF!</f>
        <v>#REF!</v>
      </c>
      <c r="AB12" s="17" t="e">
        <f>'BS '!AB12-#REF!</f>
        <v>#REF!</v>
      </c>
      <c r="AC12" s="16" t="e">
        <f>'BS '!AC12-#REF!</f>
        <v>#REF!</v>
      </c>
      <c r="AD12" s="16" t="e">
        <f>'BS '!AD12-#REF!</f>
        <v>#REF!</v>
      </c>
      <c r="AE12" s="16" t="e">
        <f>'BS '!AE12-#REF!</f>
        <v>#REF!</v>
      </c>
      <c r="AF12" s="16" t="e">
        <f>'BS '!AF12-#REF!</f>
        <v>#REF!</v>
      </c>
      <c r="AG12" s="17" t="e">
        <f>'BS '!AG12-#REF!</f>
        <v>#REF!</v>
      </c>
      <c r="AH12" s="16" t="e">
        <f>'BS '!AH12-#REF!</f>
        <v>#REF!</v>
      </c>
      <c r="AI12" s="16" t="e">
        <f>'BS '!AI12-#REF!</f>
        <v>#REF!</v>
      </c>
      <c r="AJ12" s="16" t="e">
        <f>'BS '!AJ12-#REF!</f>
        <v>#REF!</v>
      </c>
      <c r="AK12" s="16" t="e">
        <f>'BS '!AK12-#REF!</f>
        <v>#REF!</v>
      </c>
      <c r="AL12" s="17" t="e">
        <f>'BS '!AL12-#REF!</f>
        <v>#REF!</v>
      </c>
      <c r="AM12" s="16" t="e">
        <f>'BS '!AM12-#REF!</f>
        <v>#REF!</v>
      </c>
      <c r="AN12" s="16" t="e">
        <f>'BS '!AN12-#REF!</f>
        <v>#REF!</v>
      </c>
      <c r="AO12" s="16" t="e">
        <f>'BS '!AO12-#REF!</f>
        <v>#REF!</v>
      </c>
      <c r="AP12" s="16" t="e">
        <f>'BS '!AP12-#REF!</f>
        <v>#REF!</v>
      </c>
      <c r="AQ12" s="17" t="e">
        <f>'BS '!AQ12-#REF!</f>
        <v>#REF!</v>
      </c>
      <c r="AR12" s="16" t="e">
        <f>'BS '!AR12-#REF!</f>
        <v>#REF!</v>
      </c>
      <c r="AS12" s="16" t="e">
        <f>'BS '!AS12-#REF!</f>
        <v>#REF!</v>
      </c>
      <c r="AT12" s="16" t="e">
        <f>'BS '!AT12-#REF!</f>
        <v>#REF!</v>
      </c>
      <c r="AU12" s="16" t="e">
        <f>'BS '!AU12-#REF!</f>
        <v>#REF!</v>
      </c>
      <c r="AV12" s="17" t="e">
        <f>'BS '!AV12-#REF!</f>
        <v>#REF!</v>
      </c>
    </row>
    <row r="13" spans="1:48" ht="14.55" customHeight="1" outlineLevel="1" x14ac:dyDescent="0.55000000000000004">
      <c r="A13" s="161"/>
      <c r="B13" s="200" t="s">
        <v>219</v>
      </c>
      <c r="C13" s="207"/>
      <c r="D13" s="16" t="e">
        <f>'BS '!D13-#REF!</f>
        <v>#REF!</v>
      </c>
      <c r="E13" s="16" t="e">
        <f>'BS '!E13-#REF!</f>
        <v>#REF!</v>
      </c>
      <c r="F13" s="16" t="e">
        <f>'BS '!F13-#REF!</f>
        <v>#REF!</v>
      </c>
      <c r="G13" s="16" t="e">
        <f>'BS '!G13-#REF!</f>
        <v>#REF!</v>
      </c>
      <c r="H13" s="17" t="e">
        <f>'BS '!H13-#REF!</f>
        <v>#REF!</v>
      </c>
      <c r="I13" s="16" t="e">
        <f>'BS '!I13-#REF!</f>
        <v>#REF!</v>
      </c>
      <c r="J13" s="16" t="e">
        <f>'BS '!J13-#REF!</f>
        <v>#REF!</v>
      </c>
      <c r="K13" s="16" t="e">
        <f>'BS '!K13-#REF!</f>
        <v>#REF!</v>
      </c>
      <c r="L13" s="101" t="e">
        <f>'BS '!L13-#REF!</f>
        <v>#REF!</v>
      </c>
      <c r="M13" s="17" t="e">
        <f>'BS '!M13-#REF!</f>
        <v>#REF!</v>
      </c>
      <c r="N13" s="16" t="e">
        <f>'BS '!N13-#REF!</f>
        <v>#REF!</v>
      </c>
      <c r="O13" s="16" t="e">
        <f>'BS '!O13-#REF!</f>
        <v>#REF!</v>
      </c>
      <c r="P13" s="16" t="e">
        <f>'BS '!P13-#REF!</f>
        <v>#REF!</v>
      </c>
      <c r="Q13" s="101" t="e">
        <f>'BS '!Q13-#REF!</f>
        <v>#REF!</v>
      </c>
      <c r="R13" s="17" t="e">
        <f>'BS '!R13-#REF!</f>
        <v>#REF!</v>
      </c>
      <c r="S13" s="16" t="e">
        <f>'BS '!S13-#REF!</f>
        <v>#REF!</v>
      </c>
      <c r="T13" s="16" t="e">
        <f>'BS '!T13-#REF!</f>
        <v>#REF!</v>
      </c>
      <c r="U13" s="16" t="e">
        <f>'BS '!U13-#REF!</f>
        <v>#REF!</v>
      </c>
      <c r="V13" s="101" t="e">
        <f>'BS '!V13-#REF!</f>
        <v>#REF!</v>
      </c>
      <c r="W13" s="17" t="e">
        <f>'BS '!W13-#REF!</f>
        <v>#REF!</v>
      </c>
      <c r="X13" s="33" t="e">
        <f>'BS '!X13-#REF!</f>
        <v>#REF!</v>
      </c>
      <c r="Y13" s="33" t="e">
        <f>'BS '!Y13-#REF!</f>
        <v>#REF!</v>
      </c>
      <c r="Z13" s="33" t="e">
        <f>'BS '!Z13-#REF!</f>
        <v>#REF!</v>
      </c>
      <c r="AA13" s="33" t="e">
        <f>'BS '!AA13-#REF!</f>
        <v>#REF!</v>
      </c>
      <c r="AB13" s="17" t="e">
        <f>'BS '!AB13-#REF!</f>
        <v>#REF!</v>
      </c>
      <c r="AC13" s="33" t="e">
        <f>'BS '!AC13-#REF!</f>
        <v>#REF!</v>
      </c>
      <c r="AD13" s="33" t="e">
        <f>'BS '!AD13-#REF!</f>
        <v>#REF!</v>
      </c>
      <c r="AE13" s="33" t="e">
        <f>'BS '!AE13-#REF!</f>
        <v>#REF!</v>
      </c>
      <c r="AF13" s="33" t="e">
        <f>'BS '!AF13-#REF!</f>
        <v>#REF!</v>
      </c>
      <c r="AG13" s="17" t="e">
        <f>'BS '!AG13-#REF!</f>
        <v>#REF!</v>
      </c>
      <c r="AH13" s="33" t="e">
        <f>'BS '!AH13-#REF!</f>
        <v>#REF!</v>
      </c>
      <c r="AI13" s="33" t="e">
        <f>'BS '!AI13-#REF!</f>
        <v>#REF!</v>
      </c>
      <c r="AJ13" s="33" t="e">
        <f>'BS '!AJ13-#REF!</f>
        <v>#REF!</v>
      </c>
      <c r="AK13" s="33" t="e">
        <f>'BS '!AK13-#REF!</f>
        <v>#REF!</v>
      </c>
      <c r="AL13" s="17" t="e">
        <f>'BS '!AL13-#REF!</f>
        <v>#REF!</v>
      </c>
      <c r="AM13" s="33" t="e">
        <f>'BS '!AM13-#REF!</f>
        <v>#REF!</v>
      </c>
      <c r="AN13" s="33" t="e">
        <f>'BS '!AN13-#REF!</f>
        <v>#REF!</v>
      </c>
      <c r="AO13" s="33" t="e">
        <f>'BS '!AO13-#REF!</f>
        <v>#REF!</v>
      </c>
      <c r="AP13" s="33" t="e">
        <f>'BS '!AP13-#REF!</f>
        <v>#REF!</v>
      </c>
      <c r="AQ13" s="17" t="e">
        <f>'BS '!AQ13-#REF!</f>
        <v>#REF!</v>
      </c>
      <c r="AR13" s="33" t="e">
        <f>'BS '!AR13-#REF!</f>
        <v>#REF!</v>
      </c>
      <c r="AS13" s="33" t="e">
        <f>'BS '!AS13-#REF!</f>
        <v>#REF!</v>
      </c>
      <c r="AT13" s="33" t="e">
        <f>'BS '!AT13-#REF!</f>
        <v>#REF!</v>
      </c>
      <c r="AU13" s="33" t="e">
        <f>'BS '!AU13-#REF!</f>
        <v>#REF!</v>
      </c>
      <c r="AV13" s="17" t="e">
        <f>'BS '!AV13-#REF!</f>
        <v>#REF!</v>
      </c>
    </row>
    <row r="14" spans="1:48" s="8" customFormat="1" outlineLevel="1" x14ac:dyDescent="0.55000000000000004">
      <c r="A14" s="161"/>
      <c r="B14" s="200" t="s">
        <v>220</v>
      </c>
      <c r="C14" s="206"/>
      <c r="D14" s="16" t="e">
        <f>'BS '!D14-#REF!</f>
        <v>#REF!</v>
      </c>
      <c r="E14" s="16" t="e">
        <f>'BS '!E14-#REF!</f>
        <v>#REF!</v>
      </c>
      <c r="F14" s="16" t="e">
        <f>'BS '!F14-#REF!</f>
        <v>#REF!</v>
      </c>
      <c r="G14" s="16" t="e">
        <f>'BS '!G14-#REF!</f>
        <v>#REF!</v>
      </c>
      <c r="H14" s="17" t="e">
        <f>'BS '!H14-#REF!</f>
        <v>#REF!</v>
      </c>
      <c r="I14" s="16" t="e">
        <f>'BS '!I14-#REF!</f>
        <v>#REF!</v>
      </c>
      <c r="J14" s="16" t="e">
        <f>'BS '!J14-#REF!</f>
        <v>#REF!</v>
      </c>
      <c r="K14" s="16" t="e">
        <f>'BS '!K14-#REF!</f>
        <v>#REF!</v>
      </c>
      <c r="L14" s="101" t="e">
        <f>'BS '!L14-#REF!</f>
        <v>#REF!</v>
      </c>
      <c r="M14" s="17" t="e">
        <f>'BS '!M14-#REF!</f>
        <v>#REF!</v>
      </c>
      <c r="N14" s="16" t="e">
        <f>'BS '!N14-#REF!</f>
        <v>#REF!</v>
      </c>
      <c r="O14" s="16" t="e">
        <f>'BS '!O14-#REF!</f>
        <v>#REF!</v>
      </c>
      <c r="P14" s="16" t="e">
        <f>'BS '!P14-#REF!</f>
        <v>#REF!</v>
      </c>
      <c r="Q14" s="101" t="e">
        <f>'BS '!Q14-#REF!</f>
        <v>#REF!</v>
      </c>
      <c r="R14" s="17" t="e">
        <f>'BS '!R14-#REF!</f>
        <v>#REF!</v>
      </c>
      <c r="S14" s="16" t="e">
        <f>'BS '!S14-#REF!</f>
        <v>#REF!</v>
      </c>
      <c r="T14" s="16" t="e">
        <f>'BS '!T14-#REF!</f>
        <v>#REF!</v>
      </c>
      <c r="U14" s="101" t="e">
        <f>'BS '!U14-#REF!</f>
        <v>#REF!</v>
      </c>
      <c r="V14" s="101" t="e">
        <f>'BS '!V14-#REF!</f>
        <v>#REF!</v>
      </c>
      <c r="W14" s="17" t="e">
        <f>'BS '!W14-#REF!</f>
        <v>#REF!</v>
      </c>
      <c r="X14" s="16" t="e">
        <f>'BS '!X14-#REF!</f>
        <v>#REF!</v>
      </c>
      <c r="Y14" s="16" t="e">
        <f>'BS '!Y14-#REF!</f>
        <v>#REF!</v>
      </c>
      <c r="Z14" s="16" t="e">
        <f>'BS '!Z14-#REF!</f>
        <v>#REF!</v>
      </c>
      <c r="AA14" s="16" t="e">
        <f>'BS '!AA14-#REF!</f>
        <v>#REF!</v>
      </c>
      <c r="AB14" s="17" t="e">
        <f>'BS '!AB14-#REF!</f>
        <v>#REF!</v>
      </c>
      <c r="AC14" s="16" t="e">
        <f>'BS '!AC14-#REF!</f>
        <v>#REF!</v>
      </c>
      <c r="AD14" s="16" t="e">
        <f>'BS '!AD14-#REF!</f>
        <v>#REF!</v>
      </c>
      <c r="AE14" s="16" t="e">
        <f>'BS '!AE14-#REF!</f>
        <v>#REF!</v>
      </c>
      <c r="AF14" s="16" t="e">
        <f>'BS '!AF14-#REF!</f>
        <v>#REF!</v>
      </c>
      <c r="AG14" s="17" t="e">
        <f>'BS '!AG14-#REF!</f>
        <v>#REF!</v>
      </c>
      <c r="AH14" s="16" t="e">
        <f>'BS '!AH14-#REF!</f>
        <v>#REF!</v>
      </c>
      <c r="AI14" s="16" t="e">
        <f>'BS '!AI14-#REF!</f>
        <v>#REF!</v>
      </c>
      <c r="AJ14" s="16" t="e">
        <f>'BS '!AJ14-#REF!</f>
        <v>#REF!</v>
      </c>
      <c r="AK14" s="16" t="e">
        <f>'BS '!AK14-#REF!</f>
        <v>#REF!</v>
      </c>
      <c r="AL14" s="17" t="e">
        <f>'BS '!AL14-#REF!</f>
        <v>#REF!</v>
      </c>
      <c r="AM14" s="16" t="e">
        <f>'BS '!AM14-#REF!</f>
        <v>#REF!</v>
      </c>
      <c r="AN14" s="16" t="e">
        <f>'BS '!AN14-#REF!</f>
        <v>#REF!</v>
      </c>
      <c r="AO14" s="16" t="e">
        <f>'BS '!AO14-#REF!</f>
        <v>#REF!</v>
      </c>
      <c r="AP14" s="16" t="e">
        <f>'BS '!AP14-#REF!</f>
        <v>#REF!</v>
      </c>
      <c r="AQ14" s="17" t="e">
        <f>'BS '!AQ14-#REF!</f>
        <v>#REF!</v>
      </c>
      <c r="AR14" s="16" t="e">
        <f>'BS '!AR14-#REF!</f>
        <v>#REF!</v>
      </c>
      <c r="AS14" s="16" t="e">
        <f>'BS '!AS14-#REF!</f>
        <v>#REF!</v>
      </c>
      <c r="AT14" s="16" t="e">
        <f>'BS '!AT14-#REF!</f>
        <v>#REF!</v>
      </c>
      <c r="AU14" s="16" t="e">
        <f>'BS '!AU14-#REF!</f>
        <v>#REF!</v>
      </c>
      <c r="AV14" s="17" t="e">
        <f>'BS '!AV14-#REF!</f>
        <v>#REF!</v>
      </c>
    </row>
    <row r="15" spans="1:48" s="8" customFormat="1" outlineLevel="1" x14ac:dyDescent="0.55000000000000004">
      <c r="A15" s="161"/>
      <c r="B15" s="200" t="s">
        <v>221</v>
      </c>
      <c r="C15" s="206"/>
      <c r="D15" s="16" t="e">
        <f>'BS '!D15-#REF!</f>
        <v>#REF!</v>
      </c>
      <c r="E15" s="16" t="e">
        <f>'BS '!E15-#REF!</f>
        <v>#REF!</v>
      </c>
      <c r="F15" s="16" t="e">
        <f>'BS '!F15-#REF!</f>
        <v>#REF!</v>
      </c>
      <c r="G15" s="16" t="e">
        <f>'BS '!G15-#REF!</f>
        <v>#REF!</v>
      </c>
      <c r="H15" s="17" t="e">
        <f>'BS '!H15-#REF!</f>
        <v>#REF!</v>
      </c>
      <c r="I15" s="16" t="e">
        <f>'BS '!I15-#REF!</f>
        <v>#REF!</v>
      </c>
      <c r="J15" s="16" t="e">
        <f>'BS '!J15-#REF!</f>
        <v>#REF!</v>
      </c>
      <c r="K15" s="16" t="e">
        <f>'BS '!K15-#REF!</f>
        <v>#REF!</v>
      </c>
      <c r="L15" s="101" t="e">
        <f>'BS '!L15-#REF!</f>
        <v>#REF!</v>
      </c>
      <c r="M15" s="17" t="e">
        <f>'BS '!M15-#REF!</f>
        <v>#REF!</v>
      </c>
      <c r="N15" s="16" t="e">
        <f>'BS '!N15-#REF!</f>
        <v>#REF!</v>
      </c>
      <c r="O15" s="16" t="e">
        <f>'BS '!O15-#REF!</f>
        <v>#REF!</v>
      </c>
      <c r="P15" s="16" t="e">
        <f>'BS '!P15-#REF!</f>
        <v>#REF!</v>
      </c>
      <c r="Q15" s="101" t="e">
        <f>'BS '!Q15-#REF!</f>
        <v>#REF!</v>
      </c>
      <c r="R15" s="17" t="e">
        <f>'BS '!R15-#REF!</f>
        <v>#REF!</v>
      </c>
      <c r="S15" s="16" t="e">
        <f>'BS '!S15-#REF!</f>
        <v>#REF!</v>
      </c>
      <c r="T15" s="16" t="e">
        <f>'BS '!T15-#REF!</f>
        <v>#REF!</v>
      </c>
      <c r="U15" s="101" t="e">
        <f>'BS '!U15-#REF!</f>
        <v>#REF!</v>
      </c>
      <c r="V15" s="101" t="e">
        <f>'BS '!V15-#REF!</f>
        <v>#REF!</v>
      </c>
      <c r="W15" s="17" t="e">
        <f>'BS '!W15-#REF!</f>
        <v>#REF!</v>
      </c>
      <c r="X15" s="33" t="e">
        <f>'BS '!X15-#REF!</f>
        <v>#REF!</v>
      </c>
      <c r="Y15" s="33" t="e">
        <f>'BS '!Y15-#REF!</f>
        <v>#REF!</v>
      </c>
      <c r="Z15" s="33" t="e">
        <f>'BS '!Z15-#REF!</f>
        <v>#REF!</v>
      </c>
      <c r="AA15" s="33" t="e">
        <f>'BS '!AA15-#REF!</f>
        <v>#REF!</v>
      </c>
      <c r="AB15" s="17" t="e">
        <f>'BS '!AB15-#REF!</f>
        <v>#REF!</v>
      </c>
      <c r="AC15" s="33" t="e">
        <f>'BS '!AC15-#REF!</f>
        <v>#REF!</v>
      </c>
      <c r="AD15" s="33" t="e">
        <f>'BS '!AD15-#REF!</f>
        <v>#REF!</v>
      </c>
      <c r="AE15" s="33" t="e">
        <f>'BS '!AE15-#REF!</f>
        <v>#REF!</v>
      </c>
      <c r="AF15" s="33" t="e">
        <f>'BS '!AF15-#REF!</f>
        <v>#REF!</v>
      </c>
      <c r="AG15" s="17" t="e">
        <f>'BS '!AG15-#REF!</f>
        <v>#REF!</v>
      </c>
      <c r="AH15" s="33" t="e">
        <f>'BS '!AH15-#REF!</f>
        <v>#REF!</v>
      </c>
      <c r="AI15" s="33" t="e">
        <f>'BS '!AI15-#REF!</f>
        <v>#REF!</v>
      </c>
      <c r="AJ15" s="33" t="e">
        <f>'BS '!AJ15-#REF!</f>
        <v>#REF!</v>
      </c>
      <c r="AK15" s="33" t="e">
        <f>'BS '!AK15-#REF!</f>
        <v>#REF!</v>
      </c>
      <c r="AL15" s="17" t="e">
        <f>'BS '!AL15-#REF!</f>
        <v>#REF!</v>
      </c>
      <c r="AM15" s="33" t="e">
        <f>'BS '!AM15-#REF!</f>
        <v>#REF!</v>
      </c>
      <c r="AN15" s="33" t="e">
        <f>'BS '!AN15-#REF!</f>
        <v>#REF!</v>
      </c>
      <c r="AO15" s="33" t="e">
        <f>'BS '!AO15-#REF!</f>
        <v>#REF!</v>
      </c>
      <c r="AP15" s="33" t="e">
        <f>'BS '!AP15-#REF!</f>
        <v>#REF!</v>
      </c>
      <c r="AQ15" s="17" t="e">
        <f>'BS '!AQ15-#REF!</f>
        <v>#REF!</v>
      </c>
      <c r="AR15" s="33" t="e">
        <f>'BS '!AR15-#REF!</f>
        <v>#REF!</v>
      </c>
      <c r="AS15" s="33" t="e">
        <f>'BS '!AS15-#REF!</f>
        <v>#REF!</v>
      </c>
      <c r="AT15" s="33" t="e">
        <f>'BS '!AT15-#REF!</f>
        <v>#REF!</v>
      </c>
      <c r="AU15" s="33" t="e">
        <f>'BS '!AU15-#REF!</f>
        <v>#REF!</v>
      </c>
      <c r="AV15" s="17" t="e">
        <f>'BS '!AV15-#REF!</f>
        <v>#REF!</v>
      </c>
    </row>
    <row r="16" spans="1:48" s="8" customFormat="1" outlineLevel="1" x14ac:dyDescent="0.55000000000000004">
      <c r="A16" s="161"/>
      <c r="B16" s="200" t="s">
        <v>222</v>
      </c>
      <c r="C16" s="206"/>
      <c r="D16" s="16" t="e">
        <f>'BS '!D16-#REF!</f>
        <v>#REF!</v>
      </c>
      <c r="E16" s="16" t="e">
        <f>'BS '!E16-#REF!</f>
        <v>#REF!</v>
      </c>
      <c r="F16" s="16" t="e">
        <f>'BS '!F16-#REF!</f>
        <v>#REF!</v>
      </c>
      <c r="G16" s="16" t="e">
        <f>'BS '!G16-#REF!</f>
        <v>#REF!</v>
      </c>
      <c r="H16" s="17" t="e">
        <f>'BS '!H16-#REF!</f>
        <v>#REF!</v>
      </c>
      <c r="I16" s="16" t="e">
        <f>'BS '!I16-#REF!</f>
        <v>#REF!</v>
      </c>
      <c r="J16" s="16" t="e">
        <f>'BS '!J16-#REF!</f>
        <v>#REF!</v>
      </c>
      <c r="K16" s="16" t="e">
        <f>'BS '!K16-#REF!</f>
        <v>#REF!</v>
      </c>
      <c r="L16" s="101" t="e">
        <f>'BS '!L16-#REF!</f>
        <v>#REF!</v>
      </c>
      <c r="M16" s="17" t="e">
        <f>'BS '!M16-#REF!</f>
        <v>#REF!</v>
      </c>
      <c r="N16" s="16" t="e">
        <f>'BS '!N16-#REF!</f>
        <v>#REF!</v>
      </c>
      <c r="O16" s="16" t="e">
        <f>'BS '!O16-#REF!</f>
        <v>#REF!</v>
      </c>
      <c r="P16" s="16" t="e">
        <f>'BS '!P16-#REF!</f>
        <v>#REF!</v>
      </c>
      <c r="Q16" s="101" t="e">
        <f>'BS '!Q16-#REF!</f>
        <v>#REF!</v>
      </c>
      <c r="R16" s="17" t="e">
        <f>'BS '!R16-#REF!</f>
        <v>#REF!</v>
      </c>
      <c r="S16" s="16" t="e">
        <f>'BS '!S16-#REF!</f>
        <v>#REF!</v>
      </c>
      <c r="T16" s="16" t="e">
        <f>'BS '!T16-#REF!</f>
        <v>#REF!</v>
      </c>
      <c r="U16" s="101" t="e">
        <f>'BS '!U16-#REF!</f>
        <v>#REF!</v>
      </c>
      <c r="V16" s="101" t="e">
        <f>'BS '!V16-#REF!</f>
        <v>#REF!</v>
      </c>
      <c r="W16" s="169" t="e">
        <f>'BS '!W16-#REF!</f>
        <v>#REF!</v>
      </c>
      <c r="X16" s="101" t="e">
        <f>'BS '!X16-#REF!</f>
        <v>#REF!</v>
      </c>
      <c r="Y16" s="101" t="e">
        <f>'BS '!Y16-#REF!</f>
        <v>#REF!</v>
      </c>
      <c r="Z16" s="101" t="e">
        <f>'BS '!Z16-#REF!</f>
        <v>#REF!</v>
      </c>
      <c r="AA16" s="101" t="e">
        <f>'BS '!AA16-#REF!</f>
        <v>#REF!</v>
      </c>
      <c r="AB16" s="169" t="e">
        <f>'BS '!AB16-#REF!</f>
        <v>#REF!</v>
      </c>
      <c r="AC16" s="101" t="e">
        <f>'BS '!AC16-#REF!</f>
        <v>#REF!</v>
      </c>
      <c r="AD16" s="101" t="e">
        <f>'BS '!AD16-#REF!</f>
        <v>#REF!</v>
      </c>
      <c r="AE16" s="101" t="e">
        <f>'BS '!AE16-#REF!</f>
        <v>#REF!</v>
      </c>
      <c r="AF16" s="101" t="e">
        <f>'BS '!AF16-#REF!</f>
        <v>#REF!</v>
      </c>
      <c r="AG16" s="169" t="e">
        <f>'BS '!AG16-#REF!</f>
        <v>#REF!</v>
      </c>
      <c r="AH16" s="101" t="e">
        <f>'BS '!AH16-#REF!</f>
        <v>#REF!</v>
      </c>
      <c r="AI16" s="101" t="e">
        <f>'BS '!AI16-#REF!</f>
        <v>#REF!</v>
      </c>
      <c r="AJ16" s="101" t="e">
        <f>'BS '!AJ16-#REF!</f>
        <v>#REF!</v>
      </c>
      <c r="AK16" s="101" t="e">
        <f>'BS '!AK16-#REF!</f>
        <v>#REF!</v>
      </c>
      <c r="AL16" s="169" t="e">
        <f>'BS '!AL16-#REF!</f>
        <v>#REF!</v>
      </c>
      <c r="AM16" s="101" t="e">
        <f>'BS '!AM16-#REF!</f>
        <v>#REF!</v>
      </c>
      <c r="AN16" s="101" t="e">
        <f>'BS '!AN16-#REF!</f>
        <v>#REF!</v>
      </c>
      <c r="AO16" s="101" t="e">
        <f>'BS '!AO16-#REF!</f>
        <v>#REF!</v>
      </c>
      <c r="AP16" s="101" t="e">
        <f>'BS '!AP16-#REF!</f>
        <v>#REF!</v>
      </c>
      <c r="AQ16" s="169" t="e">
        <f>'BS '!AQ16-#REF!</f>
        <v>#REF!</v>
      </c>
      <c r="AR16" s="101" t="e">
        <f>'BS '!AR16-#REF!</f>
        <v>#REF!</v>
      </c>
      <c r="AS16" s="101" t="e">
        <f>'BS '!AS16-#REF!</f>
        <v>#REF!</v>
      </c>
      <c r="AT16" s="101" t="e">
        <f>'BS '!AT16-#REF!</f>
        <v>#REF!</v>
      </c>
      <c r="AU16" s="101" t="e">
        <f>'BS '!AU16-#REF!</f>
        <v>#REF!</v>
      </c>
      <c r="AV16" s="17" t="e">
        <f>'BS '!AV16-#REF!</f>
        <v>#REF!</v>
      </c>
    </row>
    <row r="17" spans="1:48" s="8" customFormat="1" outlineLevel="1" x14ac:dyDescent="0.55000000000000004">
      <c r="A17" s="161"/>
      <c r="B17" s="200" t="s">
        <v>223</v>
      </c>
      <c r="C17" s="206"/>
      <c r="D17" s="16" t="e">
        <f>'BS '!D17-#REF!</f>
        <v>#REF!</v>
      </c>
      <c r="E17" s="16" t="e">
        <f>'BS '!E17-#REF!</f>
        <v>#REF!</v>
      </c>
      <c r="F17" s="16" t="e">
        <f>'BS '!F17-#REF!</f>
        <v>#REF!</v>
      </c>
      <c r="G17" s="16" t="e">
        <f>'BS '!G17-#REF!</f>
        <v>#REF!</v>
      </c>
      <c r="H17" s="17" t="e">
        <f>'BS '!H17-#REF!</f>
        <v>#REF!</v>
      </c>
      <c r="I17" s="16" t="e">
        <f>'BS '!I17-#REF!</f>
        <v>#REF!</v>
      </c>
      <c r="J17" s="16" t="e">
        <f>'BS '!J17-#REF!</f>
        <v>#REF!</v>
      </c>
      <c r="K17" s="16" t="e">
        <f>'BS '!K17-#REF!</f>
        <v>#REF!</v>
      </c>
      <c r="L17" s="101" t="e">
        <f>'BS '!L17-#REF!</f>
        <v>#REF!</v>
      </c>
      <c r="M17" s="17" t="e">
        <f>'BS '!M17-#REF!</f>
        <v>#REF!</v>
      </c>
      <c r="N17" s="16" t="e">
        <f>'BS '!N17-#REF!</f>
        <v>#REF!</v>
      </c>
      <c r="O17" s="16" t="e">
        <f>'BS '!O17-#REF!</f>
        <v>#REF!</v>
      </c>
      <c r="P17" s="16" t="e">
        <f>'BS '!P17-#REF!</f>
        <v>#REF!</v>
      </c>
      <c r="Q17" s="101" t="e">
        <f>'BS '!Q17-#REF!</f>
        <v>#REF!</v>
      </c>
      <c r="R17" s="17" t="e">
        <f>'BS '!R17-#REF!</f>
        <v>#REF!</v>
      </c>
      <c r="S17" s="16" t="e">
        <f>'BS '!S17-#REF!</f>
        <v>#REF!</v>
      </c>
      <c r="T17" s="16" t="e">
        <f>'BS '!T17-#REF!</f>
        <v>#REF!</v>
      </c>
      <c r="U17" s="101" t="e">
        <f>'BS '!U17-#REF!</f>
        <v>#REF!</v>
      </c>
      <c r="V17" s="101" t="e">
        <f>'BS '!V17-#REF!</f>
        <v>#REF!</v>
      </c>
      <c r="W17" s="17" t="e">
        <f>'BS '!W17-#REF!</f>
        <v>#REF!</v>
      </c>
      <c r="X17" s="33" t="e">
        <f>'BS '!X17-#REF!</f>
        <v>#REF!</v>
      </c>
      <c r="Y17" s="33" t="e">
        <f>'BS '!Y17-#REF!</f>
        <v>#REF!</v>
      </c>
      <c r="Z17" s="33" t="e">
        <f>'BS '!Z17-#REF!</f>
        <v>#REF!</v>
      </c>
      <c r="AA17" s="33" t="e">
        <f>'BS '!AA17-#REF!</f>
        <v>#REF!</v>
      </c>
      <c r="AB17" s="17" t="e">
        <f>'BS '!AB17-#REF!</f>
        <v>#REF!</v>
      </c>
      <c r="AC17" s="33" t="e">
        <f>'BS '!AC17-#REF!</f>
        <v>#REF!</v>
      </c>
      <c r="AD17" s="33" t="e">
        <f>'BS '!AD17-#REF!</f>
        <v>#REF!</v>
      </c>
      <c r="AE17" s="33" t="e">
        <f>'BS '!AE17-#REF!</f>
        <v>#REF!</v>
      </c>
      <c r="AF17" s="33" t="e">
        <f>'BS '!AF17-#REF!</f>
        <v>#REF!</v>
      </c>
      <c r="AG17" s="17" t="e">
        <f>'BS '!AG17-#REF!</f>
        <v>#REF!</v>
      </c>
      <c r="AH17" s="33" t="e">
        <f>'BS '!AH17-#REF!</f>
        <v>#REF!</v>
      </c>
      <c r="AI17" s="33" t="e">
        <f>'BS '!AI17-#REF!</f>
        <v>#REF!</v>
      </c>
      <c r="AJ17" s="33" t="e">
        <f>'BS '!AJ17-#REF!</f>
        <v>#REF!</v>
      </c>
      <c r="AK17" s="33" t="e">
        <f>'BS '!AK17-#REF!</f>
        <v>#REF!</v>
      </c>
      <c r="AL17" s="17" t="e">
        <f>'BS '!AL17-#REF!</f>
        <v>#REF!</v>
      </c>
      <c r="AM17" s="33" t="e">
        <f>'BS '!AM17-#REF!</f>
        <v>#REF!</v>
      </c>
      <c r="AN17" s="33" t="e">
        <f>'BS '!AN17-#REF!</f>
        <v>#REF!</v>
      </c>
      <c r="AO17" s="33" t="e">
        <f>'BS '!AO17-#REF!</f>
        <v>#REF!</v>
      </c>
      <c r="AP17" s="33" t="e">
        <f>'BS '!AP17-#REF!</f>
        <v>#REF!</v>
      </c>
      <c r="AQ17" s="17" t="e">
        <f>'BS '!AQ17-#REF!</f>
        <v>#REF!</v>
      </c>
      <c r="AR17" s="33" t="e">
        <f>'BS '!AR17-#REF!</f>
        <v>#REF!</v>
      </c>
      <c r="AS17" s="33" t="e">
        <f>'BS '!AS17-#REF!</f>
        <v>#REF!</v>
      </c>
      <c r="AT17" s="33" t="e">
        <f>'BS '!AT17-#REF!</f>
        <v>#REF!</v>
      </c>
      <c r="AU17" s="33" t="e">
        <f>'BS '!AU17-#REF!</f>
        <v>#REF!</v>
      </c>
      <c r="AV17" s="17" t="e">
        <f>'BS '!AV17-#REF!</f>
        <v>#REF!</v>
      </c>
    </row>
    <row r="18" spans="1:48" s="8" customFormat="1" outlineLevel="1" x14ac:dyDescent="0.55000000000000004">
      <c r="A18" s="161"/>
      <c r="B18" s="200" t="s">
        <v>224</v>
      </c>
      <c r="C18" s="206"/>
      <c r="D18" s="16" t="e">
        <f>'BS '!D18-#REF!</f>
        <v>#REF!</v>
      </c>
      <c r="E18" s="16" t="e">
        <f>'BS '!E18-#REF!</f>
        <v>#REF!</v>
      </c>
      <c r="F18" s="16" t="e">
        <f>'BS '!F18-#REF!</f>
        <v>#REF!</v>
      </c>
      <c r="G18" s="16" t="e">
        <f>'BS '!G18-#REF!</f>
        <v>#REF!</v>
      </c>
      <c r="H18" s="17" t="e">
        <f>'BS '!H18-#REF!</f>
        <v>#REF!</v>
      </c>
      <c r="I18" s="16" t="e">
        <f>'BS '!I18-#REF!</f>
        <v>#REF!</v>
      </c>
      <c r="J18" s="16" t="e">
        <f>'BS '!J18-#REF!</f>
        <v>#REF!</v>
      </c>
      <c r="K18" s="16" t="e">
        <f>'BS '!K18-#REF!</f>
        <v>#REF!</v>
      </c>
      <c r="L18" s="101" t="e">
        <f>'BS '!L18-#REF!</f>
        <v>#REF!</v>
      </c>
      <c r="M18" s="17" t="e">
        <f>'BS '!M18-#REF!</f>
        <v>#REF!</v>
      </c>
      <c r="N18" s="16" t="e">
        <f>'BS '!N18-#REF!</f>
        <v>#REF!</v>
      </c>
      <c r="O18" s="16" t="e">
        <f>'BS '!O18-#REF!</f>
        <v>#REF!</v>
      </c>
      <c r="P18" s="16" t="e">
        <f>'BS '!P18-#REF!</f>
        <v>#REF!</v>
      </c>
      <c r="Q18" s="101" t="e">
        <f>'BS '!Q18-#REF!</f>
        <v>#REF!</v>
      </c>
      <c r="R18" s="17" t="e">
        <f>'BS '!R18-#REF!</f>
        <v>#REF!</v>
      </c>
      <c r="S18" s="16" t="e">
        <f>'BS '!S18-#REF!</f>
        <v>#REF!</v>
      </c>
      <c r="T18" s="16" t="e">
        <f>'BS '!T18-#REF!</f>
        <v>#REF!</v>
      </c>
      <c r="U18" s="101" t="e">
        <f>'BS '!U18-#REF!</f>
        <v>#REF!</v>
      </c>
      <c r="V18" s="101" t="e">
        <f>'BS '!V18-#REF!</f>
        <v>#REF!</v>
      </c>
      <c r="W18" s="17" t="e">
        <f>'BS '!W18-#REF!</f>
        <v>#REF!</v>
      </c>
      <c r="X18" s="33" t="e">
        <f>'BS '!X18-#REF!</f>
        <v>#REF!</v>
      </c>
      <c r="Y18" s="33" t="e">
        <f>'BS '!Y18-#REF!</f>
        <v>#REF!</v>
      </c>
      <c r="Z18" s="33" t="e">
        <f>'BS '!Z18-#REF!</f>
        <v>#REF!</v>
      </c>
      <c r="AA18" s="33" t="e">
        <f>'BS '!AA18-#REF!</f>
        <v>#REF!</v>
      </c>
      <c r="AB18" s="17" t="e">
        <f>'BS '!AB18-#REF!</f>
        <v>#REF!</v>
      </c>
      <c r="AC18" s="33" t="e">
        <f>'BS '!AC18-#REF!</f>
        <v>#REF!</v>
      </c>
      <c r="AD18" s="33" t="e">
        <f>'BS '!AD18-#REF!</f>
        <v>#REF!</v>
      </c>
      <c r="AE18" s="33" t="e">
        <f>'BS '!AE18-#REF!</f>
        <v>#REF!</v>
      </c>
      <c r="AF18" s="33" t="e">
        <f>'BS '!AF18-#REF!</f>
        <v>#REF!</v>
      </c>
      <c r="AG18" s="17" t="e">
        <f>'BS '!AG18-#REF!</f>
        <v>#REF!</v>
      </c>
      <c r="AH18" s="33" t="e">
        <f>'BS '!AH18-#REF!</f>
        <v>#REF!</v>
      </c>
      <c r="AI18" s="33" t="e">
        <f>'BS '!AI18-#REF!</f>
        <v>#REF!</v>
      </c>
      <c r="AJ18" s="33" t="e">
        <f>'BS '!AJ18-#REF!</f>
        <v>#REF!</v>
      </c>
      <c r="AK18" s="33" t="e">
        <f>'BS '!AK18-#REF!</f>
        <v>#REF!</v>
      </c>
      <c r="AL18" s="17" t="e">
        <f>'BS '!AL18-#REF!</f>
        <v>#REF!</v>
      </c>
      <c r="AM18" s="33" t="e">
        <f>'BS '!AM18-#REF!</f>
        <v>#REF!</v>
      </c>
      <c r="AN18" s="33" t="e">
        <f>'BS '!AN18-#REF!</f>
        <v>#REF!</v>
      </c>
      <c r="AO18" s="33" t="e">
        <f>'BS '!AO18-#REF!</f>
        <v>#REF!</v>
      </c>
      <c r="AP18" s="33" t="e">
        <f>'BS '!AP18-#REF!</f>
        <v>#REF!</v>
      </c>
      <c r="AQ18" s="17" t="e">
        <f>'BS '!AQ18-#REF!</f>
        <v>#REF!</v>
      </c>
      <c r="AR18" s="33" t="e">
        <f>'BS '!AR18-#REF!</f>
        <v>#REF!</v>
      </c>
      <c r="AS18" s="33" t="e">
        <f>'BS '!AS18-#REF!</f>
        <v>#REF!</v>
      </c>
      <c r="AT18" s="33" t="e">
        <f>'BS '!AT18-#REF!</f>
        <v>#REF!</v>
      </c>
      <c r="AU18" s="33" t="e">
        <f>'BS '!AU18-#REF!</f>
        <v>#REF!</v>
      </c>
      <c r="AV18" s="17" t="e">
        <f>'BS '!AV18-#REF!</f>
        <v>#REF!</v>
      </c>
    </row>
    <row r="19" spans="1:48" ht="16.2" outlineLevel="1" x14ac:dyDescent="0.85">
      <c r="A19" s="161"/>
      <c r="B19" s="437" t="s">
        <v>225</v>
      </c>
      <c r="C19" s="438"/>
      <c r="D19" s="260" t="e">
        <f>'BS '!D19-#REF!</f>
        <v>#REF!</v>
      </c>
      <c r="E19" s="260" t="e">
        <f>'BS '!E19-#REF!</f>
        <v>#REF!</v>
      </c>
      <c r="F19" s="260" t="e">
        <f>'BS '!F19-#REF!</f>
        <v>#REF!</v>
      </c>
      <c r="G19" s="260" t="e">
        <f>'BS '!G19-#REF!</f>
        <v>#REF!</v>
      </c>
      <c r="H19" s="261" t="e">
        <f>'BS '!H19-#REF!</f>
        <v>#REF!</v>
      </c>
      <c r="I19" s="260" t="e">
        <f>'BS '!I19-#REF!</f>
        <v>#REF!</v>
      </c>
      <c r="J19" s="260" t="e">
        <f>'BS '!J19-#REF!</f>
        <v>#REF!</v>
      </c>
      <c r="K19" s="260" t="e">
        <f>'BS '!K19-#REF!</f>
        <v>#REF!</v>
      </c>
      <c r="L19" s="112" t="e">
        <f>'BS '!L19-#REF!</f>
        <v>#REF!</v>
      </c>
      <c r="M19" s="261" t="e">
        <f>'BS '!M19-#REF!</f>
        <v>#REF!</v>
      </c>
      <c r="N19" s="260" t="e">
        <f>'BS '!N19-#REF!</f>
        <v>#REF!</v>
      </c>
      <c r="O19" s="260" t="e">
        <f>'BS '!O19-#REF!</f>
        <v>#REF!</v>
      </c>
      <c r="P19" s="260" t="e">
        <f>'BS '!P19-#REF!</f>
        <v>#REF!</v>
      </c>
      <c r="Q19" s="112" t="e">
        <f>'BS '!Q19-#REF!</f>
        <v>#REF!</v>
      </c>
      <c r="R19" s="261" t="e">
        <f>'BS '!R19-#REF!</f>
        <v>#REF!</v>
      </c>
      <c r="S19" s="260" t="e">
        <f>'BS '!S19-#REF!</f>
        <v>#REF!</v>
      </c>
      <c r="T19" s="260" t="e">
        <f>'BS '!T19-#REF!</f>
        <v>#REF!</v>
      </c>
      <c r="U19" s="112" t="e">
        <f>'BS '!U19-#REF!</f>
        <v>#REF!</v>
      </c>
      <c r="V19" s="112" t="e">
        <f>'BS '!V19-#REF!</f>
        <v>#REF!</v>
      </c>
      <c r="W19" s="261" t="e">
        <f>'BS '!W19-#REF!</f>
        <v>#REF!</v>
      </c>
      <c r="X19" s="32" t="e">
        <f>'BS '!X19-#REF!</f>
        <v>#REF!</v>
      </c>
      <c r="Y19" s="32" t="e">
        <f>'BS '!Y19-#REF!</f>
        <v>#REF!</v>
      </c>
      <c r="Z19" s="32" t="e">
        <f>'BS '!Z19-#REF!</f>
        <v>#REF!</v>
      </c>
      <c r="AA19" s="32" t="e">
        <f>'BS '!AA19-#REF!</f>
        <v>#REF!</v>
      </c>
      <c r="AB19" s="261" t="e">
        <f>'BS '!AB19-#REF!</f>
        <v>#REF!</v>
      </c>
      <c r="AC19" s="32" t="e">
        <f>'BS '!AC19-#REF!</f>
        <v>#REF!</v>
      </c>
      <c r="AD19" s="32" t="e">
        <f>'BS '!AD19-#REF!</f>
        <v>#REF!</v>
      </c>
      <c r="AE19" s="32" t="e">
        <f>'BS '!AE19-#REF!</f>
        <v>#REF!</v>
      </c>
      <c r="AF19" s="32" t="e">
        <f>'BS '!AF19-#REF!</f>
        <v>#REF!</v>
      </c>
      <c r="AG19" s="261" t="e">
        <f>'BS '!AG19-#REF!</f>
        <v>#REF!</v>
      </c>
      <c r="AH19" s="32" t="e">
        <f>'BS '!AH19-#REF!</f>
        <v>#REF!</v>
      </c>
      <c r="AI19" s="32" t="e">
        <f>'BS '!AI19-#REF!</f>
        <v>#REF!</v>
      </c>
      <c r="AJ19" s="32" t="e">
        <f>'BS '!AJ19-#REF!</f>
        <v>#REF!</v>
      </c>
      <c r="AK19" s="32" t="e">
        <f>'BS '!AK19-#REF!</f>
        <v>#REF!</v>
      </c>
      <c r="AL19" s="261" t="e">
        <f>'BS '!AL19-#REF!</f>
        <v>#REF!</v>
      </c>
      <c r="AM19" s="32" t="e">
        <f>'BS '!AM19-#REF!</f>
        <v>#REF!</v>
      </c>
      <c r="AN19" s="32" t="e">
        <f>'BS '!AN19-#REF!</f>
        <v>#REF!</v>
      </c>
      <c r="AO19" s="32" t="e">
        <f>'BS '!AO19-#REF!</f>
        <v>#REF!</v>
      </c>
      <c r="AP19" s="32" t="e">
        <f>'BS '!AP19-#REF!</f>
        <v>#REF!</v>
      </c>
      <c r="AQ19" s="261" t="e">
        <f>'BS '!AQ19-#REF!</f>
        <v>#REF!</v>
      </c>
      <c r="AR19" s="32" t="e">
        <f>'BS '!AR19-#REF!</f>
        <v>#REF!</v>
      </c>
      <c r="AS19" s="32" t="e">
        <f>'BS '!AS19-#REF!</f>
        <v>#REF!</v>
      </c>
      <c r="AT19" s="32" t="e">
        <f>'BS '!AT19-#REF!</f>
        <v>#REF!</v>
      </c>
      <c r="AU19" s="32" t="e">
        <f>'BS '!AU19-#REF!</f>
        <v>#REF!</v>
      </c>
      <c r="AV19" s="261" t="e">
        <f>'BS '!AV19-#REF!</f>
        <v>#REF!</v>
      </c>
    </row>
    <row r="20" spans="1:48" outlineLevel="1" x14ac:dyDescent="0.55000000000000004">
      <c r="A20" s="161"/>
      <c r="B20" s="476" t="s">
        <v>226</v>
      </c>
      <c r="C20" s="477"/>
      <c r="D20" s="21" t="e">
        <f>'BS '!D20-#REF!</f>
        <v>#REF!</v>
      </c>
      <c r="E20" s="21" t="e">
        <f>'BS '!E20-#REF!</f>
        <v>#REF!</v>
      </c>
      <c r="F20" s="21" t="e">
        <f>'BS '!F20-#REF!</f>
        <v>#REF!</v>
      </c>
      <c r="G20" s="21" t="e">
        <f>'BS '!G20-#REF!</f>
        <v>#REF!</v>
      </c>
      <c r="H20" s="22" t="e">
        <f>'BS '!H20-#REF!</f>
        <v>#REF!</v>
      </c>
      <c r="I20" s="21" t="e">
        <f>'BS '!I20-#REF!</f>
        <v>#REF!</v>
      </c>
      <c r="J20" s="21" t="e">
        <f>'BS '!J20-#REF!</f>
        <v>#REF!</v>
      </c>
      <c r="K20" s="21" t="e">
        <f>'BS '!K20-#REF!</f>
        <v>#REF!</v>
      </c>
      <c r="L20" s="21" t="e">
        <f>'BS '!L20-#REF!</f>
        <v>#REF!</v>
      </c>
      <c r="M20" s="22" t="e">
        <f>'BS '!M20-#REF!</f>
        <v>#REF!</v>
      </c>
      <c r="N20" s="21" t="e">
        <f>'BS '!N20-#REF!</f>
        <v>#REF!</v>
      </c>
      <c r="O20" s="21" t="e">
        <f>'BS '!O20-#REF!</f>
        <v>#REF!</v>
      </c>
      <c r="P20" s="21" t="e">
        <f>'BS '!P20-#REF!</f>
        <v>#REF!</v>
      </c>
      <c r="Q20" s="21" t="e">
        <f>'BS '!Q20-#REF!</f>
        <v>#REF!</v>
      </c>
      <c r="R20" s="22" t="e">
        <f>'BS '!R20-#REF!</f>
        <v>#REF!</v>
      </c>
      <c r="S20" s="21" t="e">
        <f>'BS '!S20-#REF!</f>
        <v>#REF!</v>
      </c>
      <c r="T20" s="21" t="e">
        <f>'BS '!T20-#REF!</f>
        <v>#REF!</v>
      </c>
      <c r="U20" s="21" t="e">
        <f>'BS '!U20-#REF!</f>
        <v>#REF!</v>
      </c>
      <c r="V20" s="21" t="e">
        <f>'BS '!V20-#REF!</f>
        <v>#REF!</v>
      </c>
      <c r="W20" s="22" t="e">
        <f>'BS '!W20-#REF!</f>
        <v>#REF!</v>
      </c>
      <c r="X20" s="21" t="e">
        <f>'BS '!X20-#REF!</f>
        <v>#REF!</v>
      </c>
      <c r="Y20" s="21" t="e">
        <f>'BS '!Y20-#REF!</f>
        <v>#REF!</v>
      </c>
      <c r="Z20" s="21" t="e">
        <f>'BS '!Z20-#REF!</f>
        <v>#REF!</v>
      </c>
      <c r="AA20" s="21" t="e">
        <f>'BS '!AA20-#REF!</f>
        <v>#REF!</v>
      </c>
      <c r="AB20" s="22" t="e">
        <f>'BS '!AB20-#REF!</f>
        <v>#REF!</v>
      </c>
      <c r="AC20" s="21" t="e">
        <f>'BS '!AC20-#REF!</f>
        <v>#REF!</v>
      </c>
      <c r="AD20" s="21" t="e">
        <f>'BS '!AD20-#REF!</f>
        <v>#REF!</v>
      </c>
      <c r="AE20" s="21" t="e">
        <f>'BS '!AE20-#REF!</f>
        <v>#REF!</v>
      </c>
      <c r="AF20" s="21" t="e">
        <f>'BS '!AF20-#REF!</f>
        <v>#REF!</v>
      </c>
      <c r="AG20" s="22" t="e">
        <f>'BS '!AG20-#REF!</f>
        <v>#REF!</v>
      </c>
      <c r="AH20" s="21" t="e">
        <f>'BS '!AH20-#REF!</f>
        <v>#REF!</v>
      </c>
      <c r="AI20" s="21" t="e">
        <f>'BS '!AI20-#REF!</f>
        <v>#REF!</v>
      </c>
      <c r="AJ20" s="21" t="e">
        <f>'BS '!AJ20-#REF!</f>
        <v>#REF!</v>
      </c>
      <c r="AK20" s="21" t="e">
        <f>'BS '!AK20-#REF!</f>
        <v>#REF!</v>
      </c>
      <c r="AL20" s="22" t="e">
        <f>'BS '!AL20-#REF!</f>
        <v>#REF!</v>
      </c>
      <c r="AM20" s="21" t="e">
        <f>'BS '!AM20-#REF!</f>
        <v>#REF!</v>
      </c>
      <c r="AN20" s="21" t="e">
        <f>'BS '!AN20-#REF!</f>
        <v>#REF!</v>
      </c>
      <c r="AO20" s="21" t="e">
        <f>'BS '!AO20-#REF!</f>
        <v>#REF!</v>
      </c>
      <c r="AP20" s="21" t="e">
        <f>'BS '!AP20-#REF!</f>
        <v>#REF!</v>
      </c>
      <c r="AQ20" s="22" t="e">
        <f>'BS '!AQ20-#REF!</f>
        <v>#REF!</v>
      </c>
      <c r="AR20" s="21" t="e">
        <f>'BS '!AR20-#REF!</f>
        <v>#REF!</v>
      </c>
      <c r="AS20" s="21" t="e">
        <f>'BS '!AS20-#REF!</f>
        <v>#REF!</v>
      </c>
      <c r="AT20" s="21" t="e">
        <f>'BS '!AT20-#REF!</f>
        <v>#REF!</v>
      </c>
      <c r="AU20" s="21" t="e">
        <f>'BS '!AU20-#REF!</f>
        <v>#REF!</v>
      </c>
      <c r="AV20" s="22" t="e">
        <f>'BS '!AV20-#REF!</f>
        <v>#REF!</v>
      </c>
    </row>
    <row r="21" spans="1:48" ht="17.100000000000001" x14ac:dyDescent="0.85">
      <c r="A21" s="161"/>
      <c r="B21" s="445" t="s">
        <v>227</v>
      </c>
      <c r="C21" s="446"/>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4" t="s">
        <v>347</v>
      </c>
      <c r="W21" s="40" t="s">
        <v>348</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55000000000000004">
      <c r="A22" s="161"/>
      <c r="B22" s="437" t="s">
        <v>228</v>
      </c>
      <c r="C22" s="438"/>
      <c r="D22" s="101" t="e">
        <f>'BS '!D22-#REF!</f>
        <v>#REF!</v>
      </c>
      <c r="E22" s="101" t="e">
        <f>'BS '!E22-#REF!</f>
        <v>#REF!</v>
      </c>
      <c r="F22" s="101" t="e">
        <f>'BS '!F22-#REF!</f>
        <v>#REF!</v>
      </c>
      <c r="G22" s="101" t="e">
        <f>'BS '!G22-#REF!</f>
        <v>#REF!</v>
      </c>
      <c r="H22" s="169" t="e">
        <f>'BS '!H22-#REF!</f>
        <v>#REF!</v>
      </c>
      <c r="I22" s="101" t="e">
        <f>'BS '!I22-#REF!</f>
        <v>#REF!</v>
      </c>
      <c r="J22" s="101" t="e">
        <f>'BS '!J22-#REF!</f>
        <v>#REF!</v>
      </c>
      <c r="K22" s="101" t="e">
        <f>'BS '!K22-#REF!</f>
        <v>#REF!</v>
      </c>
      <c r="L22" s="101" t="e">
        <f>'BS '!L22-#REF!</f>
        <v>#REF!</v>
      </c>
      <c r="M22" s="169" t="e">
        <f>'BS '!M22-#REF!</f>
        <v>#REF!</v>
      </c>
      <c r="N22" s="101" t="e">
        <f>'BS '!N22-#REF!</f>
        <v>#REF!</v>
      </c>
      <c r="O22" s="101" t="e">
        <f>'BS '!O22-#REF!</f>
        <v>#REF!</v>
      </c>
      <c r="P22" s="101" t="e">
        <f>'BS '!P22-#REF!</f>
        <v>#REF!</v>
      </c>
      <c r="Q22" s="101" t="e">
        <f>'BS '!Q22-#REF!</f>
        <v>#REF!</v>
      </c>
      <c r="R22" s="169" t="e">
        <f>'BS '!R22-#REF!</f>
        <v>#REF!</v>
      </c>
      <c r="S22" s="101" t="e">
        <f>'BS '!S22-#REF!</f>
        <v>#REF!</v>
      </c>
      <c r="T22" s="101" t="e">
        <f>'BS '!T22-#REF!</f>
        <v>#REF!</v>
      </c>
      <c r="U22" s="101" t="e">
        <f>'BS '!U22-#REF!</f>
        <v>#REF!</v>
      </c>
      <c r="V22" s="101" t="e">
        <f>'BS '!V22-#REF!</f>
        <v>#REF!</v>
      </c>
      <c r="W22" s="169" t="e">
        <f>'BS '!W22-#REF!</f>
        <v>#REF!</v>
      </c>
      <c r="X22" s="101" t="e">
        <f>'BS '!X22-#REF!</f>
        <v>#REF!</v>
      </c>
      <c r="Y22" s="101" t="e">
        <f>'BS '!Y22-#REF!</f>
        <v>#REF!</v>
      </c>
      <c r="Z22" s="101" t="e">
        <f>'BS '!Z22-#REF!</f>
        <v>#REF!</v>
      </c>
      <c r="AA22" s="101" t="e">
        <f>'BS '!AA22-#REF!</f>
        <v>#REF!</v>
      </c>
      <c r="AB22" s="169" t="e">
        <f>'BS '!AB22-#REF!</f>
        <v>#REF!</v>
      </c>
      <c r="AC22" s="101" t="e">
        <f>'BS '!AC22-#REF!</f>
        <v>#REF!</v>
      </c>
      <c r="AD22" s="101" t="e">
        <f>'BS '!AD22-#REF!</f>
        <v>#REF!</v>
      </c>
      <c r="AE22" s="101" t="e">
        <f>'BS '!AE22-#REF!</f>
        <v>#REF!</v>
      </c>
      <c r="AF22" s="101" t="e">
        <f>'BS '!AF22-#REF!</f>
        <v>#REF!</v>
      </c>
      <c r="AG22" s="169" t="e">
        <f>'BS '!AG22-#REF!</f>
        <v>#REF!</v>
      </c>
      <c r="AH22" s="101" t="e">
        <f>'BS '!AH22-#REF!</f>
        <v>#REF!</v>
      </c>
      <c r="AI22" s="101" t="e">
        <f>'BS '!AI22-#REF!</f>
        <v>#REF!</v>
      </c>
      <c r="AJ22" s="101" t="e">
        <f>'BS '!AJ22-#REF!</f>
        <v>#REF!</v>
      </c>
      <c r="AK22" s="101" t="e">
        <f>'BS '!AK22-#REF!</f>
        <v>#REF!</v>
      </c>
      <c r="AL22" s="169" t="e">
        <f>'BS '!AL22-#REF!</f>
        <v>#REF!</v>
      </c>
      <c r="AM22" s="101" t="e">
        <f>'BS '!AM22-#REF!</f>
        <v>#REF!</v>
      </c>
      <c r="AN22" s="101" t="e">
        <f>'BS '!AN22-#REF!</f>
        <v>#REF!</v>
      </c>
      <c r="AO22" s="101" t="e">
        <f>'BS '!AO22-#REF!</f>
        <v>#REF!</v>
      </c>
      <c r="AP22" s="101" t="e">
        <f>'BS '!AP22-#REF!</f>
        <v>#REF!</v>
      </c>
      <c r="AQ22" s="169" t="e">
        <f>'BS '!AQ22-#REF!</f>
        <v>#REF!</v>
      </c>
      <c r="AR22" s="101" t="e">
        <f>'BS '!AR22-#REF!</f>
        <v>#REF!</v>
      </c>
      <c r="AS22" s="101" t="e">
        <f>'BS '!AS22-#REF!</f>
        <v>#REF!</v>
      </c>
      <c r="AT22" s="101" t="e">
        <f>'BS '!AT22-#REF!</f>
        <v>#REF!</v>
      </c>
      <c r="AU22" s="101" t="e">
        <f>'BS '!AU22-#REF!</f>
        <v>#REF!</v>
      </c>
      <c r="AV22" s="169" t="e">
        <f>'BS '!AV22-#REF!</f>
        <v>#REF!</v>
      </c>
    </row>
    <row r="23" spans="1:48" outlineLevel="1" x14ac:dyDescent="0.55000000000000004">
      <c r="A23" s="161"/>
      <c r="B23" s="437" t="s">
        <v>229</v>
      </c>
      <c r="C23" s="438"/>
      <c r="D23" s="101" t="e">
        <f>'BS '!D23-#REF!</f>
        <v>#REF!</v>
      </c>
      <c r="E23" s="101" t="e">
        <f>'BS '!E23-#REF!</f>
        <v>#REF!</v>
      </c>
      <c r="F23" s="101" t="e">
        <f>'BS '!F23-#REF!</f>
        <v>#REF!</v>
      </c>
      <c r="G23" s="101" t="e">
        <f>'BS '!G23-#REF!</f>
        <v>#REF!</v>
      </c>
      <c r="H23" s="169" t="e">
        <f>'BS '!H23-#REF!</f>
        <v>#REF!</v>
      </c>
      <c r="I23" s="101" t="e">
        <f>'BS '!I23-#REF!</f>
        <v>#REF!</v>
      </c>
      <c r="J23" s="101" t="e">
        <f>'BS '!J23-#REF!</f>
        <v>#REF!</v>
      </c>
      <c r="K23" s="101" t="e">
        <f>'BS '!K23-#REF!</f>
        <v>#REF!</v>
      </c>
      <c r="L23" s="101" t="e">
        <f>'BS '!L23-#REF!</f>
        <v>#REF!</v>
      </c>
      <c r="M23" s="169" t="e">
        <f>'BS '!M23-#REF!</f>
        <v>#REF!</v>
      </c>
      <c r="N23" s="101" t="e">
        <f>'BS '!N23-#REF!</f>
        <v>#REF!</v>
      </c>
      <c r="O23" s="101" t="e">
        <f>'BS '!O23-#REF!</f>
        <v>#REF!</v>
      </c>
      <c r="P23" s="101" t="e">
        <f>'BS '!P23-#REF!</f>
        <v>#REF!</v>
      </c>
      <c r="Q23" s="101" t="e">
        <f>'BS '!Q23-#REF!</f>
        <v>#REF!</v>
      </c>
      <c r="R23" s="169" t="e">
        <f>'BS '!R23-#REF!</f>
        <v>#REF!</v>
      </c>
      <c r="S23" s="101" t="e">
        <f>'BS '!S23-#REF!</f>
        <v>#REF!</v>
      </c>
      <c r="T23" s="101" t="e">
        <f>'BS '!T23-#REF!</f>
        <v>#REF!</v>
      </c>
      <c r="U23" s="101" t="e">
        <f>'BS '!U23-#REF!</f>
        <v>#REF!</v>
      </c>
      <c r="V23" s="101" t="e">
        <f>'BS '!V23-#REF!</f>
        <v>#REF!</v>
      </c>
      <c r="W23" s="169" t="e">
        <f>'BS '!W23-#REF!</f>
        <v>#REF!</v>
      </c>
      <c r="X23" s="33" t="e">
        <f>'BS '!X23-#REF!</f>
        <v>#REF!</v>
      </c>
      <c r="Y23" s="33" t="e">
        <f>'BS '!Y23-#REF!</f>
        <v>#REF!</v>
      </c>
      <c r="Z23" s="33" t="e">
        <f>'BS '!Z23-#REF!</f>
        <v>#REF!</v>
      </c>
      <c r="AA23" s="33" t="e">
        <f>'BS '!AA23-#REF!</f>
        <v>#REF!</v>
      </c>
      <c r="AB23" s="169" t="e">
        <f>'BS '!AB23-#REF!</f>
        <v>#REF!</v>
      </c>
      <c r="AC23" s="33" t="e">
        <f>'BS '!AC23-#REF!</f>
        <v>#REF!</v>
      </c>
      <c r="AD23" s="33" t="e">
        <f>'BS '!AD23-#REF!</f>
        <v>#REF!</v>
      </c>
      <c r="AE23" s="33" t="e">
        <f>'BS '!AE23-#REF!</f>
        <v>#REF!</v>
      </c>
      <c r="AF23" s="33" t="e">
        <f>'BS '!AF23-#REF!</f>
        <v>#REF!</v>
      </c>
      <c r="AG23" s="169" t="e">
        <f>'BS '!AG23-#REF!</f>
        <v>#REF!</v>
      </c>
      <c r="AH23" s="33" t="e">
        <f>'BS '!AH23-#REF!</f>
        <v>#REF!</v>
      </c>
      <c r="AI23" s="33" t="e">
        <f>'BS '!AI23-#REF!</f>
        <v>#REF!</v>
      </c>
      <c r="AJ23" s="33" t="e">
        <f>'BS '!AJ23-#REF!</f>
        <v>#REF!</v>
      </c>
      <c r="AK23" s="33" t="e">
        <f>'BS '!AK23-#REF!</f>
        <v>#REF!</v>
      </c>
      <c r="AL23" s="169" t="e">
        <f>'BS '!AL23-#REF!</f>
        <v>#REF!</v>
      </c>
      <c r="AM23" s="33" t="e">
        <f>'BS '!AM23-#REF!</f>
        <v>#REF!</v>
      </c>
      <c r="AN23" s="33" t="e">
        <f>'BS '!AN23-#REF!</f>
        <v>#REF!</v>
      </c>
      <c r="AO23" s="33" t="e">
        <f>'BS '!AO23-#REF!</f>
        <v>#REF!</v>
      </c>
      <c r="AP23" s="33" t="e">
        <f>'BS '!AP23-#REF!</f>
        <v>#REF!</v>
      </c>
      <c r="AQ23" s="169" t="e">
        <f>'BS '!AQ23-#REF!</f>
        <v>#REF!</v>
      </c>
      <c r="AR23" s="33" t="e">
        <f>'BS '!AR23-#REF!</f>
        <v>#REF!</v>
      </c>
      <c r="AS23" s="33" t="e">
        <f>'BS '!AS23-#REF!</f>
        <v>#REF!</v>
      </c>
      <c r="AT23" s="33" t="e">
        <f>'BS '!AT23-#REF!</f>
        <v>#REF!</v>
      </c>
      <c r="AU23" s="33" t="e">
        <f>'BS '!AU23-#REF!</f>
        <v>#REF!</v>
      </c>
      <c r="AV23" s="169" t="e">
        <f>'BS '!AV23-#REF!</f>
        <v>#REF!</v>
      </c>
    </row>
    <row r="24" spans="1:48" outlineLevel="1" x14ac:dyDescent="0.55000000000000004">
      <c r="A24" s="161"/>
      <c r="B24" s="200" t="s">
        <v>230</v>
      </c>
      <c r="C24" s="201"/>
      <c r="D24" s="101" t="e">
        <f>'BS '!D24-#REF!</f>
        <v>#REF!</v>
      </c>
      <c r="E24" s="101" t="e">
        <f>'BS '!E24-#REF!</f>
        <v>#REF!</v>
      </c>
      <c r="F24" s="101" t="e">
        <f>'BS '!F24-#REF!</f>
        <v>#REF!</v>
      </c>
      <c r="G24" s="101" t="e">
        <f>'BS '!G24-#REF!</f>
        <v>#REF!</v>
      </c>
      <c r="H24" s="169" t="e">
        <f>'BS '!H24-#REF!</f>
        <v>#REF!</v>
      </c>
      <c r="I24" s="101" t="e">
        <f>'BS '!I24-#REF!</f>
        <v>#REF!</v>
      </c>
      <c r="J24" s="101" t="e">
        <f>'BS '!J24-#REF!</f>
        <v>#REF!</v>
      </c>
      <c r="K24" s="101" t="e">
        <f>'BS '!K24-#REF!</f>
        <v>#REF!</v>
      </c>
      <c r="L24" s="101" t="e">
        <f>'BS '!L24-#REF!</f>
        <v>#REF!</v>
      </c>
      <c r="M24" s="169" t="e">
        <f>'BS '!M24-#REF!</f>
        <v>#REF!</v>
      </c>
      <c r="N24" s="101" t="e">
        <f>'BS '!N24-#REF!</f>
        <v>#REF!</v>
      </c>
      <c r="O24" s="101" t="e">
        <f>'BS '!O24-#REF!</f>
        <v>#REF!</v>
      </c>
      <c r="P24" s="101" t="e">
        <f>'BS '!P24-#REF!</f>
        <v>#REF!</v>
      </c>
      <c r="Q24" s="101" t="e">
        <f>'BS '!Q24-#REF!</f>
        <v>#REF!</v>
      </c>
      <c r="R24" s="169" t="e">
        <f>'BS '!R24-#REF!</f>
        <v>#REF!</v>
      </c>
      <c r="S24" s="101" t="e">
        <f>'BS '!S24-#REF!</f>
        <v>#REF!</v>
      </c>
      <c r="T24" s="101" t="e">
        <f>'BS '!T24-#REF!</f>
        <v>#REF!</v>
      </c>
      <c r="U24" s="101" t="e">
        <f>'BS '!U24-#REF!</f>
        <v>#REF!</v>
      </c>
      <c r="V24" s="101" t="e">
        <f>'BS '!V24-#REF!</f>
        <v>#REF!</v>
      </c>
      <c r="W24" s="169" t="e">
        <f>'BS '!W24-#REF!</f>
        <v>#REF!</v>
      </c>
      <c r="X24" s="33" t="e">
        <f>'BS '!X24-#REF!</f>
        <v>#REF!</v>
      </c>
      <c r="Y24" s="33" t="e">
        <f>'BS '!Y24-#REF!</f>
        <v>#REF!</v>
      </c>
      <c r="Z24" s="33" t="e">
        <f>'BS '!Z24-#REF!</f>
        <v>#REF!</v>
      </c>
      <c r="AA24" s="33" t="e">
        <f>'BS '!AA24-#REF!</f>
        <v>#REF!</v>
      </c>
      <c r="AB24" s="169" t="e">
        <f>'BS '!AB24-#REF!</f>
        <v>#REF!</v>
      </c>
      <c r="AC24" s="33" t="e">
        <f>'BS '!AC24-#REF!</f>
        <v>#REF!</v>
      </c>
      <c r="AD24" s="33" t="e">
        <f>'BS '!AD24-#REF!</f>
        <v>#REF!</v>
      </c>
      <c r="AE24" s="33" t="e">
        <f>'BS '!AE24-#REF!</f>
        <v>#REF!</v>
      </c>
      <c r="AF24" s="33" t="e">
        <f>'BS '!AF24-#REF!</f>
        <v>#REF!</v>
      </c>
      <c r="AG24" s="169" t="e">
        <f>'BS '!AG24-#REF!</f>
        <v>#REF!</v>
      </c>
      <c r="AH24" s="33" t="e">
        <f>'BS '!AH24-#REF!</f>
        <v>#REF!</v>
      </c>
      <c r="AI24" s="33" t="e">
        <f>'BS '!AI24-#REF!</f>
        <v>#REF!</v>
      </c>
      <c r="AJ24" s="33" t="e">
        <f>'BS '!AJ24-#REF!</f>
        <v>#REF!</v>
      </c>
      <c r="AK24" s="33" t="e">
        <f>'BS '!AK24-#REF!</f>
        <v>#REF!</v>
      </c>
      <c r="AL24" s="169" t="e">
        <f>'BS '!AL24-#REF!</f>
        <v>#REF!</v>
      </c>
      <c r="AM24" s="33" t="e">
        <f>'BS '!AM24-#REF!</f>
        <v>#REF!</v>
      </c>
      <c r="AN24" s="33" t="e">
        <f>'BS '!AN24-#REF!</f>
        <v>#REF!</v>
      </c>
      <c r="AO24" s="33" t="e">
        <f>'BS '!AO24-#REF!</f>
        <v>#REF!</v>
      </c>
      <c r="AP24" s="33" t="e">
        <f>'BS '!AP24-#REF!</f>
        <v>#REF!</v>
      </c>
      <c r="AQ24" s="169" t="e">
        <f>'BS '!AQ24-#REF!</f>
        <v>#REF!</v>
      </c>
      <c r="AR24" s="33" t="e">
        <f>'BS '!AR24-#REF!</f>
        <v>#REF!</v>
      </c>
      <c r="AS24" s="33" t="e">
        <f>'BS '!AS24-#REF!</f>
        <v>#REF!</v>
      </c>
      <c r="AT24" s="33" t="e">
        <f>'BS '!AT24-#REF!</f>
        <v>#REF!</v>
      </c>
      <c r="AU24" s="33" t="e">
        <f>'BS '!AU24-#REF!</f>
        <v>#REF!</v>
      </c>
      <c r="AV24" s="169" t="e">
        <f>'BS '!AV24-#REF!</f>
        <v>#REF!</v>
      </c>
    </row>
    <row r="25" spans="1:48" outlineLevel="1" x14ac:dyDescent="0.55000000000000004">
      <c r="A25" s="161"/>
      <c r="B25" s="200" t="s">
        <v>231</v>
      </c>
      <c r="C25" s="201"/>
      <c r="D25" s="101" t="e">
        <f>'BS '!D25-#REF!</f>
        <v>#REF!</v>
      </c>
      <c r="E25" s="101" t="e">
        <f>'BS '!E25-#REF!</f>
        <v>#REF!</v>
      </c>
      <c r="F25" s="101" t="e">
        <f>'BS '!F25-#REF!</f>
        <v>#REF!</v>
      </c>
      <c r="G25" s="101" t="e">
        <f>'BS '!G25-#REF!</f>
        <v>#REF!</v>
      </c>
      <c r="H25" s="169" t="e">
        <f>'BS '!H25-#REF!</f>
        <v>#REF!</v>
      </c>
      <c r="I25" s="101" t="e">
        <f>'BS '!I25-#REF!</f>
        <v>#REF!</v>
      </c>
      <c r="J25" s="101" t="e">
        <f>'BS '!J25-#REF!</f>
        <v>#REF!</v>
      </c>
      <c r="K25" s="101" t="e">
        <f>'BS '!K25-#REF!</f>
        <v>#REF!</v>
      </c>
      <c r="L25" s="101" t="e">
        <f>'BS '!L25-#REF!</f>
        <v>#REF!</v>
      </c>
      <c r="M25" s="169" t="e">
        <f>'BS '!M25-#REF!</f>
        <v>#REF!</v>
      </c>
      <c r="N25" s="101" t="e">
        <f>'BS '!N25-#REF!</f>
        <v>#REF!</v>
      </c>
      <c r="O25" s="101" t="e">
        <f>'BS '!O25-#REF!</f>
        <v>#REF!</v>
      </c>
      <c r="P25" s="101" t="e">
        <f>'BS '!P25-#REF!</f>
        <v>#REF!</v>
      </c>
      <c r="Q25" s="101" t="e">
        <f>'BS '!Q25-#REF!</f>
        <v>#REF!</v>
      </c>
      <c r="R25" s="169" t="e">
        <f>'BS '!R25-#REF!</f>
        <v>#REF!</v>
      </c>
      <c r="S25" s="101" t="e">
        <f>'BS '!S25-#REF!</f>
        <v>#REF!</v>
      </c>
      <c r="T25" s="101" t="e">
        <f>'BS '!T25-#REF!</f>
        <v>#REF!</v>
      </c>
      <c r="U25" s="101" t="e">
        <f>'BS '!U25-#REF!</f>
        <v>#REF!</v>
      </c>
      <c r="V25" s="101" t="e">
        <f>'BS '!V25-#REF!</f>
        <v>#REF!</v>
      </c>
      <c r="W25" s="169" t="e">
        <f>'BS '!W25-#REF!</f>
        <v>#REF!</v>
      </c>
      <c r="X25" s="33" t="e">
        <f>'BS '!X25-#REF!</f>
        <v>#REF!</v>
      </c>
      <c r="Y25" s="33" t="e">
        <f>'BS '!Y25-#REF!</f>
        <v>#REF!</v>
      </c>
      <c r="Z25" s="33" t="e">
        <f>'BS '!Z25-#REF!</f>
        <v>#REF!</v>
      </c>
      <c r="AA25" s="33" t="e">
        <f>'BS '!AA25-#REF!</f>
        <v>#REF!</v>
      </c>
      <c r="AB25" s="169" t="e">
        <f>'BS '!AB25-#REF!</f>
        <v>#REF!</v>
      </c>
      <c r="AC25" s="33" t="e">
        <f>'BS '!AC25-#REF!</f>
        <v>#REF!</v>
      </c>
      <c r="AD25" s="33" t="e">
        <f>'BS '!AD25-#REF!</f>
        <v>#REF!</v>
      </c>
      <c r="AE25" s="33" t="e">
        <f>'BS '!AE25-#REF!</f>
        <v>#REF!</v>
      </c>
      <c r="AF25" s="33" t="e">
        <f>'BS '!AF25-#REF!</f>
        <v>#REF!</v>
      </c>
      <c r="AG25" s="169" t="e">
        <f>'BS '!AG25-#REF!</f>
        <v>#REF!</v>
      </c>
      <c r="AH25" s="33" t="e">
        <f>'BS '!AH25-#REF!</f>
        <v>#REF!</v>
      </c>
      <c r="AI25" s="33" t="e">
        <f>'BS '!AI25-#REF!</f>
        <v>#REF!</v>
      </c>
      <c r="AJ25" s="33" t="e">
        <f>'BS '!AJ25-#REF!</f>
        <v>#REF!</v>
      </c>
      <c r="AK25" s="33" t="e">
        <f>'BS '!AK25-#REF!</f>
        <v>#REF!</v>
      </c>
      <c r="AL25" s="169" t="e">
        <f>'BS '!AL25-#REF!</f>
        <v>#REF!</v>
      </c>
      <c r="AM25" s="33" t="e">
        <f>'BS '!AM25-#REF!</f>
        <v>#REF!</v>
      </c>
      <c r="AN25" s="33" t="e">
        <f>'BS '!AN25-#REF!</f>
        <v>#REF!</v>
      </c>
      <c r="AO25" s="33" t="e">
        <f>'BS '!AO25-#REF!</f>
        <v>#REF!</v>
      </c>
      <c r="AP25" s="33" t="e">
        <f>'BS '!AP25-#REF!</f>
        <v>#REF!</v>
      </c>
      <c r="AQ25" s="169" t="e">
        <f>'BS '!AQ25-#REF!</f>
        <v>#REF!</v>
      </c>
      <c r="AR25" s="33" t="e">
        <f>'BS '!AR25-#REF!</f>
        <v>#REF!</v>
      </c>
      <c r="AS25" s="33" t="e">
        <f>'BS '!AS25-#REF!</f>
        <v>#REF!</v>
      </c>
      <c r="AT25" s="33" t="e">
        <f>'BS '!AT25-#REF!</f>
        <v>#REF!</v>
      </c>
      <c r="AU25" s="33" t="e">
        <f>'BS '!AU25-#REF!</f>
        <v>#REF!</v>
      </c>
      <c r="AV25" s="169" t="e">
        <f>'BS '!AV25-#REF!</f>
        <v>#REF!</v>
      </c>
    </row>
    <row r="26" spans="1:48" outlineLevel="1" x14ac:dyDescent="0.55000000000000004">
      <c r="A26" s="161"/>
      <c r="B26" s="200" t="s">
        <v>232</v>
      </c>
      <c r="C26" s="201"/>
      <c r="D26" s="101" t="e">
        <f>'BS '!D26-#REF!</f>
        <v>#REF!</v>
      </c>
      <c r="E26" s="101" t="e">
        <f>'BS '!E26-#REF!</f>
        <v>#REF!</v>
      </c>
      <c r="F26" s="101" t="e">
        <f>'BS '!F26-#REF!</f>
        <v>#REF!</v>
      </c>
      <c r="G26" s="101" t="e">
        <f>'BS '!G26-#REF!</f>
        <v>#REF!</v>
      </c>
      <c r="H26" s="169" t="e">
        <f>'BS '!H26-#REF!</f>
        <v>#REF!</v>
      </c>
      <c r="I26" s="101" t="e">
        <f>'BS '!I26-#REF!</f>
        <v>#REF!</v>
      </c>
      <c r="J26" s="101" t="e">
        <f>'BS '!J26-#REF!</f>
        <v>#REF!</v>
      </c>
      <c r="K26" s="101" t="e">
        <f>'BS '!K26-#REF!</f>
        <v>#REF!</v>
      </c>
      <c r="L26" s="101" t="e">
        <f>'BS '!L26-#REF!</f>
        <v>#REF!</v>
      </c>
      <c r="M26" s="169" t="e">
        <f>'BS '!M26-#REF!</f>
        <v>#REF!</v>
      </c>
      <c r="N26" s="101" t="e">
        <f>'BS '!N26-#REF!</f>
        <v>#REF!</v>
      </c>
      <c r="O26" s="101" t="e">
        <f>'BS '!O26-#REF!</f>
        <v>#REF!</v>
      </c>
      <c r="P26" s="101" t="e">
        <f>'BS '!P26-#REF!</f>
        <v>#REF!</v>
      </c>
      <c r="Q26" s="101" t="e">
        <f>'BS '!Q26-#REF!</f>
        <v>#REF!</v>
      </c>
      <c r="R26" s="169" t="e">
        <f>'BS '!R26-#REF!</f>
        <v>#REF!</v>
      </c>
      <c r="S26" s="101" t="e">
        <f>'BS '!S26-#REF!</f>
        <v>#REF!</v>
      </c>
      <c r="T26" s="101" t="e">
        <f>'BS '!T26-#REF!</f>
        <v>#REF!</v>
      </c>
      <c r="U26" s="101" t="e">
        <f>'BS '!U26-#REF!</f>
        <v>#REF!</v>
      </c>
      <c r="V26" s="101" t="e">
        <f>'BS '!V26-#REF!</f>
        <v>#REF!</v>
      </c>
      <c r="W26" s="169" t="e">
        <f>'BS '!W26-#REF!</f>
        <v>#REF!</v>
      </c>
      <c r="X26" s="33" t="e">
        <f>'BS '!X26-#REF!</f>
        <v>#REF!</v>
      </c>
      <c r="Y26" s="33" t="e">
        <f>'BS '!Y26-#REF!</f>
        <v>#REF!</v>
      </c>
      <c r="Z26" s="33" t="e">
        <f>'BS '!Z26-#REF!</f>
        <v>#REF!</v>
      </c>
      <c r="AA26" s="33" t="e">
        <f>'BS '!AA26-#REF!</f>
        <v>#REF!</v>
      </c>
      <c r="AB26" s="169" t="e">
        <f>'BS '!AB26-#REF!</f>
        <v>#REF!</v>
      </c>
      <c r="AC26" s="33" t="e">
        <f>'BS '!AC26-#REF!</f>
        <v>#REF!</v>
      </c>
      <c r="AD26" s="33" t="e">
        <f>'BS '!AD26-#REF!</f>
        <v>#REF!</v>
      </c>
      <c r="AE26" s="33" t="e">
        <f>'BS '!AE26-#REF!</f>
        <v>#REF!</v>
      </c>
      <c r="AF26" s="33" t="e">
        <f>'BS '!AF26-#REF!</f>
        <v>#REF!</v>
      </c>
      <c r="AG26" s="169" t="e">
        <f>'BS '!AG26-#REF!</f>
        <v>#REF!</v>
      </c>
      <c r="AH26" s="33" t="e">
        <f>'BS '!AH26-#REF!</f>
        <v>#REF!</v>
      </c>
      <c r="AI26" s="33" t="e">
        <f>'BS '!AI26-#REF!</f>
        <v>#REF!</v>
      </c>
      <c r="AJ26" s="33" t="e">
        <f>'BS '!AJ26-#REF!</f>
        <v>#REF!</v>
      </c>
      <c r="AK26" s="33" t="e">
        <f>'BS '!AK26-#REF!</f>
        <v>#REF!</v>
      </c>
      <c r="AL26" s="169" t="e">
        <f>'BS '!AL26-#REF!</f>
        <v>#REF!</v>
      </c>
      <c r="AM26" s="33" t="e">
        <f>'BS '!AM26-#REF!</f>
        <v>#REF!</v>
      </c>
      <c r="AN26" s="33" t="e">
        <f>'BS '!AN26-#REF!</f>
        <v>#REF!</v>
      </c>
      <c r="AO26" s="33" t="e">
        <f>'BS '!AO26-#REF!</f>
        <v>#REF!</v>
      </c>
      <c r="AP26" s="33" t="e">
        <f>'BS '!AP26-#REF!</f>
        <v>#REF!</v>
      </c>
      <c r="AQ26" s="169" t="e">
        <f>'BS '!AQ26-#REF!</f>
        <v>#REF!</v>
      </c>
      <c r="AR26" s="33" t="e">
        <f>'BS '!AR26-#REF!</f>
        <v>#REF!</v>
      </c>
      <c r="AS26" s="33" t="e">
        <f>'BS '!AS26-#REF!</f>
        <v>#REF!</v>
      </c>
      <c r="AT26" s="33" t="e">
        <f>'BS '!AT26-#REF!</f>
        <v>#REF!</v>
      </c>
      <c r="AU26" s="33" t="e">
        <f>'BS '!AU26-#REF!</f>
        <v>#REF!</v>
      </c>
      <c r="AV26" s="169" t="e">
        <f>'BS '!AV26-#REF!</f>
        <v>#REF!</v>
      </c>
    </row>
    <row r="27" spans="1:48" outlineLevel="1" x14ac:dyDescent="0.55000000000000004">
      <c r="A27" s="161"/>
      <c r="B27" s="200" t="s">
        <v>233</v>
      </c>
      <c r="C27" s="201"/>
      <c r="D27" s="101" t="e">
        <f>'BS '!D27-#REF!</f>
        <v>#REF!</v>
      </c>
      <c r="E27" s="101" t="e">
        <f>'BS '!E27-#REF!</f>
        <v>#REF!</v>
      </c>
      <c r="F27" s="101" t="e">
        <f>'BS '!F27-#REF!</f>
        <v>#REF!</v>
      </c>
      <c r="G27" s="101" t="e">
        <f>'BS '!G27-#REF!</f>
        <v>#REF!</v>
      </c>
      <c r="H27" s="169" t="e">
        <f>'BS '!H27-#REF!</f>
        <v>#REF!</v>
      </c>
      <c r="I27" s="101" t="e">
        <f>'BS '!I27-#REF!</f>
        <v>#REF!</v>
      </c>
      <c r="J27" s="101" t="e">
        <f>'BS '!J27-#REF!</f>
        <v>#REF!</v>
      </c>
      <c r="K27" s="101" t="e">
        <f>'BS '!K27-#REF!</f>
        <v>#REF!</v>
      </c>
      <c r="L27" s="101" t="e">
        <f>'BS '!L27-#REF!</f>
        <v>#REF!</v>
      </c>
      <c r="M27" s="169" t="e">
        <f>'BS '!M27-#REF!</f>
        <v>#REF!</v>
      </c>
      <c r="N27" s="101" t="e">
        <f>'BS '!N27-#REF!</f>
        <v>#REF!</v>
      </c>
      <c r="O27" s="101" t="e">
        <f>'BS '!O27-#REF!</f>
        <v>#REF!</v>
      </c>
      <c r="P27" s="101" t="e">
        <f>'BS '!P27-#REF!</f>
        <v>#REF!</v>
      </c>
      <c r="Q27" s="101" t="e">
        <f>'BS '!Q27-#REF!</f>
        <v>#REF!</v>
      </c>
      <c r="R27" s="169" t="e">
        <f>'BS '!R27-#REF!</f>
        <v>#REF!</v>
      </c>
      <c r="S27" s="101" t="e">
        <f>'BS '!S27-#REF!</f>
        <v>#REF!</v>
      </c>
      <c r="T27" s="101" t="e">
        <f>'BS '!T27-#REF!</f>
        <v>#REF!</v>
      </c>
      <c r="U27" s="101" t="e">
        <f>'BS '!U27-#REF!</f>
        <v>#REF!</v>
      </c>
      <c r="V27" s="101" t="e">
        <f>'BS '!V27-#REF!</f>
        <v>#REF!</v>
      </c>
      <c r="W27" s="169" t="e">
        <f>'BS '!W27-#REF!</f>
        <v>#REF!</v>
      </c>
      <c r="X27" s="33" t="e">
        <f>'BS '!X27-#REF!</f>
        <v>#REF!</v>
      </c>
      <c r="Y27" s="33" t="e">
        <f>'BS '!Y27-#REF!</f>
        <v>#REF!</v>
      </c>
      <c r="Z27" s="33" t="e">
        <f>'BS '!Z27-#REF!</f>
        <v>#REF!</v>
      </c>
      <c r="AA27" s="33" t="e">
        <f>'BS '!AA27-#REF!</f>
        <v>#REF!</v>
      </c>
      <c r="AB27" s="169" t="e">
        <f>'BS '!AB27-#REF!</f>
        <v>#REF!</v>
      </c>
      <c r="AC27" s="33" t="e">
        <f>'BS '!AC27-#REF!</f>
        <v>#REF!</v>
      </c>
      <c r="AD27" s="33" t="e">
        <f>'BS '!AD27-#REF!</f>
        <v>#REF!</v>
      </c>
      <c r="AE27" s="33" t="e">
        <f>'BS '!AE27-#REF!</f>
        <v>#REF!</v>
      </c>
      <c r="AF27" s="33" t="e">
        <f>'BS '!AF27-#REF!</f>
        <v>#REF!</v>
      </c>
      <c r="AG27" s="169" t="e">
        <f>'BS '!AG27-#REF!</f>
        <v>#REF!</v>
      </c>
      <c r="AH27" s="33" t="e">
        <f>'BS '!AH27-#REF!</f>
        <v>#REF!</v>
      </c>
      <c r="AI27" s="33" t="e">
        <f>'BS '!AI27-#REF!</f>
        <v>#REF!</v>
      </c>
      <c r="AJ27" s="33" t="e">
        <f>'BS '!AJ27-#REF!</f>
        <v>#REF!</v>
      </c>
      <c r="AK27" s="33" t="e">
        <f>'BS '!AK27-#REF!</f>
        <v>#REF!</v>
      </c>
      <c r="AL27" s="169" t="e">
        <f>'BS '!AL27-#REF!</f>
        <v>#REF!</v>
      </c>
      <c r="AM27" s="33" t="e">
        <f>'BS '!AM27-#REF!</f>
        <v>#REF!</v>
      </c>
      <c r="AN27" s="33" t="e">
        <f>'BS '!AN27-#REF!</f>
        <v>#REF!</v>
      </c>
      <c r="AO27" s="33" t="e">
        <f>'BS '!AO27-#REF!</f>
        <v>#REF!</v>
      </c>
      <c r="AP27" s="33" t="e">
        <f>'BS '!AP27-#REF!</f>
        <v>#REF!</v>
      </c>
      <c r="AQ27" s="169" t="e">
        <f>'BS '!AQ27-#REF!</f>
        <v>#REF!</v>
      </c>
      <c r="AR27" s="33" t="e">
        <f>'BS '!AR27-#REF!</f>
        <v>#REF!</v>
      </c>
      <c r="AS27" s="33" t="e">
        <f>'BS '!AS27-#REF!</f>
        <v>#REF!</v>
      </c>
      <c r="AT27" s="33" t="e">
        <f>'BS '!AT27-#REF!</f>
        <v>#REF!</v>
      </c>
      <c r="AU27" s="33" t="e">
        <f>'BS '!AU27-#REF!</f>
        <v>#REF!</v>
      </c>
      <c r="AV27" s="169" t="e">
        <f>'BS '!AV27-#REF!</f>
        <v>#REF!</v>
      </c>
    </row>
    <row r="28" spans="1:48" outlineLevel="1" x14ac:dyDescent="0.55000000000000004">
      <c r="A28" s="161"/>
      <c r="B28" s="200" t="s">
        <v>234</v>
      </c>
      <c r="C28" s="201"/>
      <c r="D28" s="101" t="e">
        <f>'BS '!D28-#REF!</f>
        <v>#REF!</v>
      </c>
      <c r="E28" s="101" t="e">
        <f>'BS '!E28-#REF!</f>
        <v>#REF!</v>
      </c>
      <c r="F28" s="101" t="e">
        <f>'BS '!F28-#REF!</f>
        <v>#REF!</v>
      </c>
      <c r="G28" s="101" t="e">
        <f>'BS '!G28-#REF!</f>
        <v>#REF!</v>
      </c>
      <c r="H28" s="169" t="e">
        <f>'BS '!H28-#REF!</f>
        <v>#REF!</v>
      </c>
      <c r="I28" s="101" t="e">
        <f>'BS '!I28-#REF!</f>
        <v>#REF!</v>
      </c>
      <c r="J28" s="101" t="e">
        <f>'BS '!J28-#REF!</f>
        <v>#REF!</v>
      </c>
      <c r="K28" s="101" t="e">
        <f>'BS '!K28-#REF!</f>
        <v>#REF!</v>
      </c>
      <c r="L28" s="101" t="e">
        <f>'BS '!L28-#REF!</f>
        <v>#REF!</v>
      </c>
      <c r="M28" s="169" t="e">
        <f>'BS '!M28-#REF!</f>
        <v>#REF!</v>
      </c>
      <c r="N28" s="101" t="e">
        <f>'BS '!N28-#REF!</f>
        <v>#REF!</v>
      </c>
      <c r="O28" s="101" t="e">
        <f>'BS '!O28-#REF!</f>
        <v>#REF!</v>
      </c>
      <c r="P28" s="101" t="e">
        <f>'BS '!P28-#REF!</f>
        <v>#REF!</v>
      </c>
      <c r="Q28" s="101" t="e">
        <f>'BS '!Q28-#REF!</f>
        <v>#REF!</v>
      </c>
      <c r="R28" s="169" t="e">
        <f>'BS '!R28-#REF!</f>
        <v>#REF!</v>
      </c>
      <c r="S28" s="101" t="e">
        <f>'BS '!S28-#REF!</f>
        <v>#REF!</v>
      </c>
      <c r="T28" s="101" t="e">
        <f>'BS '!T28-#REF!</f>
        <v>#REF!</v>
      </c>
      <c r="U28" s="101" t="e">
        <f>'BS '!U28-#REF!</f>
        <v>#REF!</v>
      </c>
      <c r="V28" s="101" t="e">
        <f>'BS '!V28-#REF!</f>
        <v>#REF!</v>
      </c>
      <c r="W28" s="169" t="e">
        <f>'BS '!W28-#REF!</f>
        <v>#REF!</v>
      </c>
      <c r="X28" s="33" t="e">
        <f>'BS '!X28-#REF!</f>
        <v>#REF!</v>
      </c>
      <c r="Y28" s="33" t="e">
        <f>'BS '!Y28-#REF!</f>
        <v>#REF!</v>
      </c>
      <c r="Z28" s="33" t="e">
        <f>'BS '!Z28-#REF!</f>
        <v>#REF!</v>
      </c>
      <c r="AA28" s="33" t="e">
        <f>'BS '!AA28-#REF!</f>
        <v>#REF!</v>
      </c>
      <c r="AB28" s="169" t="e">
        <f>'BS '!AB28-#REF!</f>
        <v>#REF!</v>
      </c>
      <c r="AC28" s="33" t="e">
        <f>'BS '!AC28-#REF!</f>
        <v>#REF!</v>
      </c>
      <c r="AD28" s="33" t="e">
        <f>'BS '!AD28-#REF!</f>
        <v>#REF!</v>
      </c>
      <c r="AE28" s="33" t="e">
        <f>'BS '!AE28-#REF!</f>
        <v>#REF!</v>
      </c>
      <c r="AF28" s="33" t="e">
        <f>'BS '!AF28-#REF!</f>
        <v>#REF!</v>
      </c>
      <c r="AG28" s="169" t="e">
        <f>'BS '!AG28-#REF!</f>
        <v>#REF!</v>
      </c>
      <c r="AH28" s="33" t="e">
        <f>'BS '!AH28-#REF!</f>
        <v>#REF!</v>
      </c>
      <c r="AI28" s="33" t="e">
        <f>'BS '!AI28-#REF!</f>
        <v>#REF!</v>
      </c>
      <c r="AJ28" s="33" t="e">
        <f>'BS '!AJ28-#REF!</f>
        <v>#REF!</v>
      </c>
      <c r="AK28" s="33" t="e">
        <f>'BS '!AK28-#REF!</f>
        <v>#REF!</v>
      </c>
      <c r="AL28" s="169" t="e">
        <f>'BS '!AL28-#REF!</f>
        <v>#REF!</v>
      </c>
      <c r="AM28" s="33" t="e">
        <f>'BS '!AM28-#REF!</f>
        <v>#REF!</v>
      </c>
      <c r="AN28" s="33" t="e">
        <f>'BS '!AN28-#REF!</f>
        <v>#REF!</v>
      </c>
      <c r="AO28" s="33" t="e">
        <f>'BS '!AO28-#REF!</f>
        <v>#REF!</v>
      </c>
      <c r="AP28" s="33" t="e">
        <f>'BS '!AP28-#REF!</f>
        <v>#REF!</v>
      </c>
      <c r="AQ28" s="169" t="e">
        <f>'BS '!AQ28-#REF!</f>
        <v>#REF!</v>
      </c>
      <c r="AR28" s="33" t="e">
        <f>'BS '!AR28-#REF!</f>
        <v>#REF!</v>
      </c>
      <c r="AS28" s="33" t="e">
        <f>'BS '!AS28-#REF!</f>
        <v>#REF!</v>
      </c>
      <c r="AT28" s="33" t="e">
        <f>'BS '!AT28-#REF!</f>
        <v>#REF!</v>
      </c>
      <c r="AU28" s="33" t="e">
        <f>'BS '!AU28-#REF!</f>
        <v>#REF!</v>
      </c>
      <c r="AV28" s="169" t="e">
        <f>'BS '!AV28-#REF!</f>
        <v>#REF!</v>
      </c>
    </row>
    <row r="29" spans="1:48" ht="16.2" outlineLevel="1" x14ac:dyDescent="0.85">
      <c r="A29" s="161"/>
      <c r="B29" s="200" t="s">
        <v>235</v>
      </c>
      <c r="C29" s="201"/>
      <c r="D29" s="112" t="e">
        <f>'BS '!D29-#REF!</f>
        <v>#REF!</v>
      </c>
      <c r="E29" s="112" t="e">
        <f>'BS '!E29-#REF!</f>
        <v>#REF!</v>
      </c>
      <c r="F29" s="112" t="e">
        <f>'BS '!F29-#REF!</f>
        <v>#REF!</v>
      </c>
      <c r="G29" s="112" t="e">
        <f>'BS '!G29-#REF!</f>
        <v>#REF!</v>
      </c>
      <c r="H29" s="262" t="e">
        <f>'BS '!H29-#REF!</f>
        <v>#REF!</v>
      </c>
      <c r="I29" s="112" t="e">
        <f>'BS '!I29-#REF!</f>
        <v>#REF!</v>
      </c>
      <c r="J29" s="112" t="e">
        <f>'BS '!J29-#REF!</f>
        <v>#REF!</v>
      </c>
      <c r="K29" s="112" t="e">
        <f>'BS '!K29-#REF!</f>
        <v>#REF!</v>
      </c>
      <c r="L29" s="112" t="e">
        <f>'BS '!L29-#REF!</f>
        <v>#REF!</v>
      </c>
      <c r="M29" s="262" t="e">
        <f>'BS '!M29-#REF!</f>
        <v>#REF!</v>
      </c>
      <c r="N29" s="112" t="e">
        <f>'BS '!N29-#REF!</f>
        <v>#REF!</v>
      </c>
      <c r="O29" s="112" t="e">
        <f>'BS '!O29-#REF!</f>
        <v>#REF!</v>
      </c>
      <c r="P29" s="112" t="e">
        <f>'BS '!P29-#REF!</f>
        <v>#REF!</v>
      </c>
      <c r="Q29" s="112" t="e">
        <f>'BS '!Q29-#REF!</f>
        <v>#REF!</v>
      </c>
      <c r="R29" s="262" t="e">
        <f>'BS '!R29-#REF!</f>
        <v>#REF!</v>
      </c>
      <c r="S29" s="112" t="e">
        <f>'BS '!S29-#REF!</f>
        <v>#REF!</v>
      </c>
      <c r="T29" s="112" t="e">
        <f>'BS '!T29-#REF!</f>
        <v>#REF!</v>
      </c>
      <c r="U29" s="112" t="e">
        <f>'BS '!U29-#REF!</f>
        <v>#REF!</v>
      </c>
      <c r="V29" s="112" t="e">
        <f>'BS '!V29-#REF!</f>
        <v>#REF!</v>
      </c>
      <c r="W29" s="262" t="e">
        <f>'BS '!W29-#REF!</f>
        <v>#REF!</v>
      </c>
      <c r="X29" s="32" t="e">
        <f>'BS '!X29-#REF!</f>
        <v>#REF!</v>
      </c>
      <c r="Y29" s="32" t="e">
        <f>'BS '!Y29-#REF!</f>
        <v>#REF!</v>
      </c>
      <c r="Z29" s="32" t="e">
        <f>'BS '!Z29-#REF!</f>
        <v>#REF!</v>
      </c>
      <c r="AA29" s="32" t="e">
        <f>'BS '!AA29-#REF!</f>
        <v>#REF!</v>
      </c>
      <c r="AB29" s="262" t="e">
        <f>'BS '!AB29-#REF!</f>
        <v>#REF!</v>
      </c>
      <c r="AC29" s="32" t="e">
        <f>'BS '!AC29-#REF!</f>
        <v>#REF!</v>
      </c>
      <c r="AD29" s="32" t="e">
        <f>'BS '!AD29-#REF!</f>
        <v>#REF!</v>
      </c>
      <c r="AE29" s="32" t="e">
        <f>'BS '!AE29-#REF!</f>
        <v>#REF!</v>
      </c>
      <c r="AF29" s="32" t="e">
        <f>'BS '!AF29-#REF!</f>
        <v>#REF!</v>
      </c>
      <c r="AG29" s="262" t="e">
        <f>'BS '!AG29-#REF!</f>
        <v>#REF!</v>
      </c>
      <c r="AH29" s="32" t="e">
        <f>'BS '!AH29-#REF!</f>
        <v>#REF!</v>
      </c>
      <c r="AI29" s="32" t="e">
        <f>'BS '!AI29-#REF!</f>
        <v>#REF!</v>
      </c>
      <c r="AJ29" s="32" t="e">
        <f>'BS '!AJ29-#REF!</f>
        <v>#REF!</v>
      </c>
      <c r="AK29" s="32" t="e">
        <f>'BS '!AK29-#REF!</f>
        <v>#REF!</v>
      </c>
      <c r="AL29" s="262" t="e">
        <f>'BS '!AL29-#REF!</f>
        <v>#REF!</v>
      </c>
      <c r="AM29" s="32" t="e">
        <f>'BS '!AM29-#REF!</f>
        <v>#REF!</v>
      </c>
      <c r="AN29" s="32" t="e">
        <f>'BS '!AN29-#REF!</f>
        <v>#REF!</v>
      </c>
      <c r="AO29" s="32" t="e">
        <f>'BS '!AO29-#REF!</f>
        <v>#REF!</v>
      </c>
      <c r="AP29" s="32" t="e">
        <f>'BS '!AP29-#REF!</f>
        <v>#REF!</v>
      </c>
      <c r="AQ29" s="262" t="e">
        <f>'BS '!AQ29-#REF!</f>
        <v>#REF!</v>
      </c>
      <c r="AR29" s="32" t="e">
        <f>'BS '!AR29-#REF!</f>
        <v>#REF!</v>
      </c>
      <c r="AS29" s="32" t="e">
        <f>'BS '!AS29-#REF!</f>
        <v>#REF!</v>
      </c>
      <c r="AT29" s="32" t="e">
        <f>'BS '!AT29-#REF!</f>
        <v>#REF!</v>
      </c>
      <c r="AU29" s="32" t="e">
        <f>'BS '!AU29-#REF!</f>
        <v>#REF!</v>
      </c>
      <c r="AV29" s="262" t="e">
        <f>'BS '!AV29-#REF!</f>
        <v>#REF!</v>
      </c>
    </row>
    <row r="30" spans="1:48" outlineLevel="1" x14ac:dyDescent="0.55000000000000004">
      <c r="A30" s="161"/>
      <c r="B30" s="205" t="s">
        <v>236</v>
      </c>
      <c r="C30" s="201"/>
      <c r="D30" s="116" t="e">
        <f>'BS '!D30-#REF!</f>
        <v>#REF!</v>
      </c>
      <c r="E30" s="116" t="e">
        <f>'BS '!E30-#REF!</f>
        <v>#REF!</v>
      </c>
      <c r="F30" s="116" t="e">
        <f>'BS '!F30-#REF!</f>
        <v>#REF!</v>
      </c>
      <c r="G30" s="116" t="e">
        <f>'BS '!G30-#REF!</f>
        <v>#REF!</v>
      </c>
      <c r="H30" s="150" t="e">
        <f>'BS '!H30-#REF!</f>
        <v>#REF!</v>
      </c>
      <c r="I30" s="116" t="e">
        <f>'BS '!I30-#REF!</f>
        <v>#REF!</v>
      </c>
      <c r="J30" s="116" t="e">
        <f>'BS '!J30-#REF!</f>
        <v>#REF!</v>
      </c>
      <c r="K30" s="116" t="e">
        <f>'BS '!K30-#REF!</f>
        <v>#REF!</v>
      </c>
      <c r="L30" s="116" t="e">
        <f>'BS '!L30-#REF!</f>
        <v>#REF!</v>
      </c>
      <c r="M30" s="150" t="e">
        <f>'BS '!M30-#REF!</f>
        <v>#REF!</v>
      </c>
      <c r="N30" s="116" t="e">
        <f>'BS '!N30-#REF!</f>
        <v>#REF!</v>
      </c>
      <c r="O30" s="116" t="e">
        <f>'BS '!O30-#REF!</f>
        <v>#REF!</v>
      </c>
      <c r="P30" s="116" t="e">
        <f>'BS '!P30-#REF!</f>
        <v>#REF!</v>
      </c>
      <c r="Q30" s="116" t="e">
        <f>'BS '!Q30-#REF!</f>
        <v>#REF!</v>
      </c>
      <c r="R30" s="150" t="e">
        <f>'BS '!R30-#REF!</f>
        <v>#REF!</v>
      </c>
      <c r="S30" s="116" t="e">
        <f>'BS '!S30-#REF!</f>
        <v>#REF!</v>
      </c>
      <c r="T30" s="116" t="e">
        <f>'BS '!T30-#REF!</f>
        <v>#REF!</v>
      </c>
      <c r="U30" s="116" t="e">
        <f>'BS '!U30-#REF!</f>
        <v>#REF!</v>
      </c>
      <c r="V30" s="116" t="e">
        <f>'BS '!V30-#REF!</f>
        <v>#REF!</v>
      </c>
      <c r="W30" s="150" t="e">
        <f>'BS '!W30-#REF!</f>
        <v>#REF!</v>
      </c>
      <c r="X30" s="116" t="e">
        <f>'BS '!X30-#REF!</f>
        <v>#REF!</v>
      </c>
      <c r="Y30" s="116" t="e">
        <f>'BS '!Y30-#REF!</f>
        <v>#REF!</v>
      </c>
      <c r="Z30" s="116" t="e">
        <f>'BS '!Z30-#REF!</f>
        <v>#REF!</v>
      </c>
      <c r="AA30" s="116" t="e">
        <f>'BS '!AA30-#REF!</f>
        <v>#REF!</v>
      </c>
      <c r="AB30" s="150" t="e">
        <f>'BS '!AB30-#REF!</f>
        <v>#REF!</v>
      </c>
      <c r="AC30" s="116" t="e">
        <f>'BS '!AC30-#REF!</f>
        <v>#REF!</v>
      </c>
      <c r="AD30" s="116" t="e">
        <f>'BS '!AD30-#REF!</f>
        <v>#REF!</v>
      </c>
      <c r="AE30" s="116" t="e">
        <f>'BS '!AE30-#REF!</f>
        <v>#REF!</v>
      </c>
      <c r="AF30" s="116" t="e">
        <f>'BS '!AF30-#REF!</f>
        <v>#REF!</v>
      </c>
      <c r="AG30" s="150" t="e">
        <f>'BS '!AG30-#REF!</f>
        <v>#REF!</v>
      </c>
      <c r="AH30" s="116" t="e">
        <f>'BS '!AH30-#REF!</f>
        <v>#REF!</v>
      </c>
      <c r="AI30" s="116" t="e">
        <f>'BS '!AI30-#REF!</f>
        <v>#REF!</v>
      </c>
      <c r="AJ30" s="116" t="e">
        <f>'BS '!AJ30-#REF!</f>
        <v>#REF!</v>
      </c>
      <c r="AK30" s="116" t="e">
        <f>'BS '!AK30-#REF!</f>
        <v>#REF!</v>
      </c>
      <c r="AL30" s="150" t="e">
        <f>'BS '!AL30-#REF!</f>
        <v>#REF!</v>
      </c>
      <c r="AM30" s="116" t="e">
        <f>'BS '!AM30-#REF!</f>
        <v>#REF!</v>
      </c>
      <c r="AN30" s="116" t="e">
        <f>'BS '!AN30-#REF!</f>
        <v>#REF!</v>
      </c>
      <c r="AO30" s="116" t="e">
        <f>'BS '!AO30-#REF!</f>
        <v>#REF!</v>
      </c>
      <c r="AP30" s="116" t="e">
        <f>'BS '!AP30-#REF!</f>
        <v>#REF!</v>
      </c>
      <c r="AQ30" s="150" t="e">
        <f>'BS '!AQ30-#REF!</f>
        <v>#REF!</v>
      </c>
      <c r="AR30" s="116" t="e">
        <f>'BS '!AR30-#REF!</f>
        <v>#REF!</v>
      </c>
      <c r="AS30" s="116" t="e">
        <f>'BS '!AS30-#REF!</f>
        <v>#REF!</v>
      </c>
      <c r="AT30" s="116" t="e">
        <f>'BS '!AT30-#REF!</f>
        <v>#REF!</v>
      </c>
      <c r="AU30" s="116" t="e">
        <f>'BS '!AU30-#REF!</f>
        <v>#REF!</v>
      </c>
      <c r="AV30" s="150" t="e">
        <f>'BS '!AV30-#REF!</f>
        <v>#REF!</v>
      </c>
    </row>
    <row r="31" spans="1:48" outlineLevel="1" x14ac:dyDescent="0.55000000000000004">
      <c r="A31" s="161"/>
      <c r="B31" s="200" t="s">
        <v>237</v>
      </c>
      <c r="C31" s="201"/>
      <c r="D31" s="101" t="e">
        <f>'BS '!D31-#REF!</f>
        <v>#REF!</v>
      </c>
      <c r="E31" s="101" t="e">
        <f>'BS '!E31-#REF!</f>
        <v>#REF!</v>
      </c>
      <c r="F31" s="101" t="e">
        <f>'BS '!F31-#REF!</f>
        <v>#REF!</v>
      </c>
      <c r="G31" s="101" t="e">
        <f>'BS '!G31-#REF!</f>
        <v>#REF!</v>
      </c>
      <c r="H31" s="169" t="e">
        <f>'BS '!H31-#REF!</f>
        <v>#REF!</v>
      </c>
      <c r="I31" s="101" t="e">
        <f>'BS '!I31-#REF!</f>
        <v>#REF!</v>
      </c>
      <c r="J31" s="101" t="e">
        <f>'BS '!J31-#REF!</f>
        <v>#REF!</v>
      </c>
      <c r="K31" s="101" t="e">
        <f>'BS '!K31-#REF!</f>
        <v>#REF!</v>
      </c>
      <c r="L31" s="101" t="e">
        <f>'BS '!L31-#REF!</f>
        <v>#REF!</v>
      </c>
      <c r="M31" s="169" t="e">
        <f>'BS '!M31-#REF!</f>
        <v>#REF!</v>
      </c>
      <c r="N31" s="101" t="e">
        <f>'BS '!N31-#REF!</f>
        <v>#REF!</v>
      </c>
      <c r="O31" s="101" t="e">
        <f>'BS '!O31-#REF!</f>
        <v>#REF!</v>
      </c>
      <c r="P31" s="101" t="e">
        <f>'BS '!P31-#REF!</f>
        <v>#REF!</v>
      </c>
      <c r="Q31" s="101" t="e">
        <f>'BS '!Q31-#REF!</f>
        <v>#REF!</v>
      </c>
      <c r="R31" s="169" t="e">
        <f>'BS '!R31-#REF!</f>
        <v>#REF!</v>
      </c>
      <c r="S31" s="101" t="e">
        <f>'BS '!S31-#REF!</f>
        <v>#REF!</v>
      </c>
      <c r="T31" s="101" t="e">
        <f>'BS '!T31-#REF!</f>
        <v>#REF!</v>
      </c>
      <c r="U31" s="101" t="e">
        <f>'BS '!U31-#REF!</f>
        <v>#REF!</v>
      </c>
      <c r="V31" s="101" t="e">
        <f>'BS '!V31-#REF!</f>
        <v>#REF!</v>
      </c>
      <c r="W31" s="169" t="e">
        <f>'BS '!W31-#REF!</f>
        <v>#REF!</v>
      </c>
      <c r="X31" s="33" t="e">
        <f>'BS '!X31-#REF!</f>
        <v>#REF!</v>
      </c>
      <c r="Y31" s="33" t="e">
        <f>'BS '!Y31-#REF!</f>
        <v>#REF!</v>
      </c>
      <c r="Z31" s="33" t="e">
        <f>'BS '!Z31-#REF!</f>
        <v>#REF!</v>
      </c>
      <c r="AA31" s="33" t="e">
        <f>'BS '!AA31-#REF!</f>
        <v>#REF!</v>
      </c>
      <c r="AB31" s="169" t="e">
        <f>'BS '!AB31-#REF!</f>
        <v>#REF!</v>
      </c>
      <c r="AC31" s="33" t="e">
        <f>'BS '!AC31-#REF!</f>
        <v>#REF!</v>
      </c>
      <c r="AD31" s="33" t="e">
        <f>'BS '!AD31-#REF!</f>
        <v>#REF!</v>
      </c>
      <c r="AE31" s="33" t="e">
        <f>'BS '!AE31-#REF!</f>
        <v>#REF!</v>
      </c>
      <c r="AF31" s="33" t="e">
        <f>'BS '!AF31-#REF!</f>
        <v>#REF!</v>
      </c>
      <c r="AG31" s="169" t="e">
        <f>'BS '!AG31-#REF!</f>
        <v>#REF!</v>
      </c>
      <c r="AH31" s="33" t="e">
        <f>'BS '!AH31-#REF!</f>
        <v>#REF!</v>
      </c>
      <c r="AI31" s="33" t="e">
        <f>'BS '!AI31-#REF!</f>
        <v>#REF!</v>
      </c>
      <c r="AJ31" s="33" t="e">
        <f>'BS '!AJ31-#REF!</f>
        <v>#REF!</v>
      </c>
      <c r="AK31" s="33" t="e">
        <f>'BS '!AK31-#REF!</f>
        <v>#REF!</v>
      </c>
      <c r="AL31" s="169" t="e">
        <f>'BS '!AL31-#REF!</f>
        <v>#REF!</v>
      </c>
      <c r="AM31" s="33" t="e">
        <f>'BS '!AM31-#REF!</f>
        <v>#REF!</v>
      </c>
      <c r="AN31" s="33" t="e">
        <f>'BS '!AN31-#REF!</f>
        <v>#REF!</v>
      </c>
      <c r="AO31" s="33" t="e">
        <f>'BS '!AO31-#REF!</f>
        <v>#REF!</v>
      </c>
      <c r="AP31" s="33" t="e">
        <f>'BS '!AP31-#REF!</f>
        <v>#REF!</v>
      </c>
      <c r="AQ31" s="169" t="e">
        <f>'BS '!AQ31-#REF!</f>
        <v>#REF!</v>
      </c>
      <c r="AR31" s="33" t="e">
        <f>'BS '!AR31-#REF!</f>
        <v>#REF!</v>
      </c>
      <c r="AS31" s="33" t="e">
        <f>'BS '!AS31-#REF!</f>
        <v>#REF!</v>
      </c>
      <c r="AT31" s="33" t="e">
        <f>'BS '!AT31-#REF!</f>
        <v>#REF!</v>
      </c>
      <c r="AU31" s="33" t="e">
        <f>'BS '!AU31-#REF!</f>
        <v>#REF!</v>
      </c>
      <c r="AV31" s="169" t="e">
        <f>'BS '!AV31-#REF!</f>
        <v>#REF!</v>
      </c>
    </row>
    <row r="32" spans="1:48" outlineLevel="1" x14ac:dyDescent="0.55000000000000004">
      <c r="A32" s="161"/>
      <c r="B32" s="200" t="s">
        <v>238</v>
      </c>
      <c r="C32" s="207"/>
      <c r="D32" s="101" t="e">
        <f>'BS '!D32-#REF!</f>
        <v>#REF!</v>
      </c>
      <c r="E32" s="101" t="e">
        <f>'BS '!E32-#REF!</f>
        <v>#REF!</v>
      </c>
      <c r="F32" s="101" t="e">
        <f>'BS '!F32-#REF!</f>
        <v>#REF!</v>
      </c>
      <c r="G32" s="101" t="e">
        <f>'BS '!G32-#REF!</f>
        <v>#REF!</v>
      </c>
      <c r="H32" s="169" t="e">
        <f>'BS '!H32-#REF!</f>
        <v>#REF!</v>
      </c>
      <c r="I32" s="101" t="e">
        <f>'BS '!I32-#REF!</f>
        <v>#REF!</v>
      </c>
      <c r="J32" s="101" t="e">
        <f>'BS '!J32-#REF!</f>
        <v>#REF!</v>
      </c>
      <c r="K32" s="101" t="e">
        <f>'BS '!K32-#REF!</f>
        <v>#REF!</v>
      </c>
      <c r="L32" s="101" t="e">
        <f>'BS '!L32-#REF!</f>
        <v>#REF!</v>
      </c>
      <c r="M32" s="169" t="e">
        <f>'BS '!M32-#REF!</f>
        <v>#REF!</v>
      </c>
      <c r="N32" s="101" t="e">
        <f>'BS '!N32-#REF!</f>
        <v>#REF!</v>
      </c>
      <c r="O32" s="101" t="e">
        <f>'BS '!O32-#REF!</f>
        <v>#REF!</v>
      </c>
      <c r="P32" s="101" t="e">
        <f>'BS '!P32-#REF!</f>
        <v>#REF!</v>
      </c>
      <c r="Q32" s="101" t="e">
        <f>'BS '!Q32-#REF!</f>
        <v>#REF!</v>
      </c>
      <c r="R32" s="169" t="e">
        <f>'BS '!R32-#REF!</f>
        <v>#REF!</v>
      </c>
      <c r="S32" s="101" t="e">
        <f>'BS '!S32-#REF!</f>
        <v>#REF!</v>
      </c>
      <c r="T32" s="101" t="e">
        <f>'BS '!T32-#REF!</f>
        <v>#REF!</v>
      </c>
      <c r="U32" s="101" t="e">
        <f>'BS '!U32-#REF!</f>
        <v>#REF!</v>
      </c>
      <c r="V32" s="101" t="e">
        <f>'BS '!V32-#REF!</f>
        <v>#REF!</v>
      </c>
      <c r="W32" s="169" t="e">
        <f>'BS '!W32-#REF!</f>
        <v>#REF!</v>
      </c>
      <c r="X32" s="33" t="e">
        <f>'BS '!X32-#REF!</f>
        <v>#REF!</v>
      </c>
      <c r="Y32" s="33" t="e">
        <f>'BS '!Y32-#REF!</f>
        <v>#REF!</v>
      </c>
      <c r="Z32" s="33" t="e">
        <f>'BS '!Z32-#REF!</f>
        <v>#REF!</v>
      </c>
      <c r="AA32" s="33" t="e">
        <f>'BS '!AA32-#REF!</f>
        <v>#REF!</v>
      </c>
      <c r="AB32" s="169" t="e">
        <f>'BS '!AB32-#REF!</f>
        <v>#REF!</v>
      </c>
      <c r="AC32" s="33" t="e">
        <f>'BS '!AC32-#REF!</f>
        <v>#REF!</v>
      </c>
      <c r="AD32" s="33" t="e">
        <f>'BS '!AD32-#REF!</f>
        <v>#REF!</v>
      </c>
      <c r="AE32" s="33" t="e">
        <f>'BS '!AE32-#REF!</f>
        <v>#REF!</v>
      </c>
      <c r="AF32" s="33" t="e">
        <f>'BS '!AF32-#REF!</f>
        <v>#REF!</v>
      </c>
      <c r="AG32" s="169" t="e">
        <f>'BS '!AG32-#REF!</f>
        <v>#REF!</v>
      </c>
      <c r="AH32" s="33" t="e">
        <f>'BS '!AH32-#REF!</f>
        <v>#REF!</v>
      </c>
      <c r="AI32" s="33" t="e">
        <f>'BS '!AI32-#REF!</f>
        <v>#REF!</v>
      </c>
      <c r="AJ32" s="33" t="e">
        <f>'BS '!AJ32-#REF!</f>
        <v>#REF!</v>
      </c>
      <c r="AK32" s="33" t="e">
        <f>'BS '!AK32-#REF!</f>
        <v>#REF!</v>
      </c>
      <c r="AL32" s="169" t="e">
        <f>'BS '!AL32-#REF!</f>
        <v>#REF!</v>
      </c>
      <c r="AM32" s="33" t="e">
        <f>'BS '!AM32-#REF!</f>
        <v>#REF!</v>
      </c>
      <c r="AN32" s="33" t="e">
        <f>'BS '!AN32-#REF!</f>
        <v>#REF!</v>
      </c>
      <c r="AO32" s="33" t="e">
        <f>'BS '!AO32-#REF!</f>
        <v>#REF!</v>
      </c>
      <c r="AP32" s="33" t="e">
        <f>'BS '!AP32-#REF!</f>
        <v>#REF!</v>
      </c>
      <c r="AQ32" s="169" t="e">
        <f>'BS '!AQ32-#REF!</f>
        <v>#REF!</v>
      </c>
      <c r="AR32" s="33" t="e">
        <f>'BS '!AR32-#REF!</f>
        <v>#REF!</v>
      </c>
      <c r="AS32" s="33" t="e">
        <f>'BS '!AS32-#REF!</f>
        <v>#REF!</v>
      </c>
      <c r="AT32" s="33" t="e">
        <f>'BS '!AT32-#REF!</f>
        <v>#REF!</v>
      </c>
      <c r="AU32" s="33" t="e">
        <f>'BS '!AU32-#REF!</f>
        <v>#REF!</v>
      </c>
      <c r="AV32" s="169" t="e">
        <f>'BS '!AV32-#REF!</f>
        <v>#REF!</v>
      </c>
    </row>
    <row r="33" spans="1:48" outlineLevel="1" x14ac:dyDescent="0.55000000000000004">
      <c r="A33" s="161"/>
      <c r="B33" s="200" t="s">
        <v>239</v>
      </c>
      <c r="C33" s="207"/>
      <c r="D33" s="101" t="e">
        <f>'BS '!D33-#REF!</f>
        <v>#REF!</v>
      </c>
      <c r="E33" s="101" t="e">
        <f>'BS '!E33-#REF!</f>
        <v>#REF!</v>
      </c>
      <c r="F33" s="101" t="e">
        <f>'BS '!F33-#REF!</f>
        <v>#REF!</v>
      </c>
      <c r="G33" s="101" t="e">
        <f>'BS '!G33-#REF!</f>
        <v>#REF!</v>
      </c>
      <c r="H33" s="169" t="e">
        <f>'BS '!H33-#REF!</f>
        <v>#REF!</v>
      </c>
      <c r="I33" s="101" t="e">
        <f>'BS '!I33-#REF!</f>
        <v>#REF!</v>
      </c>
      <c r="J33" s="101" t="e">
        <f>'BS '!J33-#REF!</f>
        <v>#REF!</v>
      </c>
      <c r="K33" s="101" t="e">
        <f>'BS '!K33-#REF!</f>
        <v>#REF!</v>
      </c>
      <c r="L33" s="101" t="e">
        <f>'BS '!L33-#REF!</f>
        <v>#REF!</v>
      </c>
      <c r="M33" s="169" t="e">
        <f>'BS '!M33-#REF!</f>
        <v>#REF!</v>
      </c>
      <c r="N33" s="101" t="e">
        <f>'BS '!N33-#REF!</f>
        <v>#REF!</v>
      </c>
      <c r="O33" s="101" t="e">
        <f>'BS '!O33-#REF!</f>
        <v>#REF!</v>
      </c>
      <c r="P33" s="101" t="e">
        <f>'BS '!P33-#REF!</f>
        <v>#REF!</v>
      </c>
      <c r="Q33" s="101" t="e">
        <f>'BS '!Q33-#REF!</f>
        <v>#REF!</v>
      </c>
      <c r="R33" s="169" t="e">
        <f>'BS '!R33-#REF!</f>
        <v>#REF!</v>
      </c>
      <c r="S33" s="101" t="e">
        <f>'BS '!S33-#REF!</f>
        <v>#REF!</v>
      </c>
      <c r="T33" s="101" t="e">
        <f>'BS '!T33-#REF!</f>
        <v>#REF!</v>
      </c>
      <c r="U33" s="101" t="e">
        <f>'BS '!U33-#REF!</f>
        <v>#REF!</v>
      </c>
      <c r="V33" s="101" t="e">
        <f>'BS '!V33-#REF!</f>
        <v>#REF!</v>
      </c>
      <c r="W33" s="169" t="e">
        <f>'BS '!W33-#REF!</f>
        <v>#REF!</v>
      </c>
      <c r="X33" s="33" t="e">
        <f>'BS '!X33-#REF!</f>
        <v>#REF!</v>
      </c>
      <c r="Y33" s="33" t="e">
        <f>'BS '!Y33-#REF!</f>
        <v>#REF!</v>
      </c>
      <c r="Z33" s="33" t="e">
        <f>'BS '!Z33-#REF!</f>
        <v>#REF!</v>
      </c>
      <c r="AA33" s="33" t="e">
        <f>'BS '!AA33-#REF!</f>
        <v>#REF!</v>
      </c>
      <c r="AB33" s="169" t="e">
        <f>'BS '!AB33-#REF!</f>
        <v>#REF!</v>
      </c>
      <c r="AC33" s="33" t="e">
        <f>'BS '!AC33-#REF!</f>
        <v>#REF!</v>
      </c>
      <c r="AD33" s="33" t="e">
        <f>'BS '!AD33-#REF!</f>
        <v>#REF!</v>
      </c>
      <c r="AE33" s="33" t="e">
        <f>'BS '!AE33-#REF!</f>
        <v>#REF!</v>
      </c>
      <c r="AF33" s="33" t="e">
        <f>'BS '!AF33-#REF!</f>
        <v>#REF!</v>
      </c>
      <c r="AG33" s="169" t="e">
        <f>'BS '!AG33-#REF!</f>
        <v>#REF!</v>
      </c>
      <c r="AH33" s="33" t="e">
        <f>'BS '!AH33-#REF!</f>
        <v>#REF!</v>
      </c>
      <c r="AI33" s="33" t="e">
        <f>'BS '!AI33-#REF!</f>
        <v>#REF!</v>
      </c>
      <c r="AJ33" s="33" t="e">
        <f>'BS '!AJ33-#REF!</f>
        <v>#REF!</v>
      </c>
      <c r="AK33" s="33" t="e">
        <f>'BS '!AK33-#REF!</f>
        <v>#REF!</v>
      </c>
      <c r="AL33" s="169" t="e">
        <f>'BS '!AL33-#REF!</f>
        <v>#REF!</v>
      </c>
      <c r="AM33" s="33" t="e">
        <f>'BS '!AM33-#REF!</f>
        <v>#REF!</v>
      </c>
      <c r="AN33" s="33" t="e">
        <f>'BS '!AN33-#REF!</f>
        <v>#REF!</v>
      </c>
      <c r="AO33" s="33" t="e">
        <f>'BS '!AO33-#REF!</f>
        <v>#REF!</v>
      </c>
      <c r="AP33" s="33" t="e">
        <f>'BS '!AP33-#REF!</f>
        <v>#REF!</v>
      </c>
      <c r="AQ33" s="169" t="e">
        <f>'BS '!AQ33-#REF!</f>
        <v>#REF!</v>
      </c>
      <c r="AR33" s="33" t="e">
        <f>'BS '!AR33-#REF!</f>
        <v>#REF!</v>
      </c>
      <c r="AS33" s="33" t="e">
        <f>'BS '!AS33-#REF!</f>
        <v>#REF!</v>
      </c>
      <c r="AT33" s="33" t="e">
        <f>'BS '!AT33-#REF!</f>
        <v>#REF!</v>
      </c>
      <c r="AU33" s="33" t="e">
        <f>'BS '!AU33-#REF!</f>
        <v>#REF!</v>
      </c>
      <c r="AV33" s="169" t="e">
        <f>'BS '!AV33-#REF!</f>
        <v>#REF!</v>
      </c>
    </row>
    <row r="34" spans="1:48" ht="15.75" customHeight="1" outlineLevel="1" x14ac:dyDescent="0.85">
      <c r="A34" s="161"/>
      <c r="B34" s="437" t="s">
        <v>240</v>
      </c>
      <c r="C34" s="438"/>
      <c r="D34" s="112" t="e">
        <f>'BS '!D34-#REF!</f>
        <v>#REF!</v>
      </c>
      <c r="E34" s="112" t="e">
        <f>'BS '!E34-#REF!</f>
        <v>#REF!</v>
      </c>
      <c r="F34" s="112" t="e">
        <f>'BS '!F34-#REF!</f>
        <v>#REF!</v>
      </c>
      <c r="G34" s="112" t="e">
        <f>'BS '!G34-#REF!</f>
        <v>#REF!</v>
      </c>
      <c r="H34" s="262" t="e">
        <f>'BS '!H34-#REF!</f>
        <v>#REF!</v>
      </c>
      <c r="I34" s="112" t="e">
        <f>'BS '!I34-#REF!</f>
        <v>#REF!</v>
      </c>
      <c r="J34" s="112" t="e">
        <f>'BS '!J34-#REF!</f>
        <v>#REF!</v>
      </c>
      <c r="K34" s="112" t="e">
        <f>'BS '!K34-#REF!</f>
        <v>#REF!</v>
      </c>
      <c r="L34" s="112" t="e">
        <f>'BS '!L34-#REF!</f>
        <v>#REF!</v>
      </c>
      <c r="M34" s="262" t="e">
        <f>'BS '!M34-#REF!</f>
        <v>#REF!</v>
      </c>
      <c r="N34" s="112" t="e">
        <f>'BS '!N34-#REF!</f>
        <v>#REF!</v>
      </c>
      <c r="O34" s="112" t="e">
        <f>'BS '!O34-#REF!</f>
        <v>#REF!</v>
      </c>
      <c r="P34" s="112" t="e">
        <f>'BS '!P34-#REF!</f>
        <v>#REF!</v>
      </c>
      <c r="Q34" s="112" t="e">
        <f>'BS '!Q34-#REF!</f>
        <v>#REF!</v>
      </c>
      <c r="R34" s="262" t="e">
        <f>'BS '!R34-#REF!</f>
        <v>#REF!</v>
      </c>
      <c r="S34" s="112" t="e">
        <f>'BS '!S34-#REF!</f>
        <v>#REF!</v>
      </c>
      <c r="T34" s="112" t="e">
        <f>'BS '!T34-#REF!</f>
        <v>#REF!</v>
      </c>
      <c r="U34" s="112" t="e">
        <f>'BS '!U34-#REF!</f>
        <v>#REF!</v>
      </c>
      <c r="V34" s="112" t="e">
        <f>'BS '!V34-#REF!</f>
        <v>#REF!</v>
      </c>
      <c r="W34" s="262" t="e">
        <f>'BS '!W34-#REF!</f>
        <v>#REF!</v>
      </c>
      <c r="X34" s="32" t="e">
        <f>'BS '!X34-#REF!</f>
        <v>#REF!</v>
      </c>
      <c r="Y34" s="32" t="e">
        <f>'BS '!Y34-#REF!</f>
        <v>#REF!</v>
      </c>
      <c r="Z34" s="32" t="e">
        <f>'BS '!Z34-#REF!</f>
        <v>#REF!</v>
      </c>
      <c r="AA34" s="32" t="e">
        <f>'BS '!AA34-#REF!</f>
        <v>#REF!</v>
      </c>
      <c r="AB34" s="262" t="e">
        <f>'BS '!AB34-#REF!</f>
        <v>#REF!</v>
      </c>
      <c r="AC34" s="32" t="e">
        <f>'BS '!AC34-#REF!</f>
        <v>#REF!</v>
      </c>
      <c r="AD34" s="32" t="e">
        <f>'BS '!AD34-#REF!</f>
        <v>#REF!</v>
      </c>
      <c r="AE34" s="32" t="e">
        <f>'BS '!AE34-#REF!</f>
        <v>#REF!</v>
      </c>
      <c r="AF34" s="32" t="e">
        <f>'BS '!AF34-#REF!</f>
        <v>#REF!</v>
      </c>
      <c r="AG34" s="262" t="e">
        <f>'BS '!AG34-#REF!</f>
        <v>#REF!</v>
      </c>
      <c r="AH34" s="32" t="e">
        <f>'BS '!AH34-#REF!</f>
        <v>#REF!</v>
      </c>
      <c r="AI34" s="32" t="e">
        <f>'BS '!AI34-#REF!</f>
        <v>#REF!</v>
      </c>
      <c r="AJ34" s="32" t="e">
        <f>'BS '!AJ34-#REF!</f>
        <v>#REF!</v>
      </c>
      <c r="AK34" s="32" t="e">
        <f>'BS '!AK34-#REF!</f>
        <v>#REF!</v>
      </c>
      <c r="AL34" s="262" t="e">
        <f>'BS '!AL34-#REF!</f>
        <v>#REF!</v>
      </c>
      <c r="AM34" s="32" t="e">
        <f>'BS '!AM34-#REF!</f>
        <v>#REF!</v>
      </c>
      <c r="AN34" s="32" t="e">
        <f>'BS '!AN34-#REF!</f>
        <v>#REF!</v>
      </c>
      <c r="AO34" s="32" t="e">
        <f>'BS '!AO34-#REF!</f>
        <v>#REF!</v>
      </c>
      <c r="AP34" s="32" t="e">
        <f>'BS '!AP34-#REF!</f>
        <v>#REF!</v>
      </c>
      <c r="AQ34" s="262" t="e">
        <f>'BS '!AQ34-#REF!</f>
        <v>#REF!</v>
      </c>
      <c r="AR34" s="32" t="e">
        <f>'BS '!AR34-#REF!</f>
        <v>#REF!</v>
      </c>
      <c r="AS34" s="32" t="e">
        <f>'BS '!AS34-#REF!</f>
        <v>#REF!</v>
      </c>
      <c r="AT34" s="32" t="e">
        <f>'BS '!AT34-#REF!</f>
        <v>#REF!</v>
      </c>
      <c r="AU34" s="32" t="e">
        <f>'BS '!AU34-#REF!</f>
        <v>#REF!</v>
      </c>
      <c r="AV34" s="262" t="e">
        <f>'BS '!AV34-#REF!</f>
        <v>#REF!</v>
      </c>
    </row>
    <row r="35" spans="1:48" outlineLevel="1" x14ac:dyDescent="0.55000000000000004">
      <c r="A35" s="161"/>
      <c r="B35" s="476" t="s">
        <v>241</v>
      </c>
      <c r="C35" s="477"/>
      <c r="D35" s="116" t="e">
        <f>'BS '!D35-#REF!</f>
        <v>#REF!</v>
      </c>
      <c r="E35" s="116" t="e">
        <f>'BS '!E35-#REF!</f>
        <v>#REF!</v>
      </c>
      <c r="F35" s="116" t="e">
        <f>'BS '!F35-#REF!</f>
        <v>#REF!</v>
      </c>
      <c r="G35" s="116" t="e">
        <f>'BS '!G35-#REF!</f>
        <v>#REF!</v>
      </c>
      <c r="H35" s="150" t="e">
        <f>'BS '!H35-#REF!</f>
        <v>#REF!</v>
      </c>
      <c r="I35" s="116" t="e">
        <f>'BS '!I35-#REF!</f>
        <v>#REF!</v>
      </c>
      <c r="J35" s="116" t="e">
        <f>'BS '!J35-#REF!</f>
        <v>#REF!</v>
      </c>
      <c r="K35" s="116" t="e">
        <f>'BS '!K35-#REF!</f>
        <v>#REF!</v>
      </c>
      <c r="L35" s="116" t="e">
        <f>'BS '!L35-#REF!</f>
        <v>#REF!</v>
      </c>
      <c r="M35" s="150" t="e">
        <f>'BS '!M35-#REF!</f>
        <v>#REF!</v>
      </c>
      <c r="N35" s="116" t="e">
        <f>'BS '!N35-#REF!</f>
        <v>#REF!</v>
      </c>
      <c r="O35" s="116" t="e">
        <f>'BS '!O35-#REF!</f>
        <v>#REF!</v>
      </c>
      <c r="P35" s="116" t="e">
        <f>'BS '!P35-#REF!</f>
        <v>#REF!</v>
      </c>
      <c r="Q35" s="116" t="e">
        <f>'BS '!Q35-#REF!</f>
        <v>#REF!</v>
      </c>
      <c r="R35" s="150" t="e">
        <f>'BS '!R35-#REF!</f>
        <v>#REF!</v>
      </c>
      <c r="S35" s="116" t="e">
        <f>'BS '!S35-#REF!</f>
        <v>#REF!</v>
      </c>
      <c r="T35" s="116" t="e">
        <f>'BS '!T35-#REF!</f>
        <v>#REF!</v>
      </c>
      <c r="U35" s="116" t="e">
        <f>'BS '!U35-#REF!</f>
        <v>#REF!</v>
      </c>
      <c r="V35" s="116" t="e">
        <f>'BS '!V35-#REF!</f>
        <v>#REF!</v>
      </c>
      <c r="W35" s="150" t="e">
        <f>'BS '!W35-#REF!</f>
        <v>#REF!</v>
      </c>
      <c r="X35" s="116" t="e">
        <f>'BS '!X35-#REF!</f>
        <v>#REF!</v>
      </c>
      <c r="Y35" s="116" t="e">
        <f>'BS '!Y35-#REF!</f>
        <v>#REF!</v>
      </c>
      <c r="Z35" s="116" t="e">
        <f>'BS '!Z35-#REF!</f>
        <v>#REF!</v>
      </c>
      <c r="AA35" s="116" t="e">
        <f>'BS '!AA35-#REF!</f>
        <v>#REF!</v>
      </c>
      <c r="AB35" s="150" t="e">
        <f>'BS '!AB35-#REF!</f>
        <v>#REF!</v>
      </c>
      <c r="AC35" s="116" t="e">
        <f>'BS '!AC35-#REF!</f>
        <v>#REF!</v>
      </c>
      <c r="AD35" s="116" t="e">
        <f>'BS '!AD35-#REF!</f>
        <v>#REF!</v>
      </c>
      <c r="AE35" s="116" t="e">
        <f>'BS '!AE35-#REF!</f>
        <v>#REF!</v>
      </c>
      <c r="AF35" s="116" t="e">
        <f>'BS '!AF35-#REF!</f>
        <v>#REF!</v>
      </c>
      <c r="AG35" s="150" t="e">
        <f>'BS '!AG35-#REF!</f>
        <v>#REF!</v>
      </c>
      <c r="AH35" s="116" t="e">
        <f>'BS '!AH35-#REF!</f>
        <v>#REF!</v>
      </c>
      <c r="AI35" s="116" t="e">
        <f>'BS '!AI35-#REF!</f>
        <v>#REF!</v>
      </c>
      <c r="AJ35" s="116" t="e">
        <f>'BS '!AJ35-#REF!</f>
        <v>#REF!</v>
      </c>
      <c r="AK35" s="116" t="e">
        <f>'BS '!AK35-#REF!</f>
        <v>#REF!</v>
      </c>
      <c r="AL35" s="150" t="e">
        <f>'BS '!AL35-#REF!</f>
        <v>#REF!</v>
      </c>
      <c r="AM35" s="116" t="e">
        <f>'BS '!AM35-#REF!</f>
        <v>#REF!</v>
      </c>
      <c r="AN35" s="116" t="e">
        <f>'BS '!AN35-#REF!</f>
        <v>#REF!</v>
      </c>
      <c r="AO35" s="116" t="e">
        <f>'BS '!AO35-#REF!</f>
        <v>#REF!</v>
      </c>
      <c r="AP35" s="116" t="e">
        <f>'BS '!AP35-#REF!</f>
        <v>#REF!</v>
      </c>
      <c r="AQ35" s="150" t="e">
        <f>'BS '!AQ35-#REF!</f>
        <v>#REF!</v>
      </c>
      <c r="AR35" s="116" t="e">
        <f>'BS '!AR35-#REF!</f>
        <v>#REF!</v>
      </c>
      <c r="AS35" s="116" t="e">
        <f>'BS '!AS35-#REF!</f>
        <v>#REF!</v>
      </c>
      <c r="AT35" s="116" t="e">
        <f>'BS '!AT35-#REF!</f>
        <v>#REF!</v>
      </c>
      <c r="AU35" s="116" t="e">
        <f>'BS '!AU35-#REF!</f>
        <v>#REF!</v>
      </c>
      <c r="AV35" s="150" t="e">
        <f>'BS '!AV35-#REF!</f>
        <v>#REF!</v>
      </c>
    </row>
    <row r="36" spans="1:48" ht="17.100000000000001" x14ac:dyDescent="0.85">
      <c r="B36" s="445" t="s">
        <v>242</v>
      </c>
      <c r="C36" s="446"/>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14" t="s">
        <v>347</v>
      </c>
      <c r="W36" s="40" t="s">
        <v>348</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55000000000000004">
      <c r="B37" s="437" t="s">
        <v>243</v>
      </c>
      <c r="C37" s="438"/>
      <c r="D37" s="16" t="e">
        <f>'BS '!D37-#REF!</f>
        <v>#REF!</v>
      </c>
      <c r="E37" s="16" t="e">
        <f>'BS '!E37-#REF!</f>
        <v>#REF!</v>
      </c>
      <c r="F37" s="16" t="e">
        <f>'BS '!F37-#REF!</f>
        <v>#REF!</v>
      </c>
      <c r="G37" s="16" t="e">
        <f>'BS '!G37-#REF!</f>
        <v>#REF!</v>
      </c>
      <c r="H37" s="17" t="e">
        <f>'BS '!H37-#REF!</f>
        <v>#REF!</v>
      </c>
      <c r="I37" s="16" t="e">
        <f>'BS '!I37-#REF!</f>
        <v>#REF!</v>
      </c>
      <c r="J37" s="16" t="e">
        <f>'BS '!J37-#REF!</f>
        <v>#REF!</v>
      </c>
      <c r="K37" s="16" t="e">
        <f>'BS '!K37-#REF!</f>
        <v>#REF!</v>
      </c>
      <c r="L37" s="16" t="e">
        <f>'BS '!L37-#REF!</f>
        <v>#REF!</v>
      </c>
      <c r="M37" s="17" t="e">
        <f>'BS '!M37-#REF!</f>
        <v>#REF!</v>
      </c>
      <c r="N37" s="16" t="e">
        <f>'BS '!N37-#REF!</f>
        <v>#REF!</v>
      </c>
      <c r="O37" s="16" t="e">
        <f>'BS '!O37-#REF!</f>
        <v>#REF!</v>
      </c>
      <c r="P37" s="16" t="e">
        <f>'BS '!P37-#REF!</f>
        <v>#REF!</v>
      </c>
      <c r="Q37" s="16" t="e">
        <f>'BS '!Q37-#REF!</f>
        <v>#REF!</v>
      </c>
      <c r="R37" s="17" t="e">
        <f>'BS '!R37-#REF!</f>
        <v>#REF!</v>
      </c>
      <c r="S37" s="16" t="e">
        <f>'BS '!S37-#REF!</f>
        <v>#REF!</v>
      </c>
      <c r="T37" s="16" t="e">
        <f>'BS '!T37-#REF!</f>
        <v>#REF!</v>
      </c>
      <c r="U37" s="16" t="e">
        <f>'BS '!U37-#REF!</f>
        <v>#REF!</v>
      </c>
      <c r="V37" s="16" t="e">
        <f>'BS '!V37-#REF!</f>
        <v>#REF!</v>
      </c>
      <c r="W37" s="17" t="e">
        <f>'BS '!W37-#REF!</f>
        <v>#REF!</v>
      </c>
      <c r="X37" s="16" t="e">
        <f>'BS '!X37-#REF!</f>
        <v>#REF!</v>
      </c>
      <c r="Y37" s="16" t="e">
        <f>'BS '!Y37-#REF!</f>
        <v>#REF!</v>
      </c>
      <c r="Z37" s="16" t="e">
        <f>'BS '!Z37-#REF!</f>
        <v>#REF!</v>
      </c>
      <c r="AA37" s="16" t="e">
        <f>'BS '!AA37-#REF!</f>
        <v>#REF!</v>
      </c>
      <c r="AB37" s="17" t="e">
        <f>'BS '!AB37-#REF!</f>
        <v>#REF!</v>
      </c>
      <c r="AC37" s="16" t="e">
        <f>'BS '!AC37-#REF!</f>
        <v>#REF!</v>
      </c>
      <c r="AD37" s="16" t="e">
        <f>'BS '!AD37-#REF!</f>
        <v>#REF!</v>
      </c>
      <c r="AE37" s="16" t="e">
        <f>'BS '!AE37-#REF!</f>
        <v>#REF!</v>
      </c>
      <c r="AF37" s="16" t="e">
        <f>'BS '!AF37-#REF!</f>
        <v>#REF!</v>
      </c>
      <c r="AG37" s="17" t="e">
        <f>'BS '!AG37-#REF!</f>
        <v>#REF!</v>
      </c>
      <c r="AH37" s="16" t="e">
        <f>'BS '!AH37-#REF!</f>
        <v>#REF!</v>
      </c>
      <c r="AI37" s="16" t="e">
        <f>'BS '!AI37-#REF!</f>
        <v>#REF!</v>
      </c>
      <c r="AJ37" s="16" t="e">
        <f>'BS '!AJ37-#REF!</f>
        <v>#REF!</v>
      </c>
      <c r="AK37" s="16" t="e">
        <f>'BS '!AK37-#REF!</f>
        <v>#REF!</v>
      </c>
      <c r="AL37" s="17" t="e">
        <f>'BS '!AL37-#REF!</f>
        <v>#REF!</v>
      </c>
      <c r="AM37" s="16" t="e">
        <f>'BS '!AM37-#REF!</f>
        <v>#REF!</v>
      </c>
      <c r="AN37" s="16" t="e">
        <f>'BS '!AN37-#REF!</f>
        <v>#REF!</v>
      </c>
      <c r="AO37" s="16" t="e">
        <f>'BS '!AO37-#REF!</f>
        <v>#REF!</v>
      </c>
      <c r="AP37" s="16" t="e">
        <f>'BS '!AP37-#REF!</f>
        <v>#REF!</v>
      </c>
      <c r="AQ37" s="17" t="e">
        <f>'BS '!AQ37-#REF!</f>
        <v>#REF!</v>
      </c>
      <c r="AR37" s="16" t="e">
        <f>'BS '!AR37-#REF!</f>
        <v>#REF!</v>
      </c>
      <c r="AS37" s="16" t="e">
        <f>'BS '!AS37-#REF!</f>
        <v>#REF!</v>
      </c>
      <c r="AT37" s="16" t="e">
        <f>'BS '!AT37-#REF!</f>
        <v>#REF!</v>
      </c>
      <c r="AU37" s="16" t="e">
        <f>'BS '!AU37-#REF!</f>
        <v>#REF!</v>
      </c>
      <c r="AV37" s="17" t="e">
        <f>'BS '!AV37-#REF!</f>
        <v>#REF!</v>
      </c>
    </row>
    <row r="38" spans="1:48" outlineLevel="1" x14ac:dyDescent="0.55000000000000004">
      <c r="B38" s="474" t="s">
        <v>244</v>
      </c>
      <c r="C38" s="475"/>
      <c r="D38" s="16" t="e">
        <f>'BS '!D38-#REF!</f>
        <v>#REF!</v>
      </c>
      <c r="E38" s="101" t="e">
        <f>'BS '!E38-#REF!</f>
        <v>#REF!</v>
      </c>
      <c r="F38" s="101" t="e">
        <f>'BS '!F38-#REF!</f>
        <v>#REF!</v>
      </c>
      <c r="G38" s="101" t="e">
        <f>'BS '!G38-#REF!</f>
        <v>#REF!</v>
      </c>
      <c r="H38" s="169" t="e">
        <f>'BS '!H38-#REF!</f>
        <v>#REF!</v>
      </c>
      <c r="I38" s="101" t="e">
        <f>'BS '!I38-#REF!</f>
        <v>#REF!</v>
      </c>
      <c r="J38" s="101" t="e">
        <f>'BS '!J38-#REF!</f>
        <v>#REF!</v>
      </c>
      <c r="K38" s="101" t="e">
        <f>'BS '!K38-#REF!</f>
        <v>#REF!</v>
      </c>
      <c r="L38" s="101" t="e">
        <f>'BS '!L38-#REF!</f>
        <v>#REF!</v>
      </c>
      <c r="M38" s="169" t="e">
        <f>'BS '!M38-#REF!</f>
        <v>#REF!</v>
      </c>
      <c r="N38" s="101" t="e">
        <f>'BS '!N38-#REF!</f>
        <v>#REF!</v>
      </c>
      <c r="O38" s="101" t="e">
        <f>'BS '!O38-#REF!</f>
        <v>#REF!</v>
      </c>
      <c r="P38" s="101" t="e">
        <f>'BS '!P38-#REF!</f>
        <v>#REF!</v>
      </c>
      <c r="Q38" s="101" t="e">
        <f>'BS '!Q38-#REF!</f>
        <v>#REF!</v>
      </c>
      <c r="R38" s="169" t="e">
        <f>'BS '!R38-#REF!</f>
        <v>#REF!</v>
      </c>
      <c r="S38" s="101" t="e">
        <f>'BS '!S38-#REF!</f>
        <v>#REF!</v>
      </c>
      <c r="T38" s="101" t="e">
        <f>'BS '!T38-#REF!</f>
        <v>#REF!</v>
      </c>
      <c r="U38" s="101" t="e">
        <f>'BS '!U38-#REF!</f>
        <v>#REF!</v>
      </c>
      <c r="V38" s="101" t="e">
        <f>'BS '!V38-#REF!</f>
        <v>#REF!</v>
      </c>
      <c r="W38" s="169" t="e">
        <f>'BS '!W38-#REF!</f>
        <v>#REF!</v>
      </c>
      <c r="X38" s="101" t="e">
        <f>'BS '!X38-#REF!</f>
        <v>#REF!</v>
      </c>
      <c r="Y38" s="101" t="e">
        <f>'BS '!Y38-#REF!</f>
        <v>#REF!</v>
      </c>
      <c r="Z38" s="101" t="e">
        <f>'BS '!Z38-#REF!</f>
        <v>#REF!</v>
      </c>
      <c r="AA38" s="101" t="e">
        <f>'BS '!AA38-#REF!</f>
        <v>#REF!</v>
      </c>
      <c r="AB38" s="169" t="e">
        <f>'BS '!AB38-#REF!</f>
        <v>#REF!</v>
      </c>
      <c r="AC38" s="101" t="e">
        <f>'BS '!AC38-#REF!</f>
        <v>#REF!</v>
      </c>
      <c r="AD38" s="101" t="e">
        <f>'BS '!AD38-#REF!</f>
        <v>#REF!</v>
      </c>
      <c r="AE38" s="101" t="e">
        <f>'BS '!AE38-#REF!</f>
        <v>#REF!</v>
      </c>
      <c r="AF38" s="101" t="e">
        <f>'BS '!AF38-#REF!</f>
        <v>#REF!</v>
      </c>
      <c r="AG38" s="169" t="e">
        <f>'BS '!AG38-#REF!</f>
        <v>#REF!</v>
      </c>
      <c r="AH38" s="101" t="e">
        <f>'BS '!AH38-#REF!</f>
        <v>#REF!</v>
      </c>
      <c r="AI38" s="101" t="e">
        <f>'BS '!AI38-#REF!</f>
        <v>#REF!</v>
      </c>
      <c r="AJ38" s="101" t="e">
        <f>'BS '!AJ38-#REF!</f>
        <v>#REF!</v>
      </c>
      <c r="AK38" s="101" t="e">
        <f>'BS '!AK38-#REF!</f>
        <v>#REF!</v>
      </c>
      <c r="AL38" s="169" t="e">
        <f>'BS '!AL38-#REF!</f>
        <v>#REF!</v>
      </c>
      <c r="AM38" s="101" t="e">
        <f>'BS '!AM38-#REF!</f>
        <v>#REF!</v>
      </c>
      <c r="AN38" s="101" t="e">
        <f>'BS '!AN38-#REF!</f>
        <v>#REF!</v>
      </c>
      <c r="AO38" s="101" t="e">
        <f>'BS '!AO38-#REF!</f>
        <v>#REF!</v>
      </c>
      <c r="AP38" s="101" t="e">
        <f>'BS '!AP38-#REF!</f>
        <v>#REF!</v>
      </c>
      <c r="AQ38" s="169" t="e">
        <f>'BS '!AQ38-#REF!</f>
        <v>#REF!</v>
      </c>
      <c r="AR38" s="101" t="e">
        <f>'BS '!AR38-#REF!</f>
        <v>#REF!</v>
      </c>
      <c r="AS38" s="101" t="e">
        <f>'BS '!AS38-#REF!</f>
        <v>#REF!</v>
      </c>
      <c r="AT38" s="101" t="e">
        <f>'BS '!AT38-#REF!</f>
        <v>#REF!</v>
      </c>
      <c r="AU38" s="101" t="e">
        <f>'BS '!AU38-#REF!</f>
        <v>#REF!</v>
      </c>
      <c r="AV38" s="169" t="e">
        <f>'BS '!AV38-#REF!</f>
        <v>#REF!</v>
      </c>
    </row>
    <row r="39" spans="1:48" outlineLevel="1" x14ac:dyDescent="0.55000000000000004">
      <c r="B39" s="474" t="s">
        <v>245</v>
      </c>
      <c r="C39" s="475"/>
      <c r="D39" s="16" t="e">
        <f>'BS '!D39-#REF!</f>
        <v>#REF!</v>
      </c>
      <c r="E39" s="102" t="e">
        <f>'BS '!E39-#REF!</f>
        <v>#REF!</v>
      </c>
      <c r="F39" s="101" t="e">
        <f>'BS '!F39-#REF!</f>
        <v>#REF!</v>
      </c>
      <c r="G39" s="101" t="e">
        <f>'BS '!G39-#REF!</f>
        <v>#REF!</v>
      </c>
      <c r="H39" s="169" t="e">
        <f>'BS '!H39-#REF!</f>
        <v>#REF!</v>
      </c>
      <c r="I39" s="101" t="e">
        <f>'BS '!I39-#REF!</f>
        <v>#REF!</v>
      </c>
      <c r="J39" s="101" t="e">
        <f>'BS '!J39-#REF!</f>
        <v>#REF!</v>
      </c>
      <c r="K39" s="101" t="e">
        <f>'BS '!K39-#REF!</f>
        <v>#REF!</v>
      </c>
      <c r="L39" s="101" t="e">
        <f>'BS '!L39-#REF!</f>
        <v>#REF!</v>
      </c>
      <c r="M39" s="169" t="e">
        <f>'BS '!M39-#REF!</f>
        <v>#REF!</v>
      </c>
      <c r="N39" s="101" t="e">
        <f>'BS '!N39-#REF!</f>
        <v>#REF!</v>
      </c>
      <c r="O39" s="101" t="e">
        <f>'BS '!O39-#REF!</f>
        <v>#REF!</v>
      </c>
      <c r="P39" s="101" t="e">
        <f>'BS '!P39-#REF!</f>
        <v>#REF!</v>
      </c>
      <c r="Q39" s="101" t="e">
        <f>'BS '!Q39-#REF!</f>
        <v>#REF!</v>
      </c>
      <c r="R39" s="169" t="e">
        <f>'BS '!R39-#REF!</f>
        <v>#REF!</v>
      </c>
      <c r="S39" s="101" t="e">
        <f>'BS '!S39-#REF!</f>
        <v>#REF!</v>
      </c>
      <c r="T39" s="101" t="e">
        <f>'BS '!T39-#REF!</f>
        <v>#REF!</v>
      </c>
      <c r="U39" s="101" t="e">
        <f>'BS '!U39-#REF!</f>
        <v>#REF!</v>
      </c>
      <c r="V39" s="101" t="e">
        <f>'BS '!V39-#REF!</f>
        <v>#REF!</v>
      </c>
      <c r="W39" s="169" t="e">
        <f>'BS '!W39-#REF!</f>
        <v>#REF!</v>
      </c>
      <c r="X39" s="101" t="e">
        <f>'BS '!X39-#REF!</f>
        <v>#REF!</v>
      </c>
      <c r="Y39" s="101" t="e">
        <f>'BS '!Y39-#REF!</f>
        <v>#REF!</v>
      </c>
      <c r="Z39" s="101" t="e">
        <f>'BS '!Z39-#REF!</f>
        <v>#REF!</v>
      </c>
      <c r="AA39" s="101" t="e">
        <f>'BS '!AA39-#REF!</f>
        <v>#REF!</v>
      </c>
      <c r="AB39" s="169" t="e">
        <f>'BS '!AB39-#REF!</f>
        <v>#REF!</v>
      </c>
      <c r="AC39" s="101" t="e">
        <f>'BS '!AC39-#REF!</f>
        <v>#REF!</v>
      </c>
      <c r="AD39" s="101" t="e">
        <f>'BS '!AD39-#REF!</f>
        <v>#REF!</v>
      </c>
      <c r="AE39" s="101" t="e">
        <f>'BS '!AE39-#REF!</f>
        <v>#REF!</v>
      </c>
      <c r="AF39" s="101" t="e">
        <f>'BS '!AF39-#REF!</f>
        <v>#REF!</v>
      </c>
      <c r="AG39" s="169" t="e">
        <f>'BS '!AG39-#REF!</f>
        <v>#REF!</v>
      </c>
      <c r="AH39" s="101" t="e">
        <f>'BS '!AH39-#REF!</f>
        <v>#REF!</v>
      </c>
      <c r="AI39" s="101" t="e">
        <f>'BS '!AI39-#REF!</f>
        <v>#REF!</v>
      </c>
      <c r="AJ39" s="101" t="e">
        <f>'BS '!AJ39-#REF!</f>
        <v>#REF!</v>
      </c>
      <c r="AK39" s="101" t="e">
        <f>'BS '!AK39-#REF!</f>
        <v>#REF!</v>
      </c>
      <c r="AL39" s="169" t="e">
        <f>'BS '!AL39-#REF!</f>
        <v>#REF!</v>
      </c>
      <c r="AM39" s="101" t="e">
        <f>'BS '!AM39-#REF!</f>
        <v>#REF!</v>
      </c>
      <c r="AN39" s="101" t="e">
        <f>'BS '!AN39-#REF!</f>
        <v>#REF!</v>
      </c>
      <c r="AO39" s="101" t="e">
        <f>'BS '!AO39-#REF!</f>
        <v>#REF!</v>
      </c>
      <c r="AP39" s="101" t="e">
        <f>'BS '!AP39-#REF!</f>
        <v>#REF!</v>
      </c>
      <c r="AQ39" s="169" t="e">
        <f>'BS '!AQ39-#REF!</f>
        <v>#REF!</v>
      </c>
      <c r="AR39" s="101" t="e">
        <f>'BS '!AR39-#REF!</f>
        <v>#REF!</v>
      </c>
      <c r="AS39" s="101" t="e">
        <f>'BS '!AS39-#REF!</f>
        <v>#REF!</v>
      </c>
      <c r="AT39" s="101" t="e">
        <f>'BS '!AT39-#REF!</f>
        <v>#REF!</v>
      </c>
      <c r="AU39" s="101" t="e">
        <f>'BS '!AU39-#REF!</f>
        <v>#REF!</v>
      </c>
      <c r="AV39" s="169" t="e">
        <f>'BS '!AV39-#REF!</f>
        <v>#REF!</v>
      </c>
    </row>
    <row r="40" spans="1:48" ht="16.2" outlineLevel="1" x14ac:dyDescent="0.85">
      <c r="B40" s="265" t="s">
        <v>246</v>
      </c>
      <c r="C40" s="266"/>
      <c r="D40" s="260" t="e">
        <f>'BS '!D40-#REF!</f>
        <v>#REF!</v>
      </c>
      <c r="E40" s="112" t="e">
        <f>'BS '!E40-#REF!</f>
        <v>#REF!</v>
      </c>
      <c r="F40" s="112" t="e">
        <f>'BS '!F40-#REF!</f>
        <v>#REF!</v>
      </c>
      <c r="G40" s="112" t="e">
        <f>'BS '!G40-#REF!</f>
        <v>#REF!</v>
      </c>
      <c r="H40" s="261" t="e">
        <f>'BS '!H40-#REF!</f>
        <v>#REF!</v>
      </c>
      <c r="I40" s="112" t="e">
        <f>'BS '!I40-#REF!</f>
        <v>#REF!</v>
      </c>
      <c r="J40" s="112" t="e">
        <f>'BS '!J40-#REF!</f>
        <v>#REF!</v>
      </c>
      <c r="K40" s="112" t="e">
        <f>'BS '!K40-#REF!</f>
        <v>#REF!</v>
      </c>
      <c r="L40" s="112" t="e">
        <f>'BS '!L40-#REF!</f>
        <v>#REF!</v>
      </c>
      <c r="M40" s="262" t="e">
        <f>'BS '!M40-#REF!</f>
        <v>#REF!</v>
      </c>
      <c r="N40" s="112" t="e">
        <f>'BS '!N40-#REF!</f>
        <v>#REF!</v>
      </c>
      <c r="O40" s="112" t="e">
        <f>'BS '!O40-#REF!</f>
        <v>#REF!</v>
      </c>
      <c r="P40" s="112" t="e">
        <f>'BS '!P40-#REF!</f>
        <v>#REF!</v>
      </c>
      <c r="Q40" s="112" t="e">
        <f>'BS '!Q40-#REF!</f>
        <v>#REF!</v>
      </c>
      <c r="R40" s="262" t="e">
        <f>'BS '!R40-#REF!</f>
        <v>#REF!</v>
      </c>
      <c r="S40" s="112" t="e">
        <f>'BS '!S40-#REF!</f>
        <v>#REF!</v>
      </c>
      <c r="T40" s="112" t="e">
        <f>'BS '!T40-#REF!</f>
        <v>#REF!</v>
      </c>
      <c r="U40" s="112" t="e">
        <f>'BS '!U40-#REF!</f>
        <v>#REF!</v>
      </c>
      <c r="V40" s="112" t="e">
        <f>'BS '!V40-#REF!</f>
        <v>#REF!</v>
      </c>
      <c r="W40" s="262" t="e">
        <f>'BS '!W40-#REF!</f>
        <v>#REF!</v>
      </c>
      <c r="X40" s="112" t="e">
        <f>'BS '!X40-#REF!</f>
        <v>#REF!</v>
      </c>
      <c r="Y40" s="112" t="e">
        <f>'BS '!Y40-#REF!</f>
        <v>#REF!</v>
      </c>
      <c r="Z40" s="112" t="e">
        <f>'BS '!Z40-#REF!</f>
        <v>#REF!</v>
      </c>
      <c r="AA40" s="112" t="e">
        <f>'BS '!AA40-#REF!</f>
        <v>#REF!</v>
      </c>
      <c r="AB40" s="262" t="e">
        <f>'BS '!AB40-#REF!</f>
        <v>#REF!</v>
      </c>
      <c r="AC40" s="112" t="e">
        <f>'BS '!AC40-#REF!</f>
        <v>#REF!</v>
      </c>
      <c r="AD40" s="112" t="e">
        <f>'BS '!AD40-#REF!</f>
        <v>#REF!</v>
      </c>
      <c r="AE40" s="112" t="e">
        <f>'BS '!AE40-#REF!</f>
        <v>#REF!</v>
      </c>
      <c r="AF40" s="112" t="e">
        <f>'BS '!AF40-#REF!</f>
        <v>#REF!</v>
      </c>
      <c r="AG40" s="262" t="e">
        <f>'BS '!AG40-#REF!</f>
        <v>#REF!</v>
      </c>
      <c r="AH40" s="112" t="e">
        <f>'BS '!AH40-#REF!</f>
        <v>#REF!</v>
      </c>
      <c r="AI40" s="112" t="e">
        <f>'BS '!AI40-#REF!</f>
        <v>#REF!</v>
      </c>
      <c r="AJ40" s="112" t="e">
        <f>'BS '!AJ40-#REF!</f>
        <v>#REF!</v>
      </c>
      <c r="AK40" s="112" t="e">
        <f>'BS '!AK40-#REF!</f>
        <v>#REF!</v>
      </c>
      <c r="AL40" s="262" t="e">
        <f>'BS '!AL40-#REF!</f>
        <v>#REF!</v>
      </c>
      <c r="AM40" s="112" t="e">
        <f>'BS '!AM40-#REF!</f>
        <v>#REF!</v>
      </c>
      <c r="AN40" s="112" t="e">
        <f>'BS '!AN40-#REF!</f>
        <v>#REF!</v>
      </c>
      <c r="AO40" s="112" t="e">
        <f>'BS '!AO40-#REF!</f>
        <v>#REF!</v>
      </c>
      <c r="AP40" s="112" t="e">
        <f>'BS '!AP40-#REF!</f>
        <v>#REF!</v>
      </c>
      <c r="AQ40" s="262" t="e">
        <f>'BS '!AQ40-#REF!</f>
        <v>#REF!</v>
      </c>
      <c r="AR40" s="112" t="e">
        <f>'BS '!AR40-#REF!</f>
        <v>#REF!</v>
      </c>
      <c r="AS40" s="112" t="e">
        <f>'BS '!AS40-#REF!</f>
        <v>#REF!</v>
      </c>
      <c r="AT40" s="112" t="e">
        <f>'BS '!AT40-#REF!</f>
        <v>#REF!</v>
      </c>
      <c r="AU40" s="112" t="e">
        <f>'BS '!AU40-#REF!</f>
        <v>#REF!</v>
      </c>
      <c r="AV40" s="262" t="e">
        <f>'BS '!AV40-#REF!</f>
        <v>#REF!</v>
      </c>
    </row>
    <row r="41" spans="1:48" outlineLevel="1" x14ac:dyDescent="0.55000000000000004">
      <c r="B41" s="476" t="s">
        <v>247</v>
      </c>
      <c r="C41" s="477"/>
      <c r="D41" s="21" t="e">
        <f>'BS '!D41-#REF!</f>
        <v>#REF!</v>
      </c>
      <c r="E41" s="21" t="e">
        <f>'BS '!E41-#REF!</f>
        <v>#REF!</v>
      </c>
      <c r="F41" s="21" t="e">
        <f>'BS '!F41-#REF!</f>
        <v>#REF!</v>
      </c>
      <c r="G41" s="21" t="e">
        <f>'BS '!G41-#REF!</f>
        <v>#REF!</v>
      </c>
      <c r="H41" s="22" t="e">
        <f>'BS '!H41-#REF!</f>
        <v>#REF!</v>
      </c>
      <c r="I41" s="21" t="e">
        <f>'BS '!I41-#REF!</f>
        <v>#REF!</v>
      </c>
      <c r="J41" s="21" t="e">
        <f>'BS '!J41-#REF!</f>
        <v>#REF!</v>
      </c>
      <c r="K41" s="21" t="e">
        <f>'BS '!K41-#REF!</f>
        <v>#REF!</v>
      </c>
      <c r="L41" s="21" t="e">
        <f>'BS '!L41-#REF!</f>
        <v>#REF!</v>
      </c>
      <c r="M41" s="22" t="e">
        <f>'BS '!M41-#REF!</f>
        <v>#REF!</v>
      </c>
      <c r="N41" s="21" t="e">
        <f>'BS '!N41-#REF!</f>
        <v>#REF!</v>
      </c>
      <c r="O41" s="21" t="e">
        <f>'BS '!O41-#REF!</f>
        <v>#REF!</v>
      </c>
      <c r="P41" s="21" t="e">
        <f>'BS '!P41-#REF!</f>
        <v>#REF!</v>
      </c>
      <c r="Q41" s="21" t="e">
        <f>'BS '!Q41-#REF!</f>
        <v>#REF!</v>
      </c>
      <c r="R41" s="22" t="e">
        <f>'BS '!R41-#REF!</f>
        <v>#REF!</v>
      </c>
      <c r="S41" s="21" t="e">
        <f>'BS '!S41-#REF!</f>
        <v>#REF!</v>
      </c>
      <c r="T41" s="21" t="e">
        <f>'BS '!T41-#REF!</f>
        <v>#REF!</v>
      </c>
      <c r="U41" s="21" t="e">
        <f>'BS '!U41-#REF!</f>
        <v>#REF!</v>
      </c>
      <c r="V41" s="21" t="e">
        <f>'BS '!V41-#REF!</f>
        <v>#REF!</v>
      </c>
      <c r="W41" s="22" t="e">
        <f>'BS '!W41-#REF!</f>
        <v>#REF!</v>
      </c>
      <c r="X41" s="21" t="e">
        <f>'BS '!X41-#REF!</f>
        <v>#REF!</v>
      </c>
      <c r="Y41" s="21" t="e">
        <f>'BS '!Y41-#REF!</f>
        <v>#REF!</v>
      </c>
      <c r="Z41" s="21" t="e">
        <f>'BS '!Z41-#REF!</f>
        <v>#REF!</v>
      </c>
      <c r="AA41" s="21" t="e">
        <f>'BS '!AA41-#REF!</f>
        <v>#REF!</v>
      </c>
      <c r="AB41" s="22" t="e">
        <f>'BS '!AB41-#REF!</f>
        <v>#REF!</v>
      </c>
      <c r="AC41" s="21" t="e">
        <f>'BS '!AC41-#REF!</f>
        <v>#REF!</v>
      </c>
      <c r="AD41" s="21" t="e">
        <f>'BS '!AD41-#REF!</f>
        <v>#REF!</v>
      </c>
      <c r="AE41" s="21" t="e">
        <f>'BS '!AE41-#REF!</f>
        <v>#REF!</v>
      </c>
      <c r="AF41" s="21" t="e">
        <f>'BS '!AF41-#REF!</f>
        <v>#REF!</v>
      </c>
      <c r="AG41" s="22" t="e">
        <f>'BS '!AG41-#REF!</f>
        <v>#REF!</v>
      </c>
      <c r="AH41" s="21" t="e">
        <f>'BS '!AH41-#REF!</f>
        <v>#REF!</v>
      </c>
      <c r="AI41" s="21" t="e">
        <f>'BS '!AI41-#REF!</f>
        <v>#REF!</v>
      </c>
      <c r="AJ41" s="21" t="e">
        <f>'BS '!AJ41-#REF!</f>
        <v>#REF!</v>
      </c>
      <c r="AK41" s="21" t="e">
        <f>'BS '!AK41-#REF!</f>
        <v>#REF!</v>
      </c>
      <c r="AL41" s="22" t="e">
        <f>'BS '!AL41-#REF!</f>
        <v>#REF!</v>
      </c>
      <c r="AM41" s="21" t="e">
        <f>'BS '!AM41-#REF!</f>
        <v>#REF!</v>
      </c>
      <c r="AN41" s="21" t="e">
        <f>'BS '!AN41-#REF!</f>
        <v>#REF!</v>
      </c>
      <c r="AO41" s="21" t="e">
        <f>'BS '!AO41-#REF!</f>
        <v>#REF!</v>
      </c>
      <c r="AP41" s="21" t="e">
        <f>'BS '!AP41-#REF!</f>
        <v>#REF!</v>
      </c>
      <c r="AQ41" s="22" t="e">
        <f>'BS '!AQ41-#REF!</f>
        <v>#REF!</v>
      </c>
      <c r="AR41" s="21" t="e">
        <f>'BS '!AR41-#REF!</f>
        <v>#REF!</v>
      </c>
      <c r="AS41" s="21" t="e">
        <f>'BS '!AS41-#REF!</f>
        <v>#REF!</v>
      </c>
      <c r="AT41" s="21" t="e">
        <f>'BS '!AT41-#REF!</f>
        <v>#REF!</v>
      </c>
      <c r="AU41" s="21" t="e">
        <f>'BS '!AU41-#REF!</f>
        <v>#REF!</v>
      </c>
      <c r="AV41" s="22" t="e">
        <f>'BS '!AV41-#REF!</f>
        <v>#REF!</v>
      </c>
    </row>
    <row r="42" spans="1:48" outlineLevel="1" x14ac:dyDescent="0.55000000000000004">
      <c r="B42" s="478" t="s">
        <v>248</v>
      </c>
      <c r="C42" s="479"/>
      <c r="D42" s="267" t="e">
        <f>'BS '!D42-#REF!</f>
        <v>#REF!</v>
      </c>
      <c r="E42" s="267" t="e">
        <f>'BS '!E42-#REF!</f>
        <v>#REF!</v>
      </c>
      <c r="F42" s="267" t="e">
        <f>'BS '!F42-#REF!</f>
        <v>#REF!</v>
      </c>
      <c r="G42" s="267" t="e">
        <f>'BS '!G42-#REF!</f>
        <v>#REF!</v>
      </c>
      <c r="H42" s="268" t="e">
        <f>'BS '!H42-#REF!</f>
        <v>#REF!</v>
      </c>
      <c r="I42" s="267" t="e">
        <f>'BS '!I42-#REF!</f>
        <v>#REF!</v>
      </c>
      <c r="J42" s="267" t="e">
        <f>'BS '!J42-#REF!</f>
        <v>#REF!</v>
      </c>
      <c r="K42" s="267" t="e">
        <f>'BS '!K42-#REF!</f>
        <v>#REF!</v>
      </c>
      <c r="L42" s="267" t="e">
        <f>'BS '!L42-#REF!</f>
        <v>#REF!</v>
      </c>
      <c r="M42" s="268" t="e">
        <f>'BS '!M42-#REF!</f>
        <v>#REF!</v>
      </c>
      <c r="N42" s="267" t="e">
        <f>'BS '!N42-#REF!</f>
        <v>#REF!</v>
      </c>
      <c r="O42" s="267" t="e">
        <f>'BS '!O42-#REF!</f>
        <v>#REF!</v>
      </c>
      <c r="P42" s="267" t="e">
        <f>'BS '!P42-#REF!</f>
        <v>#REF!</v>
      </c>
      <c r="Q42" s="267" t="e">
        <f>'BS '!Q42-#REF!</f>
        <v>#REF!</v>
      </c>
      <c r="R42" s="268" t="e">
        <f>'BS '!R42-#REF!</f>
        <v>#REF!</v>
      </c>
      <c r="S42" s="267" t="e">
        <f>'BS '!S42-#REF!</f>
        <v>#REF!</v>
      </c>
      <c r="T42" s="267" t="e">
        <f>'BS '!T42-#REF!</f>
        <v>#REF!</v>
      </c>
      <c r="U42" s="267" t="e">
        <f>'BS '!U42-#REF!</f>
        <v>#REF!</v>
      </c>
      <c r="V42" s="267" t="e">
        <f>'BS '!V42-#REF!</f>
        <v>#REF!</v>
      </c>
      <c r="W42" s="268" t="e">
        <f>'BS '!W42-#REF!</f>
        <v>#REF!</v>
      </c>
      <c r="X42" s="267" t="e">
        <f>'BS '!X42-#REF!</f>
        <v>#REF!</v>
      </c>
      <c r="Y42" s="267" t="e">
        <f>'BS '!Y42-#REF!</f>
        <v>#REF!</v>
      </c>
      <c r="Z42" s="267" t="e">
        <f>'BS '!Z42-#REF!</f>
        <v>#REF!</v>
      </c>
      <c r="AA42" s="267" t="e">
        <f>'BS '!AA42-#REF!</f>
        <v>#REF!</v>
      </c>
      <c r="AB42" s="268" t="e">
        <f>'BS '!AB42-#REF!</f>
        <v>#REF!</v>
      </c>
      <c r="AC42" s="267" t="e">
        <f>'BS '!AC42-#REF!</f>
        <v>#REF!</v>
      </c>
      <c r="AD42" s="267" t="e">
        <f>'BS '!AD42-#REF!</f>
        <v>#REF!</v>
      </c>
      <c r="AE42" s="267" t="e">
        <f>'BS '!AE42-#REF!</f>
        <v>#REF!</v>
      </c>
      <c r="AF42" s="267" t="e">
        <f>'BS '!AF42-#REF!</f>
        <v>#REF!</v>
      </c>
      <c r="AG42" s="268" t="e">
        <f>'BS '!AG42-#REF!</f>
        <v>#REF!</v>
      </c>
      <c r="AH42" s="267" t="e">
        <f>'BS '!AH42-#REF!</f>
        <v>#REF!</v>
      </c>
      <c r="AI42" s="267" t="e">
        <f>'BS '!AI42-#REF!</f>
        <v>#REF!</v>
      </c>
      <c r="AJ42" s="267" t="e">
        <f>'BS '!AJ42-#REF!</f>
        <v>#REF!</v>
      </c>
      <c r="AK42" s="267" t="e">
        <f>'BS '!AK42-#REF!</f>
        <v>#REF!</v>
      </c>
      <c r="AL42" s="268" t="e">
        <f>'BS '!AL42-#REF!</f>
        <v>#REF!</v>
      </c>
      <c r="AM42" s="267" t="e">
        <f>'BS '!AM42-#REF!</f>
        <v>#REF!</v>
      </c>
      <c r="AN42" s="267" t="e">
        <f>'BS '!AN42-#REF!</f>
        <v>#REF!</v>
      </c>
      <c r="AO42" s="267" t="e">
        <f>'BS '!AO42-#REF!</f>
        <v>#REF!</v>
      </c>
      <c r="AP42" s="267" t="e">
        <f>'BS '!AP42-#REF!</f>
        <v>#REF!</v>
      </c>
      <c r="AQ42" s="268" t="e">
        <f>'BS '!AQ42-#REF!</f>
        <v>#REF!</v>
      </c>
      <c r="AR42" s="267" t="e">
        <f>'BS '!AR42-#REF!</f>
        <v>#REF!</v>
      </c>
      <c r="AS42" s="267" t="e">
        <f>'BS '!AS42-#REF!</f>
        <v>#REF!</v>
      </c>
      <c r="AT42" s="267" t="e">
        <f>'BS '!AT42-#REF!</f>
        <v>#REF!</v>
      </c>
      <c r="AU42" s="267" t="e">
        <f>'BS '!AU42-#REF!</f>
        <v>#REF!</v>
      </c>
      <c r="AV42" s="268" t="e">
        <f>'BS '!AV42-#REF!</f>
        <v>#REF!</v>
      </c>
    </row>
    <row r="43" spans="1:48" x14ac:dyDescent="0.55000000000000004">
      <c r="B43" s="269"/>
      <c r="C43" s="270"/>
      <c r="D43" s="271" t="e">
        <f>'BS '!D43-#REF!</f>
        <v>#REF!</v>
      </c>
      <c r="E43" s="271" t="e">
        <f>'BS '!E43-#REF!</f>
        <v>#REF!</v>
      </c>
      <c r="F43" s="271" t="e">
        <f>'BS '!F43-#REF!</f>
        <v>#REF!</v>
      </c>
      <c r="G43" s="271" t="e">
        <f>'BS '!G43-#REF!</f>
        <v>#REF!</v>
      </c>
      <c r="H43" s="271" t="e">
        <f>'BS '!H43-#REF!</f>
        <v>#REF!</v>
      </c>
      <c r="I43" s="271" t="e">
        <f>'BS '!I43-#REF!</f>
        <v>#REF!</v>
      </c>
      <c r="J43" s="271" t="e">
        <f>'BS '!J43-#REF!</f>
        <v>#REF!</v>
      </c>
      <c r="K43" s="271" t="e">
        <f>'BS '!K43-#REF!</f>
        <v>#REF!</v>
      </c>
      <c r="L43" s="272" t="e">
        <f>'BS '!L43-#REF!</f>
        <v>#REF!</v>
      </c>
      <c r="M43" s="272" t="e">
        <f>'BS '!M43-#REF!</f>
        <v>#REF!</v>
      </c>
      <c r="N43" s="272" t="e">
        <f>'BS '!N43-#REF!</f>
        <v>#REF!</v>
      </c>
      <c r="O43" s="272" t="e">
        <f>'BS '!O43-#REF!</f>
        <v>#REF!</v>
      </c>
      <c r="P43" s="272" t="e">
        <f>'BS '!P43-#REF!</f>
        <v>#REF!</v>
      </c>
      <c r="Q43" s="272" t="e">
        <f>'BS '!Q43-#REF!</f>
        <v>#REF!</v>
      </c>
      <c r="R43" s="272" t="e">
        <f>'BS '!R43-#REF!</f>
        <v>#REF!</v>
      </c>
      <c r="S43" s="272" t="e">
        <f>'BS '!S43-#REF!</f>
        <v>#REF!</v>
      </c>
      <c r="T43" s="272" t="e">
        <f>'BS '!T43-#REF!</f>
        <v>#REF!</v>
      </c>
      <c r="U43" s="272" t="e">
        <f>'BS '!U43-#REF!</f>
        <v>#REF!</v>
      </c>
      <c r="V43" s="272" t="e">
        <f>'BS '!V43-#REF!</f>
        <v>#REF!</v>
      </c>
      <c r="W43" s="272" t="e">
        <f>'BS '!W43-#REF!</f>
        <v>#REF!</v>
      </c>
      <c r="X43" s="272" t="e">
        <f>'BS '!X43-#REF!</f>
        <v>#REF!</v>
      </c>
      <c r="Y43" s="272" t="e">
        <f>'BS '!Y43-#REF!</f>
        <v>#REF!</v>
      </c>
      <c r="Z43" s="272" t="e">
        <f>'BS '!Z43-#REF!</f>
        <v>#REF!</v>
      </c>
      <c r="AA43" s="272" t="e">
        <f>'BS '!AA43-#REF!</f>
        <v>#REF!</v>
      </c>
      <c r="AB43" s="272" t="e">
        <f>'BS '!AB43-#REF!</f>
        <v>#REF!</v>
      </c>
      <c r="AC43" s="272" t="e">
        <f>'BS '!AC43-#REF!</f>
        <v>#REF!</v>
      </c>
      <c r="AD43" s="272" t="e">
        <f>'BS '!AD43-#REF!</f>
        <v>#REF!</v>
      </c>
      <c r="AE43" s="272" t="e">
        <f>'BS '!AE43-#REF!</f>
        <v>#REF!</v>
      </c>
      <c r="AF43" s="272" t="e">
        <f>'BS '!AF43-#REF!</f>
        <v>#REF!</v>
      </c>
      <c r="AG43" s="272" t="e">
        <f>'BS '!AG43-#REF!</f>
        <v>#REF!</v>
      </c>
      <c r="AH43" s="272" t="e">
        <f>'BS '!AH43-#REF!</f>
        <v>#REF!</v>
      </c>
      <c r="AI43" s="272" t="e">
        <f>'BS '!AI43-#REF!</f>
        <v>#REF!</v>
      </c>
      <c r="AJ43" s="272" t="e">
        <f>'BS '!AJ43-#REF!</f>
        <v>#REF!</v>
      </c>
      <c r="AK43" s="272" t="e">
        <f>'BS '!AK43-#REF!</f>
        <v>#REF!</v>
      </c>
      <c r="AL43" s="272" t="e">
        <f>'BS '!AL43-#REF!</f>
        <v>#REF!</v>
      </c>
      <c r="AM43" s="272" t="e">
        <f>'BS '!AM43-#REF!</f>
        <v>#REF!</v>
      </c>
      <c r="AN43" s="272" t="e">
        <f>'BS '!AN43-#REF!</f>
        <v>#REF!</v>
      </c>
      <c r="AO43" s="272" t="e">
        <f>'BS '!AO43-#REF!</f>
        <v>#REF!</v>
      </c>
      <c r="AP43" s="272" t="e">
        <f>'BS '!AP43-#REF!</f>
        <v>#REF!</v>
      </c>
      <c r="AQ43" s="272" t="e">
        <f>'BS '!AQ43-#REF!</f>
        <v>#REF!</v>
      </c>
      <c r="AR43" s="272" t="e">
        <f>'BS '!AR43-#REF!</f>
        <v>#REF!</v>
      </c>
      <c r="AS43" s="272" t="e">
        <f>'BS '!AS43-#REF!</f>
        <v>#REF!</v>
      </c>
      <c r="AT43" s="272" t="e">
        <f>'BS '!AT43-#REF!</f>
        <v>#REF!</v>
      </c>
      <c r="AU43" s="272" t="e">
        <f>'BS '!AU43-#REF!</f>
        <v>#REF!</v>
      </c>
      <c r="AV43" s="272" t="e">
        <f>'BS '!AV43-#REF!</f>
        <v>#REF!</v>
      </c>
    </row>
    <row r="44" spans="1:48" ht="15.6" x14ac:dyDescent="0.6">
      <c r="B44" s="445" t="s">
        <v>249</v>
      </c>
      <c r="C44" s="446"/>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3" t="s">
        <v>346</v>
      </c>
      <c r="W44" s="39" t="s">
        <v>346</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85">
      <c r="B45" s="463"/>
      <c r="C45" s="464"/>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4" t="s">
        <v>347</v>
      </c>
      <c r="W45" s="40" t="s">
        <v>348</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55000000000000004">
      <c r="B46" s="200" t="s">
        <v>250</v>
      </c>
      <c r="C46" s="273"/>
      <c r="D46" s="274" t="e">
        <f>'BS '!D46-#REF!</f>
        <v>#REF!</v>
      </c>
      <c r="E46" s="274" t="e">
        <f>'BS '!E46-#REF!</f>
        <v>#REF!</v>
      </c>
      <c r="F46" s="274" t="e">
        <f>'BS '!F46-#REF!</f>
        <v>#REF!</v>
      </c>
      <c r="G46" s="274" t="e">
        <f>'BS '!G46-#REF!</f>
        <v>#REF!</v>
      </c>
      <c r="H46" s="122" t="e">
        <f>'BS '!H46-#REF!</f>
        <v>#REF!</v>
      </c>
      <c r="I46" s="274" t="e">
        <f>'BS '!I46-#REF!</f>
        <v>#REF!</v>
      </c>
      <c r="J46" s="274" t="e">
        <f>'BS '!J46-#REF!</f>
        <v>#REF!</v>
      </c>
      <c r="K46" s="274" t="e">
        <f>'BS '!K46-#REF!</f>
        <v>#REF!</v>
      </c>
      <c r="L46" s="274" t="e">
        <f>'BS '!L46-#REF!</f>
        <v>#REF!</v>
      </c>
      <c r="M46" s="122" t="e">
        <f>'BS '!M46-#REF!</f>
        <v>#REF!</v>
      </c>
      <c r="N46" s="274" t="e">
        <f>'BS '!N46-#REF!</f>
        <v>#REF!</v>
      </c>
      <c r="O46" s="274" t="e">
        <f>'BS '!O46-#REF!</f>
        <v>#REF!</v>
      </c>
      <c r="P46" s="274" t="e">
        <f>'BS '!P46-#REF!</f>
        <v>#REF!</v>
      </c>
      <c r="Q46" s="274" t="e">
        <f>'BS '!Q46-#REF!</f>
        <v>#REF!</v>
      </c>
      <c r="R46" s="122" t="e">
        <f>'BS '!R46-#REF!</f>
        <v>#REF!</v>
      </c>
      <c r="S46" s="274" t="e">
        <f>'BS '!S46-#REF!</f>
        <v>#REF!</v>
      </c>
      <c r="T46" s="274" t="e">
        <f>'BS '!T46-#REF!</f>
        <v>#REF!</v>
      </c>
      <c r="U46" s="274" t="e">
        <f>'BS '!U46-#REF!</f>
        <v>#REF!</v>
      </c>
      <c r="V46" s="274" t="e">
        <f>'BS '!V46-#REF!</f>
        <v>#REF!</v>
      </c>
      <c r="W46" s="122" t="e">
        <f>'BS '!W46-#REF!</f>
        <v>#REF!</v>
      </c>
      <c r="X46" s="274" t="e">
        <f>'BS '!X46-#REF!</f>
        <v>#REF!</v>
      </c>
      <c r="Y46" s="274" t="e">
        <f>'BS '!Y46-#REF!</f>
        <v>#REF!</v>
      </c>
      <c r="Z46" s="274" t="e">
        <f>'BS '!Z46-#REF!</f>
        <v>#REF!</v>
      </c>
      <c r="AA46" s="274" t="e">
        <f>'BS '!AA46-#REF!</f>
        <v>#REF!</v>
      </c>
      <c r="AB46" s="122" t="e">
        <f>'BS '!AB46-#REF!</f>
        <v>#REF!</v>
      </c>
      <c r="AC46" s="274" t="e">
        <f>'BS '!AC46-#REF!</f>
        <v>#REF!</v>
      </c>
      <c r="AD46" s="274" t="e">
        <f>'BS '!AD46-#REF!</f>
        <v>#REF!</v>
      </c>
      <c r="AE46" s="274" t="e">
        <f>'BS '!AE46-#REF!</f>
        <v>#REF!</v>
      </c>
      <c r="AF46" s="274" t="e">
        <f>'BS '!AF46-#REF!</f>
        <v>#REF!</v>
      </c>
      <c r="AG46" s="122" t="e">
        <f>'BS '!AG46-#REF!</f>
        <v>#REF!</v>
      </c>
      <c r="AH46" s="274" t="e">
        <f>'BS '!AH46-#REF!</f>
        <v>#REF!</v>
      </c>
      <c r="AI46" s="274" t="e">
        <f>'BS '!AI46-#REF!</f>
        <v>#REF!</v>
      </c>
      <c r="AJ46" s="274" t="e">
        <f>'BS '!AJ46-#REF!</f>
        <v>#REF!</v>
      </c>
      <c r="AK46" s="274" t="e">
        <f>'BS '!AK46-#REF!</f>
        <v>#REF!</v>
      </c>
      <c r="AL46" s="122" t="e">
        <f>'BS '!AL46-#REF!</f>
        <v>#REF!</v>
      </c>
      <c r="AM46" s="274" t="e">
        <f>'BS '!AM46-#REF!</f>
        <v>#REF!</v>
      </c>
      <c r="AN46" s="274" t="e">
        <f>'BS '!AN46-#REF!</f>
        <v>#REF!</v>
      </c>
      <c r="AO46" s="274" t="e">
        <f>'BS '!AO46-#REF!</f>
        <v>#REF!</v>
      </c>
      <c r="AP46" s="274" t="e">
        <f>'BS '!AP46-#REF!</f>
        <v>#REF!</v>
      </c>
      <c r="AQ46" s="122" t="e">
        <f>'BS '!AQ46-#REF!</f>
        <v>#REF!</v>
      </c>
      <c r="AR46" s="274" t="e">
        <f>'BS '!AR46-#REF!</f>
        <v>#REF!</v>
      </c>
      <c r="AS46" s="274" t="e">
        <f>'BS '!AS46-#REF!</f>
        <v>#REF!</v>
      </c>
      <c r="AT46" s="274" t="e">
        <f>'BS '!AT46-#REF!</f>
        <v>#REF!</v>
      </c>
      <c r="AU46" s="274" t="e">
        <f>'BS '!AU46-#REF!</f>
        <v>#REF!</v>
      </c>
      <c r="AV46" s="122" t="e">
        <f>'BS '!AV46-#REF!</f>
        <v>#REF!</v>
      </c>
    </row>
    <row r="47" spans="1:48" outlineLevel="1" x14ac:dyDescent="0.55000000000000004">
      <c r="B47" s="437" t="s">
        <v>251</v>
      </c>
      <c r="C47" s="438"/>
      <c r="D47" s="276" t="e">
        <f>'BS '!D47-#REF!</f>
        <v>#REF!</v>
      </c>
      <c r="E47" s="276" t="e">
        <f>'BS '!E47-#REF!</f>
        <v>#REF!</v>
      </c>
      <c r="F47" s="276" t="e">
        <f>'BS '!F47-#REF!</f>
        <v>#REF!</v>
      </c>
      <c r="G47" s="276" t="e">
        <f>'BS '!G47-#REF!</f>
        <v>#REF!</v>
      </c>
      <c r="H47" s="126" t="e">
        <f>'BS '!H47-#REF!</f>
        <v>#REF!</v>
      </c>
      <c r="I47" s="276" t="e">
        <f>'BS '!I47-#REF!</f>
        <v>#REF!</v>
      </c>
      <c r="J47" s="276" t="e">
        <f>'BS '!J47-#REF!</f>
        <v>#REF!</v>
      </c>
      <c r="K47" s="276" t="e">
        <f>'BS '!K47-#REF!</f>
        <v>#REF!</v>
      </c>
      <c r="L47" s="276" t="e">
        <f>'BS '!L47-#REF!</f>
        <v>#REF!</v>
      </c>
      <c r="M47" s="31" t="e">
        <f>'BS '!M47-#REF!</f>
        <v>#REF!</v>
      </c>
      <c r="N47" s="276" t="e">
        <f>'BS '!N47-#REF!</f>
        <v>#REF!</v>
      </c>
      <c r="O47" s="276" t="e">
        <f>'BS '!O47-#REF!</f>
        <v>#REF!</v>
      </c>
      <c r="P47" s="276" t="e">
        <f>'BS '!P47-#REF!</f>
        <v>#REF!</v>
      </c>
      <c r="Q47" s="276" t="e">
        <f>'BS '!Q47-#REF!</f>
        <v>#REF!</v>
      </c>
      <c r="R47" s="31" t="e">
        <f>'BS '!R47-#REF!</f>
        <v>#REF!</v>
      </c>
      <c r="S47" s="276" t="e">
        <f>'BS '!S47-#REF!</f>
        <v>#REF!</v>
      </c>
      <c r="T47" s="276" t="e">
        <f>'BS '!T47-#REF!</f>
        <v>#REF!</v>
      </c>
      <c r="U47" s="276" t="e">
        <f>'BS '!U47-#REF!</f>
        <v>#REF!</v>
      </c>
      <c r="V47" s="276" t="e">
        <f>'BS '!V47-#REF!</f>
        <v>#REF!</v>
      </c>
      <c r="W47" s="126" t="e">
        <f>'BS '!W47-#REF!</f>
        <v>#REF!</v>
      </c>
      <c r="X47" s="277" t="e">
        <f>'BS '!X47-#REF!</f>
        <v>#REF!</v>
      </c>
      <c r="Y47" s="277" t="e">
        <f>'BS '!Y47-#REF!</f>
        <v>#REF!</v>
      </c>
      <c r="Z47" s="277" t="e">
        <f>'BS '!Z47-#REF!</f>
        <v>#REF!</v>
      </c>
      <c r="AA47" s="277" t="e">
        <f>'BS '!AA47-#REF!</f>
        <v>#REF!</v>
      </c>
      <c r="AB47" s="278" t="e">
        <f>'BS '!AB47-#REF!</f>
        <v>#REF!</v>
      </c>
      <c r="AC47" s="277" t="e">
        <f>'BS '!AC47-#REF!</f>
        <v>#REF!</v>
      </c>
      <c r="AD47" s="277" t="e">
        <f>'BS '!AD47-#REF!</f>
        <v>#REF!</v>
      </c>
      <c r="AE47" s="277" t="e">
        <f>'BS '!AE47-#REF!</f>
        <v>#REF!</v>
      </c>
      <c r="AF47" s="277" t="e">
        <f>'BS '!AF47-#REF!</f>
        <v>#REF!</v>
      </c>
      <c r="AG47" s="278" t="e">
        <f>'BS '!AG47-#REF!</f>
        <v>#REF!</v>
      </c>
      <c r="AH47" s="277" t="e">
        <f>'BS '!AH47-#REF!</f>
        <v>#REF!</v>
      </c>
      <c r="AI47" s="277" t="e">
        <f>'BS '!AI47-#REF!</f>
        <v>#REF!</v>
      </c>
      <c r="AJ47" s="277" t="e">
        <f>'BS '!AJ47-#REF!</f>
        <v>#REF!</v>
      </c>
      <c r="AK47" s="277" t="e">
        <f>'BS '!AK47-#REF!</f>
        <v>#REF!</v>
      </c>
      <c r="AL47" s="278" t="e">
        <f>'BS '!AL47-#REF!</f>
        <v>#REF!</v>
      </c>
      <c r="AM47" s="277" t="e">
        <f>'BS '!AM47-#REF!</f>
        <v>#REF!</v>
      </c>
      <c r="AN47" s="277" t="e">
        <f>'BS '!AN47-#REF!</f>
        <v>#REF!</v>
      </c>
      <c r="AO47" s="277" t="e">
        <f>'BS '!AO47-#REF!</f>
        <v>#REF!</v>
      </c>
      <c r="AP47" s="277" t="e">
        <f>'BS '!AP47-#REF!</f>
        <v>#REF!</v>
      </c>
      <c r="AQ47" s="278" t="e">
        <f>'BS '!AQ47-#REF!</f>
        <v>#REF!</v>
      </c>
      <c r="AR47" s="277" t="e">
        <f>'BS '!AR47-#REF!</f>
        <v>#REF!</v>
      </c>
      <c r="AS47" s="277" t="e">
        <f>'BS '!AS47-#REF!</f>
        <v>#REF!</v>
      </c>
      <c r="AT47" s="277" t="e">
        <f>'BS '!AT47-#REF!</f>
        <v>#REF!</v>
      </c>
      <c r="AU47" s="277" t="e">
        <f>'BS '!AU47-#REF!</f>
        <v>#REF!</v>
      </c>
      <c r="AV47" s="278" t="e">
        <f>'BS '!AV47-#REF!</f>
        <v>#REF!</v>
      </c>
    </row>
    <row r="48" spans="1:48" s="23" customFormat="1" outlineLevel="1" x14ac:dyDescent="0.55000000000000004">
      <c r="B48" s="449" t="s">
        <v>252</v>
      </c>
      <c r="C48" s="450"/>
      <c r="D48" s="279" t="e">
        <f>'BS '!D48-#REF!</f>
        <v>#REF!</v>
      </c>
      <c r="E48" s="279" t="e">
        <f>'BS '!E48-#REF!</f>
        <v>#REF!</v>
      </c>
      <c r="F48" s="274" t="e">
        <f>'BS '!F48-#REF!</f>
        <v>#REF!</v>
      </c>
      <c r="G48" s="274" t="e">
        <f>'BS '!G48-#REF!</f>
        <v>#REF!</v>
      </c>
      <c r="H48" s="126" t="e">
        <f>'BS '!H48-#REF!</f>
        <v>#REF!</v>
      </c>
      <c r="I48" s="274" t="e">
        <f>'BS '!I48-#REF!</f>
        <v>#REF!</v>
      </c>
      <c r="J48" s="274" t="e">
        <f>'BS '!J48-#REF!</f>
        <v>#REF!</v>
      </c>
      <c r="K48" s="274" t="e">
        <f>'BS '!K48-#REF!</f>
        <v>#REF!</v>
      </c>
      <c r="L48" s="279" t="e">
        <f>'BS '!L48-#REF!</f>
        <v>#REF!</v>
      </c>
      <c r="M48" s="31" t="e">
        <f>'BS '!M48-#REF!</f>
        <v>#REF!</v>
      </c>
      <c r="N48" s="279" t="e">
        <f>'BS '!N48-#REF!</f>
        <v>#REF!</v>
      </c>
      <c r="O48" s="279" t="e">
        <f>'BS '!O48-#REF!</f>
        <v>#REF!</v>
      </c>
      <c r="P48" s="279" t="e">
        <f>'BS '!P48-#REF!</f>
        <v>#REF!</v>
      </c>
      <c r="Q48" s="279" t="e">
        <f>'BS '!Q48-#REF!</f>
        <v>#REF!</v>
      </c>
      <c r="R48" s="31" t="e">
        <f>'BS '!R48-#REF!</f>
        <v>#REF!</v>
      </c>
      <c r="S48" s="279" t="e">
        <f>'BS '!S48-#REF!</f>
        <v>#REF!</v>
      </c>
      <c r="T48" s="279" t="e">
        <f>'BS '!T48-#REF!</f>
        <v>#REF!</v>
      </c>
      <c r="U48" s="279" t="e">
        <f>'BS '!U48-#REF!</f>
        <v>#REF!</v>
      </c>
      <c r="V48" s="279" t="e">
        <f>'BS '!V48-#REF!</f>
        <v>#REF!</v>
      </c>
      <c r="W48" s="126" t="e">
        <f>'BS '!W48-#REF!</f>
        <v>#REF!</v>
      </c>
      <c r="X48" s="279" t="e">
        <f>'BS '!X48-#REF!</f>
        <v>#REF!</v>
      </c>
      <c r="Y48" s="279" t="e">
        <f>'BS '!Y48-#REF!</f>
        <v>#REF!</v>
      </c>
      <c r="Z48" s="279" t="e">
        <f>'BS '!Z48-#REF!</f>
        <v>#REF!</v>
      </c>
      <c r="AA48" s="279" t="e">
        <f>'BS '!AA48-#REF!</f>
        <v>#REF!</v>
      </c>
      <c r="AB48" s="31" t="e">
        <f>'BS '!AB48-#REF!</f>
        <v>#REF!</v>
      </c>
      <c r="AC48" s="279" t="e">
        <f>'BS '!AC48-#REF!</f>
        <v>#REF!</v>
      </c>
      <c r="AD48" s="279" t="e">
        <f>'BS '!AD48-#REF!</f>
        <v>#REF!</v>
      </c>
      <c r="AE48" s="279" t="e">
        <f>'BS '!AE48-#REF!</f>
        <v>#REF!</v>
      </c>
      <c r="AF48" s="279" t="e">
        <f>'BS '!AF48-#REF!</f>
        <v>#REF!</v>
      </c>
      <c r="AG48" s="31" t="e">
        <f>'BS '!AG48-#REF!</f>
        <v>#REF!</v>
      </c>
      <c r="AH48" s="279" t="e">
        <f>'BS '!AH48-#REF!</f>
        <v>#REF!</v>
      </c>
      <c r="AI48" s="279" t="e">
        <f>'BS '!AI48-#REF!</f>
        <v>#REF!</v>
      </c>
      <c r="AJ48" s="279" t="e">
        <f>'BS '!AJ48-#REF!</f>
        <v>#REF!</v>
      </c>
      <c r="AK48" s="279" t="e">
        <f>'BS '!AK48-#REF!</f>
        <v>#REF!</v>
      </c>
      <c r="AL48" s="31" t="e">
        <f>'BS '!AL48-#REF!</f>
        <v>#REF!</v>
      </c>
      <c r="AM48" s="279" t="e">
        <f>'BS '!AM48-#REF!</f>
        <v>#REF!</v>
      </c>
      <c r="AN48" s="279" t="e">
        <f>'BS '!AN48-#REF!</f>
        <v>#REF!</v>
      </c>
      <c r="AO48" s="279" t="e">
        <f>'BS '!AO48-#REF!</f>
        <v>#REF!</v>
      </c>
      <c r="AP48" s="279" t="e">
        <f>'BS '!AP48-#REF!</f>
        <v>#REF!</v>
      </c>
      <c r="AQ48" s="31" t="e">
        <f>'BS '!AQ48-#REF!</f>
        <v>#REF!</v>
      </c>
      <c r="AR48" s="279" t="e">
        <f>'BS '!AR48-#REF!</f>
        <v>#REF!</v>
      </c>
      <c r="AS48" s="279" t="e">
        <f>'BS '!AS48-#REF!</f>
        <v>#REF!</v>
      </c>
      <c r="AT48" s="279" t="e">
        <f>'BS '!AT48-#REF!</f>
        <v>#REF!</v>
      </c>
      <c r="AU48" s="279" t="e">
        <f>'BS '!AU48-#REF!</f>
        <v>#REF!</v>
      </c>
      <c r="AV48" s="31" t="e">
        <f>'BS '!AV48-#REF!</f>
        <v>#REF!</v>
      </c>
    </row>
    <row r="49" spans="2:48" outlineLevel="1" x14ac:dyDescent="0.55000000000000004">
      <c r="B49" s="437" t="s">
        <v>253</v>
      </c>
      <c r="C49" s="438"/>
      <c r="D49" s="276" t="e">
        <f>'BS '!D49-#REF!</f>
        <v>#REF!</v>
      </c>
      <c r="E49" s="276" t="e">
        <f>'BS '!E49-#REF!</f>
        <v>#REF!</v>
      </c>
      <c r="F49" s="276" t="e">
        <f>'BS '!F49-#REF!</f>
        <v>#REF!</v>
      </c>
      <c r="G49" s="276" t="e">
        <f>'BS '!G49-#REF!</f>
        <v>#REF!</v>
      </c>
      <c r="H49" s="126" t="e">
        <f>'BS '!H49-#REF!</f>
        <v>#REF!</v>
      </c>
      <c r="I49" s="276" t="e">
        <f>'BS '!I49-#REF!</f>
        <v>#REF!</v>
      </c>
      <c r="J49" s="276" t="e">
        <f>'BS '!J49-#REF!</f>
        <v>#REF!</v>
      </c>
      <c r="K49" s="276" t="e">
        <f>'BS '!K49-#REF!</f>
        <v>#REF!</v>
      </c>
      <c r="L49" s="276" t="e">
        <f>'BS '!L49-#REF!</f>
        <v>#REF!</v>
      </c>
      <c r="M49" s="31" t="e">
        <f>'BS '!M49-#REF!</f>
        <v>#REF!</v>
      </c>
      <c r="N49" s="276" t="e">
        <f>'BS '!N49-#REF!</f>
        <v>#REF!</v>
      </c>
      <c r="O49" s="276" t="e">
        <f>'BS '!O49-#REF!</f>
        <v>#REF!</v>
      </c>
      <c r="P49" s="276" t="e">
        <f>'BS '!P49-#REF!</f>
        <v>#REF!</v>
      </c>
      <c r="Q49" s="276" t="e">
        <f>'BS '!Q49-#REF!</f>
        <v>#REF!</v>
      </c>
      <c r="R49" s="31" t="e">
        <f>'BS '!R49-#REF!</f>
        <v>#REF!</v>
      </c>
      <c r="S49" s="276" t="e">
        <f>'BS '!S49-#REF!</f>
        <v>#REF!</v>
      </c>
      <c r="T49" s="276" t="e">
        <f>'BS '!T49-#REF!</f>
        <v>#REF!</v>
      </c>
      <c r="U49" s="276" t="e">
        <f>'BS '!U49-#REF!</f>
        <v>#REF!</v>
      </c>
      <c r="V49" s="276" t="e">
        <f>'BS '!V49-#REF!</f>
        <v>#REF!</v>
      </c>
      <c r="W49" s="126" t="e">
        <f>'BS '!W49-#REF!</f>
        <v>#REF!</v>
      </c>
      <c r="X49" s="277" t="e">
        <f>'BS '!X49-#REF!</f>
        <v>#REF!</v>
      </c>
      <c r="Y49" s="277" t="e">
        <f>'BS '!Y49-#REF!</f>
        <v>#REF!</v>
      </c>
      <c r="Z49" s="277" t="e">
        <f>'BS '!Z49-#REF!</f>
        <v>#REF!</v>
      </c>
      <c r="AA49" s="277" t="e">
        <f>'BS '!AA49-#REF!</f>
        <v>#REF!</v>
      </c>
      <c r="AB49" s="278" t="e">
        <f>'BS '!AB49-#REF!</f>
        <v>#REF!</v>
      </c>
      <c r="AC49" s="277" t="e">
        <f>'BS '!AC49-#REF!</f>
        <v>#REF!</v>
      </c>
      <c r="AD49" s="277" t="e">
        <f>'BS '!AD49-#REF!</f>
        <v>#REF!</v>
      </c>
      <c r="AE49" s="277" t="e">
        <f>'BS '!AE49-#REF!</f>
        <v>#REF!</v>
      </c>
      <c r="AF49" s="277" t="e">
        <f>'BS '!AF49-#REF!</f>
        <v>#REF!</v>
      </c>
      <c r="AG49" s="278" t="e">
        <f>'BS '!AG49-#REF!</f>
        <v>#REF!</v>
      </c>
      <c r="AH49" s="277" t="e">
        <f>'BS '!AH49-#REF!</f>
        <v>#REF!</v>
      </c>
      <c r="AI49" s="277" t="e">
        <f>'BS '!AI49-#REF!</f>
        <v>#REF!</v>
      </c>
      <c r="AJ49" s="277" t="e">
        <f>'BS '!AJ49-#REF!</f>
        <v>#REF!</v>
      </c>
      <c r="AK49" s="277" t="e">
        <f>'BS '!AK49-#REF!</f>
        <v>#REF!</v>
      </c>
      <c r="AL49" s="278" t="e">
        <f>'BS '!AL49-#REF!</f>
        <v>#REF!</v>
      </c>
      <c r="AM49" s="277" t="e">
        <f>'BS '!AM49-#REF!</f>
        <v>#REF!</v>
      </c>
      <c r="AN49" s="277" t="e">
        <f>'BS '!AN49-#REF!</f>
        <v>#REF!</v>
      </c>
      <c r="AO49" s="277" t="e">
        <f>'BS '!AO49-#REF!</f>
        <v>#REF!</v>
      </c>
      <c r="AP49" s="277" t="e">
        <f>'BS '!AP49-#REF!</f>
        <v>#REF!</v>
      </c>
      <c r="AQ49" s="278" t="e">
        <f>'BS '!AQ49-#REF!</f>
        <v>#REF!</v>
      </c>
      <c r="AR49" s="277" t="e">
        <f>'BS '!AR49-#REF!</f>
        <v>#REF!</v>
      </c>
      <c r="AS49" s="277" t="e">
        <f>'BS '!AS49-#REF!</f>
        <v>#REF!</v>
      </c>
      <c r="AT49" s="277" t="e">
        <f>'BS '!AT49-#REF!</f>
        <v>#REF!</v>
      </c>
      <c r="AU49" s="277" t="e">
        <f>'BS '!AU49-#REF!</f>
        <v>#REF!</v>
      </c>
      <c r="AV49" s="278" t="e">
        <f>'BS '!AV49-#REF!</f>
        <v>#REF!</v>
      </c>
    </row>
    <row r="50" spans="2:48" s="23" customFormat="1" outlineLevel="1" x14ac:dyDescent="0.55000000000000004">
      <c r="B50" s="449" t="s">
        <v>252</v>
      </c>
      <c r="C50" s="450"/>
      <c r="D50" s="279" t="e">
        <f>'BS '!D50-#REF!</f>
        <v>#REF!</v>
      </c>
      <c r="E50" s="279" t="e">
        <f>'BS '!E50-#REF!</f>
        <v>#REF!</v>
      </c>
      <c r="F50" s="274" t="e">
        <f>'BS '!F50-#REF!</f>
        <v>#REF!</v>
      </c>
      <c r="G50" s="274" t="e">
        <f>'BS '!G50-#REF!</f>
        <v>#REF!</v>
      </c>
      <c r="H50" s="126" t="e">
        <f>'BS '!H50-#REF!</f>
        <v>#REF!</v>
      </c>
      <c r="I50" s="274" t="e">
        <f>'BS '!I50-#REF!</f>
        <v>#REF!</v>
      </c>
      <c r="J50" s="274" t="e">
        <f>'BS '!J50-#REF!</f>
        <v>#REF!</v>
      </c>
      <c r="K50" s="274" t="e">
        <f>'BS '!K50-#REF!</f>
        <v>#REF!</v>
      </c>
      <c r="L50" s="279" t="e">
        <f>'BS '!L50-#REF!</f>
        <v>#REF!</v>
      </c>
      <c r="M50" s="31" t="e">
        <f>'BS '!M50-#REF!</f>
        <v>#REF!</v>
      </c>
      <c r="N50" s="279" t="e">
        <f>'BS '!N50-#REF!</f>
        <v>#REF!</v>
      </c>
      <c r="O50" s="279" t="e">
        <f>'BS '!O50-#REF!</f>
        <v>#REF!</v>
      </c>
      <c r="P50" s="279" t="e">
        <f>'BS '!P50-#REF!</f>
        <v>#REF!</v>
      </c>
      <c r="Q50" s="279" t="e">
        <f>'BS '!Q50-#REF!</f>
        <v>#REF!</v>
      </c>
      <c r="R50" s="31" t="e">
        <f>'BS '!R50-#REF!</f>
        <v>#REF!</v>
      </c>
      <c r="S50" s="279" t="e">
        <f>'BS '!S50-#REF!</f>
        <v>#REF!</v>
      </c>
      <c r="T50" s="279" t="e">
        <f>'BS '!T50-#REF!</f>
        <v>#REF!</v>
      </c>
      <c r="U50" s="279" t="e">
        <f>'BS '!U50-#REF!</f>
        <v>#REF!</v>
      </c>
      <c r="V50" s="279" t="e">
        <f>'BS '!V50-#REF!</f>
        <v>#REF!</v>
      </c>
      <c r="W50" s="126" t="e">
        <f>'BS '!W50-#REF!</f>
        <v>#REF!</v>
      </c>
      <c r="X50" s="279" t="e">
        <f>'BS '!X50-#REF!</f>
        <v>#REF!</v>
      </c>
      <c r="Y50" s="279" t="e">
        <f>'BS '!Y50-#REF!</f>
        <v>#REF!</v>
      </c>
      <c r="Z50" s="279" t="e">
        <f>'BS '!Z50-#REF!</f>
        <v>#REF!</v>
      </c>
      <c r="AA50" s="279" t="e">
        <f>'BS '!AA50-#REF!</f>
        <v>#REF!</v>
      </c>
      <c r="AB50" s="31" t="e">
        <f>'BS '!AB50-#REF!</f>
        <v>#REF!</v>
      </c>
      <c r="AC50" s="279" t="e">
        <f>'BS '!AC50-#REF!</f>
        <v>#REF!</v>
      </c>
      <c r="AD50" s="279" t="e">
        <f>'BS '!AD50-#REF!</f>
        <v>#REF!</v>
      </c>
      <c r="AE50" s="279" t="e">
        <f>'BS '!AE50-#REF!</f>
        <v>#REF!</v>
      </c>
      <c r="AF50" s="279" t="e">
        <f>'BS '!AF50-#REF!</f>
        <v>#REF!</v>
      </c>
      <c r="AG50" s="31" t="e">
        <f>'BS '!AG50-#REF!</f>
        <v>#REF!</v>
      </c>
      <c r="AH50" s="279" t="e">
        <f>'BS '!AH50-#REF!</f>
        <v>#REF!</v>
      </c>
      <c r="AI50" s="279" t="e">
        <f>'BS '!AI50-#REF!</f>
        <v>#REF!</v>
      </c>
      <c r="AJ50" s="279" t="e">
        <f>'BS '!AJ50-#REF!</f>
        <v>#REF!</v>
      </c>
      <c r="AK50" s="279" t="e">
        <f>'BS '!AK50-#REF!</f>
        <v>#REF!</v>
      </c>
      <c r="AL50" s="31" t="e">
        <f>'BS '!AL50-#REF!</f>
        <v>#REF!</v>
      </c>
      <c r="AM50" s="279" t="e">
        <f>'BS '!AM50-#REF!</f>
        <v>#REF!</v>
      </c>
      <c r="AN50" s="279" t="e">
        <f>'BS '!AN50-#REF!</f>
        <v>#REF!</v>
      </c>
      <c r="AO50" s="279" t="e">
        <f>'BS '!AO50-#REF!</f>
        <v>#REF!</v>
      </c>
      <c r="AP50" s="279" t="e">
        <f>'BS '!AP50-#REF!</f>
        <v>#REF!</v>
      </c>
      <c r="AQ50" s="31" t="e">
        <f>'BS '!AQ50-#REF!</f>
        <v>#REF!</v>
      </c>
      <c r="AR50" s="279" t="e">
        <f>'BS '!AR50-#REF!</f>
        <v>#REF!</v>
      </c>
      <c r="AS50" s="279" t="e">
        <f>'BS '!AS50-#REF!</f>
        <v>#REF!</v>
      </c>
      <c r="AT50" s="279" t="e">
        <f>'BS '!AT50-#REF!</f>
        <v>#REF!</v>
      </c>
      <c r="AU50" s="279" t="e">
        <f>'BS '!AU50-#REF!</f>
        <v>#REF!</v>
      </c>
      <c r="AV50" s="31" t="e">
        <f>'BS '!AV50-#REF!</f>
        <v>#REF!</v>
      </c>
    </row>
    <row r="51" spans="2:48" s="23" customFormat="1" outlineLevel="1" x14ac:dyDescent="0.55000000000000004">
      <c r="B51" s="437" t="s">
        <v>254</v>
      </c>
      <c r="C51" s="438"/>
      <c r="D51" s="276" t="e">
        <f>'BS '!D51-#REF!</f>
        <v>#REF!</v>
      </c>
      <c r="E51" s="276" t="e">
        <f>'BS '!E51-#REF!</f>
        <v>#REF!</v>
      </c>
      <c r="F51" s="276" t="e">
        <f>'BS '!F51-#REF!</f>
        <v>#REF!</v>
      </c>
      <c r="G51" s="276" t="e">
        <f>'BS '!G51-#REF!</f>
        <v>#REF!</v>
      </c>
      <c r="H51" s="127" t="e">
        <f>'BS '!H51-#REF!</f>
        <v>#REF!</v>
      </c>
      <c r="I51" s="276" t="e">
        <f>'BS '!I51-#REF!</f>
        <v>#REF!</v>
      </c>
      <c r="J51" s="276" t="e">
        <f>'BS '!J51-#REF!</f>
        <v>#REF!</v>
      </c>
      <c r="K51" s="276" t="e">
        <f>'BS '!K51-#REF!</f>
        <v>#REF!</v>
      </c>
      <c r="L51" s="276" t="e">
        <f>'BS '!L51-#REF!</f>
        <v>#REF!</v>
      </c>
      <c r="M51" s="280" t="e">
        <f>'BS '!M51-#REF!</f>
        <v>#REF!</v>
      </c>
      <c r="N51" s="276" t="e">
        <f>'BS '!N51-#REF!</f>
        <v>#REF!</v>
      </c>
      <c r="O51" s="276" t="e">
        <f>'BS '!O51-#REF!</f>
        <v>#REF!</v>
      </c>
      <c r="P51" s="276" t="e">
        <f>'BS '!P51-#REF!</f>
        <v>#REF!</v>
      </c>
      <c r="Q51" s="276" t="e">
        <f>'BS '!Q51-#REF!</f>
        <v>#REF!</v>
      </c>
      <c r="R51" s="280" t="e">
        <f>'BS '!R51-#REF!</f>
        <v>#REF!</v>
      </c>
      <c r="S51" s="276" t="e">
        <f>'BS '!S51-#REF!</f>
        <v>#REF!</v>
      </c>
      <c r="T51" s="276" t="e">
        <f>'BS '!T51-#REF!</f>
        <v>#REF!</v>
      </c>
      <c r="U51" s="276" t="e">
        <f>'BS '!U51-#REF!</f>
        <v>#REF!</v>
      </c>
      <c r="V51" s="276" t="e">
        <f>'BS '!V51-#REF!</f>
        <v>#REF!</v>
      </c>
      <c r="W51" s="127" t="e">
        <f>'BS '!W51-#REF!</f>
        <v>#REF!</v>
      </c>
      <c r="X51" s="277" t="e">
        <f>'BS '!X51-#REF!</f>
        <v>#REF!</v>
      </c>
      <c r="Y51" s="277" t="e">
        <f>'BS '!Y51-#REF!</f>
        <v>#REF!</v>
      </c>
      <c r="Z51" s="277" t="e">
        <f>'BS '!Z51-#REF!</f>
        <v>#REF!</v>
      </c>
      <c r="AA51" s="277" t="e">
        <f>'BS '!AA51-#REF!</f>
        <v>#REF!</v>
      </c>
      <c r="AB51" s="31" t="e">
        <f>'BS '!AB51-#REF!</f>
        <v>#REF!</v>
      </c>
      <c r="AC51" s="277" t="e">
        <f>'BS '!AC51-#REF!</f>
        <v>#REF!</v>
      </c>
      <c r="AD51" s="277" t="e">
        <f>'BS '!AD51-#REF!</f>
        <v>#REF!</v>
      </c>
      <c r="AE51" s="277" t="e">
        <f>'BS '!AE51-#REF!</f>
        <v>#REF!</v>
      </c>
      <c r="AF51" s="277" t="e">
        <f>'BS '!AF51-#REF!</f>
        <v>#REF!</v>
      </c>
      <c r="AG51" s="31" t="e">
        <f>'BS '!AG51-#REF!</f>
        <v>#REF!</v>
      </c>
      <c r="AH51" s="277" t="e">
        <f>'BS '!AH51-#REF!</f>
        <v>#REF!</v>
      </c>
      <c r="AI51" s="277" t="e">
        <f>'BS '!AI51-#REF!</f>
        <v>#REF!</v>
      </c>
      <c r="AJ51" s="277" t="e">
        <f>'BS '!AJ51-#REF!</f>
        <v>#REF!</v>
      </c>
      <c r="AK51" s="277" t="e">
        <f>'BS '!AK51-#REF!</f>
        <v>#REF!</v>
      </c>
      <c r="AL51" s="31" t="e">
        <f>'BS '!AL51-#REF!</f>
        <v>#REF!</v>
      </c>
      <c r="AM51" s="277" t="e">
        <f>'BS '!AM51-#REF!</f>
        <v>#REF!</v>
      </c>
      <c r="AN51" s="277" t="e">
        <f>'BS '!AN51-#REF!</f>
        <v>#REF!</v>
      </c>
      <c r="AO51" s="277" t="e">
        <f>'BS '!AO51-#REF!</f>
        <v>#REF!</v>
      </c>
      <c r="AP51" s="277" t="e">
        <f>'BS '!AP51-#REF!</f>
        <v>#REF!</v>
      </c>
      <c r="AQ51" s="31" t="e">
        <f>'BS '!AQ51-#REF!</f>
        <v>#REF!</v>
      </c>
      <c r="AR51" s="277" t="e">
        <f>'BS '!AR51-#REF!</f>
        <v>#REF!</v>
      </c>
      <c r="AS51" s="277" t="e">
        <f>'BS '!AS51-#REF!</f>
        <v>#REF!</v>
      </c>
      <c r="AT51" s="277" t="e">
        <f>'BS '!AT51-#REF!</f>
        <v>#REF!</v>
      </c>
      <c r="AU51" s="277" t="e">
        <f>'BS '!AU51-#REF!</f>
        <v>#REF!</v>
      </c>
      <c r="AV51" s="31" t="e">
        <f>'BS '!AV51-#REF!</f>
        <v>#REF!</v>
      </c>
    </row>
    <row r="52" spans="2:48" s="23" customFormat="1" outlineLevel="1" x14ac:dyDescent="0.55000000000000004">
      <c r="B52" s="449" t="s">
        <v>255</v>
      </c>
      <c r="C52" s="450"/>
      <c r="D52" s="16" t="e">
        <f>'BS '!D52-#REF!</f>
        <v>#REF!</v>
      </c>
      <c r="E52" s="16" t="e">
        <f>'BS '!E52-#REF!</f>
        <v>#REF!</v>
      </c>
      <c r="F52" s="101" t="e">
        <f>'BS '!F52-#REF!</f>
        <v>#REF!</v>
      </c>
      <c r="G52" s="101" t="e">
        <f>'BS '!G52-#REF!</f>
        <v>#REF!</v>
      </c>
      <c r="H52" s="128" t="e">
        <f>'BS '!H52-#REF!</f>
        <v>#REF!</v>
      </c>
      <c r="I52" s="101" t="e">
        <f>'BS '!I52-#REF!</f>
        <v>#REF!</v>
      </c>
      <c r="J52" s="101" t="e">
        <f>'BS '!J52-#REF!</f>
        <v>#REF!</v>
      </c>
      <c r="K52" s="101" t="e">
        <f>'BS '!K52-#REF!</f>
        <v>#REF!</v>
      </c>
      <c r="L52" s="16" t="e">
        <f>'BS '!L52-#REF!</f>
        <v>#REF!</v>
      </c>
      <c r="M52" s="28" t="e">
        <f>'BS '!M52-#REF!</f>
        <v>#REF!</v>
      </c>
      <c r="N52" s="16" t="e">
        <f>'BS '!N52-#REF!</f>
        <v>#REF!</v>
      </c>
      <c r="O52" s="16" t="e">
        <f>'BS '!O52-#REF!</f>
        <v>#REF!</v>
      </c>
      <c r="P52" s="16" t="e">
        <f>'BS '!P52-#REF!</f>
        <v>#REF!</v>
      </c>
      <c r="Q52" s="16" t="e">
        <f>'BS '!Q52-#REF!</f>
        <v>#REF!</v>
      </c>
      <c r="R52" s="28" t="e">
        <f>'BS '!R52-#REF!</f>
        <v>#REF!</v>
      </c>
      <c r="S52" s="16" t="e">
        <f>'BS '!S52-#REF!</f>
        <v>#REF!</v>
      </c>
      <c r="T52" s="16" t="e">
        <f>'BS '!T52-#REF!</f>
        <v>#REF!</v>
      </c>
      <c r="U52" s="16" t="e">
        <f>'BS '!U52-#REF!</f>
        <v>#REF!</v>
      </c>
      <c r="V52" s="16" t="e">
        <f>'BS '!V52-#REF!</f>
        <v>#REF!</v>
      </c>
      <c r="W52" s="28" t="e">
        <f>'BS '!W52-#REF!</f>
        <v>#REF!</v>
      </c>
      <c r="X52" s="16" t="e">
        <f>'BS '!X52-#REF!</f>
        <v>#REF!</v>
      </c>
      <c r="Y52" s="16" t="e">
        <f>'BS '!Y52-#REF!</f>
        <v>#REF!</v>
      </c>
      <c r="Z52" s="16" t="e">
        <f>'BS '!Z52-#REF!</f>
        <v>#REF!</v>
      </c>
      <c r="AA52" s="16" t="e">
        <f>'BS '!AA52-#REF!</f>
        <v>#REF!</v>
      </c>
      <c r="AB52" s="28" t="e">
        <f>'BS '!AB52-#REF!</f>
        <v>#REF!</v>
      </c>
      <c r="AC52" s="16" t="e">
        <f>'BS '!AC52-#REF!</f>
        <v>#REF!</v>
      </c>
      <c r="AD52" s="16" t="e">
        <f>'BS '!AD52-#REF!</f>
        <v>#REF!</v>
      </c>
      <c r="AE52" s="16" t="e">
        <f>'BS '!AE52-#REF!</f>
        <v>#REF!</v>
      </c>
      <c r="AF52" s="16" t="e">
        <f>'BS '!AF52-#REF!</f>
        <v>#REF!</v>
      </c>
      <c r="AG52" s="28" t="e">
        <f>'BS '!AG52-#REF!</f>
        <v>#REF!</v>
      </c>
      <c r="AH52" s="16" t="e">
        <f>'BS '!AH52-#REF!</f>
        <v>#REF!</v>
      </c>
      <c r="AI52" s="16" t="e">
        <f>'BS '!AI52-#REF!</f>
        <v>#REF!</v>
      </c>
      <c r="AJ52" s="16" t="e">
        <f>'BS '!AJ52-#REF!</f>
        <v>#REF!</v>
      </c>
      <c r="AK52" s="16" t="e">
        <f>'BS '!AK52-#REF!</f>
        <v>#REF!</v>
      </c>
      <c r="AL52" s="28" t="e">
        <f>'BS '!AL52-#REF!</f>
        <v>#REF!</v>
      </c>
      <c r="AM52" s="16" t="e">
        <f>'BS '!AM52-#REF!</f>
        <v>#REF!</v>
      </c>
      <c r="AN52" s="16" t="e">
        <f>'BS '!AN52-#REF!</f>
        <v>#REF!</v>
      </c>
      <c r="AO52" s="16" t="e">
        <f>'BS '!AO52-#REF!</f>
        <v>#REF!</v>
      </c>
      <c r="AP52" s="16" t="e">
        <f>'BS '!AP52-#REF!</f>
        <v>#REF!</v>
      </c>
      <c r="AQ52" s="28" t="e">
        <f>'BS '!AQ52-#REF!</f>
        <v>#REF!</v>
      </c>
      <c r="AR52" s="16" t="e">
        <f>'BS '!AR52-#REF!</f>
        <v>#REF!</v>
      </c>
      <c r="AS52" s="16" t="e">
        <f>'BS '!AS52-#REF!</f>
        <v>#REF!</v>
      </c>
      <c r="AT52" s="16" t="e">
        <f>'BS '!AT52-#REF!</f>
        <v>#REF!</v>
      </c>
      <c r="AU52" s="16" t="e">
        <f>'BS '!AU52-#REF!</f>
        <v>#REF!</v>
      </c>
      <c r="AV52" s="28" t="e">
        <f>'BS '!AV52-#REF!</f>
        <v>#REF!</v>
      </c>
    </row>
    <row r="53" spans="2:48" s="23" customFormat="1" outlineLevel="1" x14ac:dyDescent="0.55000000000000004">
      <c r="B53" s="437" t="s">
        <v>256</v>
      </c>
      <c r="C53" s="438"/>
      <c r="D53" s="30" t="e">
        <f>'BS '!D53-#REF!</f>
        <v>#REF!</v>
      </c>
      <c r="E53" s="30" t="e">
        <f>'BS '!E53-#REF!</f>
        <v>#REF!</v>
      </c>
      <c r="F53" s="118" t="e">
        <f>'BS '!F53-#REF!</f>
        <v>#REF!</v>
      </c>
      <c r="G53" s="118" t="e">
        <f>'BS '!G53-#REF!</f>
        <v>#REF!</v>
      </c>
      <c r="H53" s="128" t="e">
        <f>'BS '!H53-#REF!</f>
        <v>#REF!</v>
      </c>
      <c r="I53" s="118" t="e">
        <f>'BS '!I53-#REF!</f>
        <v>#REF!</v>
      </c>
      <c r="J53" s="118" t="e">
        <f>'BS '!J53-#REF!</f>
        <v>#REF!</v>
      </c>
      <c r="K53" s="118" t="e">
        <f>'BS '!K53-#REF!</f>
        <v>#REF!</v>
      </c>
      <c r="L53" s="118" t="e">
        <f>'BS '!L53-#REF!</f>
        <v>#REF!</v>
      </c>
      <c r="M53" s="28" t="e">
        <f>'BS '!M53-#REF!</f>
        <v>#REF!</v>
      </c>
      <c r="N53" s="118" t="e">
        <f>'BS '!N53-#REF!</f>
        <v>#REF!</v>
      </c>
      <c r="O53" s="118" t="e">
        <f>'BS '!O53-#REF!</f>
        <v>#REF!</v>
      </c>
      <c r="P53" s="118" t="e">
        <f>'BS '!P53-#REF!</f>
        <v>#REF!</v>
      </c>
      <c r="Q53" s="118" t="e">
        <f>'BS '!Q53-#REF!</f>
        <v>#REF!</v>
      </c>
      <c r="R53" s="28" t="e">
        <f>'BS '!R53-#REF!</f>
        <v>#REF!</v>
      </c>
      <c r="S53" s="118" t="e">
        <f>'BS '!S53-#REF!</f>
        <v>#REF!</v>
      </c>
      <c r="T53" s="118" t="e">
        <f>'BS '!T53-#REF!</f>
        <v>#REF!</v>
      </c>
      <c r="U53" s="118" t="e">
        <f>'BS '!U53-#REF!</f>
        <v>#REF!</v>
      </c>
      <c r="V53" s="118" t="e">
        <f>'BS '!V53-#REF!</f>
        <v>#REF!</v>
      </c>
      <c r="W53" s="28" t="e">
        <f>'BS '!W53-#REF!</f>
        <v>#REF!</v>
      </c>
      <c r="X53" s="34" t="e">
        <f>'BS '!X53-#REF!</f>
        <v>#REF!</v>
      </c>
      <c r="Y53" s="34" t="e">
        <f>'BS '!Y53-#REF!</f>
        <v>#REF!</v>
      </c>
      <c r="Z53" s="34" t="e">
        <f>'BS '!Z53-#REF!</f>
        <v>#REF!</v>
      </c>
      <c r="AA53" s="34" t="e">
        <f>'BS '!AA53-#REF!</f>
        <v>#REF!</v>
      </c>
      <c r="AB53" s="28" t="e">
        <f>'BS '!AB53-#REF!</f>
        <v>#REF!</v>
      </c>
      <c r="AC53" s="34" t="e">
        <f>'BS '!AC53-#REF!</f>
        <v>#REF!</v>
      </c>
      <c r="AD53" s="34" t="e">
        <f>'BS '!AD53-#REF!</f>
        <v>#REF!</v>
      </c>
      <c r="AE53" s="34" t="e">
        <f>'BS '!AE53-#REF!</f>
        <v>#REF!</v>
      </c>
      <c r="AF53" s="34" t="e">
        <f>'BS '!AF53-#REF!</f>
        <v>#REF!</v>
      </c>
      <c r="AG53" s="28" t="e">
        <f>'BS '!AG53-#REF!</f>
        <v>#REF!</v>
      </c>
      <c r="AH53" s="34" t="e">
        <f>'BS '!AH53-#REF!</f>
        <v>#REF!</v>
      </c>
      <c r="AI53" s="34" t="e">
        <f>'BS '!AI53-#REF!</f>
        <v>#REF!</v>
      </c>
      <c r="AJ53" s="34" t="e">
        <f>'BS '!AJ53-#REF!</f>
        <v>#REF!</v>
      </c>
      <c r="AK53" s="34" t="e">
        <f>'BS '!AK53-#REF!</f>
        <v>#REF!</v>
      </c>
      <c r="AL53" s="28" t="e">
        <f>'BS '!AL53-#REF!</f>
        <v>#REF!</v>
      </c>
      <c r="AM53" s="34" t="e">
        <f>'BS '!AM53-#REF!</f>
        <v>#REF!</v>
      </c>
      <c r="AN53" s="34" t="e">
        <f>'BS '!AN53-#REF!</f>
        <v>#REF!</v>
      </c>
      <c r="AO53" s="34" t="e">
        <f>'BS '!AO53-#REF!</f>
        <v>#REF!</v>
      </c>
      <c r="AP53" s="34" t="e">
        <f>'BS '!AP53-#REF!</f>
        <v>#REF!</v>
      </c>
      <c r="AQ53" s="28" t="e">
        <f>'BS '!AQ53-#REF!</f>
        <v>#REF!</v>
      </c>
      <c r="AR53" s="34" t="e">
        <f>'BS '!AR53-#REF!</f>
        <v>#REF!</v>
      </c>
      <c r="AS53" s="34" t="e">
        <f>'BS '!AS53-#REF!</f>
        <v>#REF!</v>
      </c>
      <c r="AT53" s="34" t="e">
        <f>'BS '!AT53-#REF!</f>
        <v>#REF!</v>
      </c>
      <c r="AU53" s="34" t="e">
        <f>'BS '!AU53-#REF!</f>
        <v>#REF!</v>
      </c>
      <c r="AV53" s="28" t="e">
        <f>'BS '!AV53-#REF!</f>
        <v>#REF!</v>
      </c>
    </row>
    <row r="54" spans="2:48" s="23" customFormat="1" outlineLevel="1" x14ac:dyDescent="0.55000000000000004">
      <c r="B54" s="180" t="s">
        <v>257</v>
      </c>
      <c r="C54" s="201"/>
      <c r="D54" s="30" t="e">
        <f>'BS '!D54-#REF!</f>
        <v>#REF!</v>
      </c>
      <c r="E54" s="30" t="e">
        <f>'BS '!E54-#REF!</f>
        <v>#REF!</v>
      </c>
      <c r="F54" s="118" t="e">
        <f>'BS '!F54-#REF!</f>
        <v>#REF!</v>
      </c>
      <c r="G54" s="118" t="e">
        <f>'BS '!G54-#REF!</f>
        <v>#REF!</v>
      </c>
      <c r="H54" s="128" t="e">
        <f>'BS '!H54-#REF!</f>
        <v>#REF!</v>
      </c>
      <c r="I54" s="118" t="e">
        <f>'BS '!I54-#REF!</f>
        <v>#REF!</v>
      </c>
      <c r="J54" s="118" t="e">
        <f>'BS '!J54-#REF!</f>
        <v>#REF!</v>
      </c>
      <c r="K54" s="118" t="e">
        <f>'BS '!K54-#REF!</f>
        <v>#REF!</v>
      </c>
      <c r="L54" s="118" t="e">
        <f>'BS '!L54-#REF!</f>
        <v>#REF!</v>
      </c>
      <c r="M54" s="28" t="e">
        <f>'BS '!M54-#REF!</f>
        <v>#REF!</v>
      </c>
      <c r="N54" s="118" t="e">
        <f>'BS '!N54-#REF!</f>
        <v>#REF!</v>
      </c>
      <c r="O54" s="118" t="e">
        <f>'BS '!O54-#REF!</f>
        <v>#REF!</v>
      </c>
      <c r="P54" s="118" t="e">
        <f>'BS '!P54-#REF!</f>
        <v>#REF!</v>
      </c>
      <c r="Q54" s="118" t="e">
        <f>'BS '!Q54-#REF!</f>
        <v>#REF!</v>
      </c>
      <c r="R54" s="28" t="e">
        <f>'BS '!R54-#REF!</f>
        <v>#REF!</v>
      </c>
      <c r="S54" s="118" t="e">
        <f>'BS '!S54-#REF!</f>
        <v>#REF!</v>
      </c>
      <c r="T54" s="118" t="e">
        <f>'BS '!T54-#REF!</f>
        <v>#REF!</v>
      </c>
      <c r="U54" s="118" t="e">
        <f>'BS '!U54-#REF!</f>
        <v>#REF!</v>
      </c>
      <c r="V54" s="118" t="e">
        <f>'BS '!V54-#REF!</f>
        <v>#REF!</v>
      </c>
      <c r="W54" s="28" t="e">
        <f>'BS '!W54-#REF!</f>
        <v>#REF!</v>
      </c>
      <c r="X54" s="34" t="e">
        <f>'BS '!X54-#REF!</f>
        <v>#REF!</v>
      </c>
      <c r="Y54" s="34" t="e">
        <f>'BS '!Y54-#REF!</f>
        <v>#REF!</v>
      </c>
      <c r="Z54" s="34" t="e">
        <f>'BS '!Z54-#REF!</f>
        <v>#REF!</v>
      </c>
      <c r="AA54" s="34" t="e">
        <f>'BS '!AA54-#REF!</f>
        <v>#REF!</v>
      </c>
      <c r="AB54" s="28" t="e">
        <f>'BS '!AB54-#REF!</f>
        <v>#REF!</v>
      </c>
      <c r="AC54" s="34" t="e">
        <f>'BS '!AC54-#REF!</f>
        <v>#REF!</v>
      </c>
      <c r="AD54" s="34" t="e">
        <f>'BS '!AD54-#REF!</f>
        <v>#REF!</v>
      </c>
      <c r="AE54" s="34" t="e">
        <f>'BS '!AE54-#REF!</f>
        <v>#REF!</v>
      </c>
      <c r="AF54" s="34" t="e">
        <f>'BS '!AF54-#REF!</f>
        <v>#REF!</v>
      </c>
      <c r="AG54" s="28" t="e">
        <f>'BS '!AG54-#REF!</f>
        <v>#REF!</v>
      </c>
      <c r="AH54" s="34" t="e">
        <f>'BS '!AH54-#REF!</f>
        <v>#REF!</v>
      </c>
      <c r="AI54" s="34" t="e">
        <f>'BS '!AI54-#REF!</f>
        <v>#REF!</v>
      </c>
      <c r="AJ54" s="34" t="e">
        <f>'BS '!AJ54-#REF!</f>
        <v>#REF!</v>
      </c>
      <c r="AK54" s="34" t="e">
        <f>'BS '!AK54-#REF!</f>
        <v>#REF!</v>
      </c>
      <c r="AL54" s="28" t="e">
        <f>'BS '!AL54-#REF!</f>
        <v>#REF!</v>
      </c>
      <c r="AM54" s="34" t="e">
        <f>'BS '!AM54-#REF!</f>
        <v>#REF!</v>
      </c>
      <c r="AN54" s="34" t="e">
        <f>'BS '!AN54-#REF!</f>
        <v>#REF!</v>
      </c>
      <c r="AO54" s="34" t="e">
        <f>'BS '!AO54-#REF!</f>
        <v>#REF!</v>
      </c>
      <c r="AP54" s="34" t="e">
        <f>'BS '!AP54-#REF!</f>
        <v>#REF!</v>
      </c>
      <c r="AQ54" s="28" t="e">
        <f>'BS '!AQ54-#REF!</f>
        <v>#REF!</v>
      </c>
      <c r="AR54" s="34" t="e">
        <f>'BS '!AR54-#REF!</f>
        <v>#REF!</v>
      </c>
      <c r="AS54" s="34" t="e">
        <f>'BS '!AS54-#REF!</f>
        <v>#REF!</v>
      </c>
      <c r="AT54" s="34" t="e">
        <f>'BS '!AT54-#REF!</f>
        <v>#REF!</v>
      </c>
      <c r="AU54" s="34" t="e">
        <f>'BS '!AU54-#REF!</f>
        <v>#REF!</v>
      </c>
      <c r="AV54" s="28" t="e">
        <f>'BS '!AV54-#REF!</f>
        <v>#REF!</v>
      </c>
    </row>
    <row r="55" spans="2:48" s="23" customFormat="1" outlineLevel="1" x14ac:dyDescent="0.55000000000000004">
      <c r="B55" s="200" t="s">
        <v>258</v>
      </c>
      <c r="C55" s="201"/>
      <c r="D55" s="30" t="e">
        <f>'BS '!D55-#REF!</f>
        <v>#REF!</v>
      </c>
      <c r="E55" s="30" t="e">
        <f>'BS '!E55-#REF!</f>
        <v>#REF!</v>
      </c>
      <c r="F55" s="113" t="e">
        <f>'BS '!F55-#REF!</f>
        <v>#REF!</v>
      </c>
      <c r="G55" s="113" t="e">
        <f>'BS '!G55-#REF!</f>
        <v>#REF!</v>
      </c>
      <c r="H55" s="125" t="e">
        <f>'BS '!H55-#REF!</f>
        <v>#REF!</v>
      </c>
      <c r="I55" s="281" t="e">
        <f>'BS '!I55-#REF!</f>
        <v>#REF!</v>
      </c>
      <c r="J55" s="281" t="e">
        <f>'BS '!J55-#REF!</f>
        <v>#REF!</v>
      </c>
      <c r="K55" s="113" t="e">
        <f>'BS '!K55-#REF!</f>
        <v>#REF!</v>
      </c>
      <c r="L55" s="113" t="e">
        <f>'BS '!L55-#REF!</f>
        <v>#REF!</v>
      </c>
      <c r="M55" s="282" t="e">
        <f>'BS '!M55-#REF!</f>
        <v>#REF!</v>
      </c>
      <c r="N55" s="281" t="e">
        <f>'BS '!N55-#REF!</f>
        <v>#REF!</v>
      </c>
      <c r="O55" s="281" t="e">
        <f>'BS '!O55-#REF!</f>
        <v>#REF!</v>
      </c>
      <c r="P55" s="113" t="e">
        <f>'BS '!P55-#REF!</f>
        <v>#REF!</v>
      </c>
      <c r="Q55" s="113" t="e">
        <f>'BS '!Q55-#REF!</f>
        <v>#REF!</v>
      </c>
      <c r="R55" s="282" t="e">
        <f>'BS '!R55-#REF!</f>
        <v>#REF!</v>
      </c>
      <c r="S55" s="281" t="e">
        <f>'BS '!S55-#REF!</f>
        <v>#REF!</v>
      </c>
      <c r="T55" s="281" t="e">
        <f>'BS '!T55-#REF!</f>
        <v>#REF!</v>
      </c>
      <c r="U55" s="281" t="e">
        <f>'BS '!U55-#REF!</f>
        <v>#REF!</v>
      </c>
      <c r="V55" s="113" t="e">
        <f>'BS '!V55-#REF!</f>
        <v>#REF!</v>
      </c>
      <c r="W55" s="282" t="e">
        <f>'BS '!W55-#REF!</f>
        <v>#REF!</v>
      </c>
      <c r="X55" s="283" t="e">
        <f>'BS '!X55-#REF!</f>
        <v>#REF!</v>
      </c>
      <c r="Y55" s="283" t="e">
        <f>'BS '!Y55-#REF!</f>
        <v>#REF!</v>
      </c>
      <c r="Z55" s="35" t="e">
        <f>'BS '!Z55-#REF!</f>
        <v>#REF!</v>
      </c>
      <c r="AA55" s="284" t="e">
        <f>'BS '!AA55-#REF!</f>
        <v>#REF!</v>
      </c>
      <c r="AB55" s="28" t="e">
        <f>'BS '!AB55-#REF!</f>
        <v>#REF!</v>
      </c>
      <c r="AC55" s="283" t="e">
        <f>'BS '!AC55-#REF!</f>
        <v>#REF!</v>
      </c>
      <c r="AD55" s="283" t="e">
        <f>'BS '!AD55-#REF!</f>
        <v>#REF!</v>
      </c>
      <c r="AE55" s="35" t="e">
        <f>'BS '!AE55-#REF!</f>
        <v>#REF!</v>
      </c>
      <c r="AF55" s="284" t="e">
        <f>'BS '!AF55-#REF!</f>
        <v>#REF!</v>
      </c>
      <c r="AG55" s="28" t="e">
        <f>'BS '!AG55-#REF!</f>
        <v>#REF!</v>
      </c>
      <c r="AH55" s="283" t="e">
        <f>'BS '!AH55-#REF!</f>
        <v>#REF!</v>
      </c>
      <c r="AI55" s="283" t="e">
        <f>'BS '!AI55-#REF!</f>
        <v>#REF!</v>
      </c>
      <c r="AJ55" s="35" t="e">
        <f>'BS '!AJ55-#REF!</f>
        <v>#REF!</v>
      </c>
      <c r="AK55" s="284" t="e">
        <f>'BS '!AK55-#REF!</f>
        <v>#REF!</v>
      </c>
      <c r="AL55" s="28" t="e">
        <f>'BS '!AL55-#REF!</f>
        <v>#REF!</v>
      </c>
      <c r="AM55" s="283" t="e">
        <f>'BS '!AM55-#REF!</f>
        <v>#REF!</v>
      </c>
      <c r="AN55" s="283" t="e">
        <f>'BS '!AN55-#REF!</f>
        <v>#REF!</v>
      </c>
      <c r="AO55" s="35" t="e">
        <f>'BS '!AO55-#REF!</f>
        <v>#REF!</v>
      </c>
      <c r="AP55" s="284" t="e">
        <f>'BS '!AP55-#REF!</f>
        <v>#REF!</v>
      </c>
      <c r="AQ55" s="28" t="e">
        <f>'BS '!AQ55-#REF!</f>
        <v>#REF!</v>
      </c>
      <c r="AR55" s="283" t="e">
        <f>'BS '!AR55-#REF!</f>
        <v>#REF!</v>
      </c>
      <c r="AS55" s="283" t="e">
        <f>'BS '!AS55-#REF!</f>
        <v>#REF!</v>
      </c>
      <c r="AT55" s="35" t="e">
        <f>'BS '!AT55-#REF!</f>
        <v>#REF!</v>
      </c>
      <c r="AU55" s="284" t="e">
        <f>'BS '!AU55-#REF!</f>
        <v>#REF!</v>
      </c>
      <c r="AV55" s="28" t="e">
        <f>'BS '!AV55-#REF!</f>
        <v>#REF!</v>
      </c>
    </row>
    <row r="56" spans="2:48" outlineLevel="1" x14ac:dyDescent="0.55000000000000004">
      <c r="B56" s="200" t="s">
        <v>259</v>
      </c>
      <c r="C56" s="201"/>
      <c r="D56" s="285" t="e">
        <f>'BS '!D56-#REF!</f>
        <v>#REF!</v>
      </c>
      <c r="E56" s="285" t="e">
        <f>'BS '!E56-#REF!</f>
        <v>#REF!</v>
      </c>
      <c r="F56" s="286" t="e">
        <f>'BS '!F56-#REF!</f>
        <v>#REF!</v>
      </c>
      <c r="G56" s="286" t="e">
        <f>'BS '!G56-#REF!</f>
        <v>#REF!</v>
      </c>
      <c r="H56" s="125" t="e">
        <f>'BS '!H56-#REF!</f>
        <v>#REF!</v>
      </c>
      <c r="I56" s="287" t="e">
        <f>'BS '!I56-#REF!</f>
        <v>#REF!</v>
      </c>
      <c r="J56" s="287" t="e">
        <f>'BS '!J56-#REF!</f>
        <v>#REF!</v>
      </c>
      <c r="K56" s="286" t="e">
        <f>'BS '!K56-#REF!</f>
        <v>#REF!</v>
      </c>
      <c r="L56" s="286" t="e">
        <f>'BS '!L56-#REF!</f>
        <v>#REF!</v>
      </c>
      <c r="M56" s="282" t="e">
        <f>'BS '!M56-#REF!</f>
        <v>#REF!</v>
      </c>
      <c r="N56" s="287" t="e">
        <f>'BS '!N56-#REF!</f>
        <v>#REF!</v>
      </c>
      <c r="O56" s="287" t="e">
        <f>'BS '!O56-#REF!</f>
        <v>#REF!</v>
      </c>
      <c r="P56" s="286" t="e">
        <f>'BS '!P56-#REF!</f>
        <v>#REF!</v>
      </c>
      <c r="Q56" s="286" t="e">
        <f>'BS '!Q56-#REF!</f>
        <v>#REF!</v>
      </c>
      <c r="R56" s="282" t="e">
        <f>'BS '!R56-#REF!</f>
        <v>#REF!</v>
      </c>
      <c r="S56" s="287" t="e">
        <f>'BS '!S56-#REF!</f>
        <v>#REF!</v>
      </c>
      <c r="T56" s="287" t="e">
        <f>'BS '!T56-#REF!</f>
        <v>#REF!</v>
      </c>
      <c r="U56" s="287" t="e">
        <f>'BS '!U56-#REF!</f>
        <v>#REF!</v>
      </c>
      <c r="V56" s="286" t="e">
        <f>'BS '!V56-#REF!</f>
        <v>#REF!</v>
      </c>
      <c r="W56" s="282" t="e">
        <f>'BS '!W56-#REF!</f>
        <v>#REF!</v>
      </c>
      <c r="X56" s="289" t="e">
        <f>'BS '!X56-#REF!</f>
        <v>#REF!</v>
      </c>
      <c r="Y56" s="289" t="e">
        <f>'BS '!Y56-#REF!</f>
        <v>#REF!</v>
      </c>
      <c r="Z56" s="288" t="e">
        <f>'BS '!Z56-#REF!</f>
        <v>#REF!</v>
      </c>
      <c r="AA56" s="288" t="e">
        <f>'BS '!AA56-#REF!</f>
        <v>#REF!</v>
      </c>
      <c r="AB56" s="290" t="e">
        <f>'BS '!AB56-#REF!</f>
        <v>#REF!</v>
      </c>
      <c r="AC56" s="289" t="e">
        <f>'BS '!AC56-#REF!</f>
        <v>#REF!</v>
      </c>
      <c r="AD56" s="289" t="e">
        <f>'BS '!AD56-#REF!</f>
        <v>#REF!</v>
      </c>
      <c r="AE56" s="288" t="e">
        <f>'BS '!AE56-#REF!</f>
        <v>#REF!</v>
      </c>
      <c r="AF56" s="288" t="e">
        <f>'BS '!AF56-#REF!</f>
        <v>#REF!</v>
      </c>
      <c r="AG56" s="290" t="e">
        <f>'BS '!AG56-#REF!</f>
        <v>#REF!</v>
      </c>
      <c r="AH56" s="289" t="e">
        <f>'BS '!AH56-#REF!</f>
        <v>#REF!</v>
      </c>
      <c r="AI56" s="289" t="e">
        <f>'BS '!AI56-#REF!</f>
        <v>#REF!</v>
      </c>
      <c r="AJ56" s="288" t="e">
        <f>'BS '!AJ56-#REF!</f>
        <v>#REF!</v>
      </c>
      <c r="AK56" s="288" t="e">
        <f>'BS '!AK56-#REF!</f>
        <v>#REF!</v>
      </c>
      <c r="AL56" s="290" t="e">
        <f>'BS '!AL56-#REF!</f>
        <v>#REF!</v>
      </c>
      <c r="AM56" s="289" t="e">
        <f>'BS '!AM56-#REF!</f>
        <v>#REF!</v>
      </c>
      <c r="AN56" s="289" t="e">
        <f>'BS '!AN56-#REF!</f>
        <v>#REF!</v>
      </c>
      <c r="AO56" s="288" t="e">
        <f>'BS '!AO56-#REF!</f>
        <v>#REF!</v>
      </c>
      <c r="AP56" s="288" t="e">
        <f>'BS '!AP56-#REF!</f>
        <v>#REF!</v>
      </c>
      <c r="AQ56" s="290" t="e">
        <f>'BS '!AQ56-#REF!</f>
        <v>#REF!</v>
      </c>
      <c r="AR56" s="289" t="e">
        <f>'BS '!AR56-#REF!</f>
        <v>#REF!</v>
      </c>
      <c r="AS56" s="289" t="e">
        <f>'BS '!AS56-#REF!</f>
        <v>#REF!</v>
      </c>
      <c r="AT56" s="288" t="e">
        <f>'BS '!AT56-#REF!</f>
        <v>#REF!</v>
      </c>
      <c r="AU56" s="288" t="e">
        <f>'BS '!AU56-#REF!</f>
        <v>#REF!</v>
      </c>
      <c r="AV56" s="290" t="e">
        <f>'BS '!AV56-#REF!</f>
        <v>#REF!</v>
      </c>
    </row>
    <row r="57" spans="2:48" outlineLevel="1" x14ac:dyDescent="0.55000000000000004">
      <c r="B57" s="200"/>
      <c r="C57" s="201"/>
      <c r="D57" s="285" t="e">
        <f>'BS '!D57-#REF!</f>
        <v>#REF!</v>
      </c>
      <c r="E57" s="285" t="e">
        <f>'BS '!E57-#REF!</f>
        <v>#REF!</v>
      </c>
      <c r="F57" s="286" t="e">
        <f>'BS '!F57-#REF!</f>
        <v>#REF!</v>
      </c>
      <c r="G57" s="286" t="e">
        <f>'BS '!G57-#REF!</f>
        <v>#REF!</v>
      </c>
      <c r="H57" s="125" t="e">
        <f>'BS '!H57-#REF!</f>
        <v>#REF!</v>
      </c>
      <c r="I57" s="287" t="e">
        <f>'BS '!I57-#REF!</f>
        <v>#REF!</v>
      </c>
      <c r="J57" s="287" t="e">
        <f>'BS '!J57-#REF!</f>
        <v>#REF!</v>
      </c>
      <c r="K57" s="286" t="e">
        <f>'BS '!K57-#REF!</f>
        <v>#REF!</v>
      </c>
      <c r="L57" s="286" t="e">
        <f>'BS '!L57-#REF!</f>
        <v>#REF!</v>
      </c>
      <c r="M57" s="282" t="e">
        <f>'BS '!M57-#REF!</f>
        <v>#REF!</v>
      </c>
      <c r="N57" s="287" t="e">
        <f>'BS '!N57-#REF!</f>
        <v>#REF!</v>
      </c>
      <c r="O57" s="287" t="e">
        <f>'BS '!O57-#REF!</f>
        <v>#REF!</v>
      </c>
      <c r="P57" s="286" t="e">
        <f>'BS '!P57-#REF!</f>
        <v>#REF!</v>
      </c>
      <c r="Q57" s="286" t="e">
        <f>'BS '!Q57-#REF!</f>
        <v>#REF!</v>
      </c>
      <c r="R57" s="282" t="e">
        <f>'BS '!R57-#REF!</f>
        <v>#REF!</v>
      </c>
      <c r="S57" s="287" t="e">
        <f>'BS '!S57-#REF!</f>
        <v>#REF!</v>
      </c>
      <c r="T57" s="287" t="e">
        <f>'BS '!T57-#REF!</f>
        <v>#REF!</v>
      </c>
      <c r="U57" s="287" t="e">
        <f>'BS '!U57-#REF!</f>
        <v>#REF!</v>
      </c>
      <c r="V57" s="286" t="e">
        <f>'BS '!V57-#REF!</f>
        <v>#REF!</v>
      </c>
      <c r="W57" s="282" t="e">
        <f>'BS '!W57-#REF!</f>
        <v>#REF!</v>
      </c>
      <c r="X57" s="289" t="e">
        <f>'BS '!X57-#REF!</f>
        <v>#REF!</v>
      </c>
      <c r="Y57" s="289" t="e">
        <f>'BS '!Y57-#REF!</f>
        <v>#REF!</v>
      </c>
      <c r="Z57" s="288" t="e">
        <f>'BS '!Z57-#REF!</f>
        <v>#REF!</v>
      </c>
      <c r="AA57" s="288" t="e">
        <f>'BS '!AA57-#REF!</f>
        <v>#REF!</v>
      </c>
      <c r="AB57" s="290" t="e">
        <f>'BS '!AB57-#REF!</f>
        <v>#REF!</v>
      </c>
      <c r="AC57" s="289" t="e">
        <f>'BS '!AC57-#REF!</f>
        <v>#REF!</v>
      </c>
      <c r="AD57" s="289" t="e">
        <f>'BS '!AD57-#REF!</f>
        <v>#REF!</v>
      </c>
      <c r="AE57" s="288" t="e">
        <f>'BS '!AE57-#REF!</f>
        <v>#REF!</v>
      </c>
      <c r="AF57" s="288" t="e">
        <f>'BS '!AF57-#REF!</f>
        <v>#REF!</v>
      </c>
      <c r="AG57" s="290" t="e">
        <f>'BS '!AG57-#REF!</f>
        <v>#REF!</v>
      </c>
      <c r="AH57" s="289" t="e">
        <f>'BS '!AH57-#REF!</f>
        <v>#REF!</v>
      </c>
      <c r="AI57" s="289" t="e">
        <f>'BS '!AI57-#REF!</f>
        <v>#REF!</v>
      </c>
      <c r="AJ57" s="288" t="e">
        <f>'BS '!AJ57-#REF!</f>
        <v>#REF!</v>
      </c>
      <c r="AK57" s="288" t="e">
        <f>'BS '!AK57-#REF!</f>
        <v>#REF!</v>
      </c>
      <c r="AL57" s="290" t="e">
        <f>'BS '!AL57-#REF!</f>
        <v>#REF!</v>
      </c>
      <c r="AM57" s="289" t="e">
        <f>'BS '!AM57-#REF!</f>
        <v>#REF!</v>
      </c>
      <c r="AN57" s="289" t="e">
        <f>'BS '!AN57-#REF!</f>
        <v>#REF!</v>
      </c>
      <c r="AO57" s="288" t="e">
        <f>'BS '!AO57-#REF!</f>
        <v>#REF!</v>
      </c>
      <c r="AP57" s="288" t="e">
        <f>'BS '!AP57-#REF!</f>
        <v>#REF!</v>
      </c>
      <c r="AQ57" s="290" t="e">
        <f>'BS '!AQ57-#REF!</f>
        <v>#REF!</v>
      </c>
      <c r="AR57" s="289" t="e">
        <f>'BS '!AR57-#REF!</f>
        <v>#REF!</v>
      </c>
      <c r="AS57" s="289" t="e">
        <f>'BS '!AS57-#REF!</f>
        <v>#REF!</v>
      </c>
      <c r="AT57" s="288" t="e">
        <f>'BS '!AT57-#REF!</f>
        <v>#REF!</v>
      </c>
      <c r="AU57" s="288" t="e">
        <f>'BS '!AU57-#REF!</f>
        <v>#REF!</v>
      </c>
      <c r="AV57" s="290" t="e">
        <f>'BS '!AV57-#REF!</f>
        <v>#REF!</v>
      </c>
    </row>
    <row r="58" spans="2:48" s="296" customFormat="1" outlineLevel="1" x14ac:dyDescent="0.55000000000000004">
      <c r="B58" s="291" t="s">
        <v>260</v>
      </c>
      <c r="C58" s="249"/>
      <c r="D58" s="292" t="e">
        <f>'BS '!D58-#REF!</f>
        <v>#REF!</v>
      </c>
      <c r="E58" s="292" t="e">
        <f>'BS '!E58-#REF!</f>
        <v>#REF!</v>
      </c>
      <c r="F58" s="293" t="e">
        <f>'BS '!F58-#REF!</f>
        <v>#REF!</v>
      </c>
      <c r="G58" s="293" t="e">
        <f>'BS '!G58-#REF!</f>
        <v>#REF!</v>
      </c>
      <c r="H58" s="294" t="e">
        <f>'BS '!H58-#REF!</f>
        <v>#REF!</v>
      </c>
      <c r="I58" s="292" t="e">
        <f>'BS '!I58-#REF!</f>
        <v>#REF!</v>
      </c>
      <c r="J58" s="292" t="e">
        <f>'BS '!J58-#REF!</f>
        <v>#REF!</v>
      </c>
      <c r="K58" s="293" t="e">
        <f>'BS '!K58-#REF!</f>
        <v>#REF!</v>
      </c>
      <c r="L58" s="293" t="e">
        <f>'BS '!L58-#REF!</f>
        <v>#REF!</v>
      </c>
      <c r="M58" s="294" t="e">
        <f>'BS '!M58-#REF!</f>
        <v>#REF!</v>
      </c>
      <c r="N58" s="292" t="e">
        <f>'BS '!N58-#REF!</f>
        <v>#REF!</v>
      </c>
      <c r="O58" s="292" t="e">
        <f>'BS '!O58-#REF!</f>
        <v>#REF!</v>
      </c>
      <c r="P58" s="293" t="e">
        <f>'BS '!P58-#REF!</f>
        <v>#REF!</v>
      </c>
      <c r="Q58" s="293" t="e">
        <f>'BS '!Q58-#REF!</f>
        <v>#REF!</v>
      </c>
      <c r="R58" s="294" t="e">
        <f>'BS '!R58-#REF!</f>
        <v>#REF!</v>
      </c>
      <c r="S58" s="292" t="e">
        <f>'BS '!S58-#REF!</f>
        <v>#REF!</v>
      </c>
      <c r="T58" s="292" t="e">
        <f>'BS '!T58-#REF!</f>
        <v>#REF!</v>
      </c>
      <c r="U58" s="292" t="e">
        <f>'BS '!U58-#REF!</f>
        <v>#REF!</v>
      </c>
      <c r="V58" s="293" t="e">
        <f>'BS '!V58-#REF!</f>
        <v>#REF!</v>
      </c>
      <c r="W58" s="294" t="e">
        <f>'BS '!W58-#REF!</f>
        <v>#REF!</v>
      </c>
      <c r="X58" s="292" t="e">
        <f>'BS '!X58-#REF!</f>
        <v>#REF!</v>
      </c>
      <c r="Y58" s="292" t="e">
        <f>'BS '!Y58-#REF!</f>
        <v>#REF!</v>
      </c>
      <c r="Z58" s="293" t="e">
        <f>'BS '!Z58-#REF!</f>
        <v>#REF!</v>
      </c>
      <c r="AA58" s="293" t="e">
        <f>'BS '!AA58-#REF!</f>
        <v>#REF!</v>
      </c>
      <c r="AB58" s="295" t="e">
        <f>'BS '!AB58-#REF!</f>
        <v>#REF!</v>
      </c>
      <c r="AC58" s="292" t="e">
        <f>'BS '!AC58-#REF!</f>
        <v>#REF!</v>
      </c>
      <c r="AD58" s="292" t="e">
        <f>'BS '!AD58-#REF!</f>
        <v>#REF!</v>
      </c>
      <c r="AE58" s="293" t="e">
        <f>'BS '!AE58-#REF!</f>
        <v>#REF!</v>
      </c>
      <c r="AF58" s="293" t="e">
        <f>'BS '!AF58-#REF!</f>
        <v>#REF!</v>
      </c>
      <c r="AG58" s="295" t="e">
        <f>'BS '!AG58-#REF!</f>
        <v>#REF!</v>
      </c>
      <c r="AH58" s="292" t="e">
        <f>'BS '!AH58-#REF!</f>
        <v>#REF!</v>
      </c>
      <c r="AI58" s="292" t="e">
        <f>'BS '!AI58-#REF!</f>
        <v>#REF!</v>
      </c>
      <c r="AJ58" s="293" t="e">
        <f>'BS '!AJ58-#REF!</f>
        <v>#REF!</v>
      </c>
      <c r="AK58" s="293" t="e">
        <f>'BS '!AK58-#REF!</f>
        <v>#REF!</v>
      </c>
      <c r="AL58" s="295" t="e">
        <f>'BS '!AL58-#REF!</f>
        <v>#REF!</v>
      </c>
      <c r="AM58" s="292" t="e">
        <f>'BS '!AM58-#REF!</f>
        <v>#REF!</v>
      </c>
      <c r="AN58" s="292" t="e">
        <f>'BS '!AN58-#REF!</f>
        <v>#REF!</v>
      </c>
      <c r="AO58" s="293" t="e">
        <f>'BS '!AO58-#REF!</f>
        <v>#REF!</v>
      </c>
      <c r="AP58" s="293" t="e">
        <f>'BS '!AP58-#REF!</f>
        <v>#REF!</v>
      </c>
      <c r="AQ58" s="295" t="e">
        <f>'BS '!AQ58-#REF!</f>
        <v>#REF!</v>
      </c>
      <c r="AR58" s="292" t="e">
        <f>'BS '!AR58-#REF!</f>
        <v>#REF!</v>
      </c>
      <c r="AS58" s="292" t="e">
        <f>'BS '!AS58-#REF!</f>
        <v>#REF!</v>
      </c>
      <c r="AT58" s="293" t="e">
        <f>'BS '!AT58-#REF!</f>
        <v>#REF!</v>
      </c>
      <c r="AU58" s="293" t="e">
        <f>'BS '!AU58-#REF!</f>
        <v>#REF!</v>
      </c>
      <c r="AV58" s="295" t="e">
        <f>'BS '!AV58-#REF!</f>
        <v>#REF!</v>
      </c>
    </row>
    <row r="59" spans="2:48" s="302" customFormat="1" outlineLevel="1" x14ac:dyDescent="0.55000000000000004">
      <c r="B59" s="200" t="s">
        <v>261</v>
      </c>
      <c r="C59" s="297"/>
      <c r="D59" s="298" t="e">
        <f>'BS '!D59-#REF!</f>
        <v>#REF!</v>
      </c>
      <c r="E59" s="298" t="e">
        <f>'BS '!E59-#REF!</f>
        <v>#REF!</v>
      </c>
      <c r="F59" s="146" t="e">
        <f>'BS '!F59-#REF!</f>
        <v>#REF!</v>
      </c>
      <c r="G59" s="146" t="e">
        <f>'BS '!G59-#REF!</f>
        <v>#REF!</v>
      </c>
      <c r="H59" s="122" t="e">
        <f>'BS '!H59-#REF!</f>
        <v>#REF!</v>
      </c>
      <c r="I59" s="299" t="e">
        <f>'BS '!I59-#REF!</f>
        <v>#REF!</v>
      </c>
      <c r="J59" s="299" t="e">
        <f>'BS '!J59-#REF!</f>
        <v>#REF!</v>
      </c>
      <c r="K59" s="146" t="e">
        <f>'BS '!K59-#REF!</f>
        <v>#REF!</v>
      </c>
      <c r="L59" s="146" t="e">
        <f>'BS '!L59-#REF!</f>
        <v>#REF!</v>
      </c>
      <c r="M59" s="26" t="e">
        <f>'BS '!M59-#REF!</f>
        <v>#REF!</v>
      </c>
      <c r="N59" s="299" t="e">
        <f>'BS '!N59-#REF!</f>
        <v>#REF!</v>
      </c>
      <c r="O59" s="299" t="e">
        <f>'BS '!O59-#REF!</f>
        <v>#REF!</v>
      </c>
      <c r="P59" s="146" t="e">
        <f>'BS '!P59-#REF!</f>
        <v>#REF!</v>
      </c>
      <c r="Q59" s="146" t="e">
        <f>'BS '!Q59-#REF!</f>
        <v>#REF!</v>
      </c>
      <c r="R59" s="26" t="e">
        <f>'BS '!R59-#REF!</f>
        <v>#REF!</v>
      </c>
      <c r="S59" s="299" t="e">
        <f>'BS '!S59-#REF!</f>
        <v>#REF!</v>
      </c>
      <c r="T59" s="299" t="e">
        <f>'BS '!T59-#REF!</f>
        <v>#REF!</v>
      </c>
      <c r="U59" s="299" t="e">
        <f>'BS '!U59-#REF!</f>
        <v>#REF!</v>
      </c>
      <c r="V59" s="146" t="e">
        <f>'BS '!V59-#REF!</f>
        <v>#REF!</v>
      </c>
      <c r="W59" s="26" t="e">
        <f>'BS '!W59-#REF!</f>
        <v>#REF!</v>
      </c>
      <c r="X59" s="301" t="e">
        <f>'BS '!X59-#REF!</f>
        <v>#REF!</v>
      </c>
      <c r="Y59" s="301" t="e">
        <f>'BS '!Y59-#REF!</f>
        <v>#REF!</v>
      </c>
      <c r="Z59" s="300" t="e">
        <f>'BS '!Z59-#REF!</f>
        <v>#REF!</v>
      </c>
      <c r="AA59" s="300" t="e">
        <f>'BS '!AA59-#REF!</f>
        <v>#REF!</v>
      </c>
      <c r="AB59" s="6" t="e">
        <f>'BS '!AB59-#REF!</f>
        <v>#REF!</v>
      </c>
      <c r="AC59" s="301" t="e">
        <f>'BS '!AC59-#REF!</f>
        <v>#REF!</v>
      </c>
      <c r="AD59" s="301" t="e">
        <f>'BS '!AD59-#REF!</f>
        <v>#REF!</v>
      </c>
      <c r="AE59" s="300" t="e">
        <f>'BS '!AE59-#REF!</f>
        <v>#REF!</v>
      </c>
      <c r="AF59" s="300" t="e">
        <f>'BS '!AF59-#REF!</f>
        <v>#REF!</v>
      </c>
      <c r="AG59" s="6" t="e">
        <f>'BS '!AG59-#REF!</f>
        <v>#REF!</v>
      </c>
      <c r="AH59" s="301" t="e">
        <f>'BS '!AH59-#REF!</f>
        <v>#REF!</v>
      </c>
      <c r="AI59" s="301" t="e">
        <f>'BS '!AI59-#REF!</f>
        <v>#REF!</v>
      </c>
      <c r="AJ59" s="300" t="e">
        <f>'BS '!AJ59-#REF!</f>
        <v>#REF!</v>
      </c>
      <c r="AK59" s="300" t="e">
        <f>'BS '!AK59-#REF!</f>
        <v>#REF!</v>
      </c>
      <c r="AL59" s="6" t="e">
        <f>'BS '!AL59-#REF!</f>
        <v>#REF!</v>
      </c>
      <c r="AM59" s="301" t="e">
        <f>'BS '!AM59-#REF!</f>
        <v>#REF!</v>
      </c>
      <c r="AN59" s="301" t="e">
        <f>'BS '!AN59-#REF!</f>
        <v>#REF!</v>
      </c>
      <c r="AO59" s="300" t="e">
        <f>'BS '!AO59-#REF!</f>
        <v>#REF!</v>
      </c>
      <c r="AP59" s="300" t="e">
        <f>'BS '!AP59-#REF!</f>
        <v>#REF!</v>
      </c>
      <c r="AQ59" s="6" t="e">
        <f>'BS '!AQ59-#REF!</f>
        <v>#REF!</v>
      </c>
      <c r="AR59" s="301" t="e">
        <f>'BS '!AR59-#REF!</f>
        <v>#REF!</v>
      </c>
      <c r="AS59" s="301" t="e">
        <f>'BS '!AS59-#REF!</f>
        <v>#REF!</v>
      </c>
      <c r="AT59" s="300" t="e">
        <f>'BS '!AT59-#REF!</f>
        <v>#REF!</v>
      </c>
      <c r="AU59" s="300" t="e">
        <f>'BS '!AU59-#REF!</f>
        <v>#REF!</v>
      </c>
      <c r="AV59" s="6" t="e">
        <f>'BS '!AV59-#REF!</f>
        <v>#REF!</v>
      </c>
    </row>
    <row r="60" spans="2:48" s="302" customFormat="1" outlineLevel="1" x14ac:dyDescent="0.55000000000000004">
      <c r="B60" s="200" t="s">
        <v>262</v>
      </c>
      <c r="C60" s="297"/>
      <c r="D60" s="298" t="e">
        <f>'BS '!D60-#REF!</f>
        <v>#REF!</v>
      </c>
      <c r="E60" s="298" t="e">
        <f>'BS '!E60-#REF!</f>
        <v>#REF!</v>
      </c>
      <c r="F60" s="146" t="e">
        <f>'BS '!F60-#REF!</f>
        <v>#REF!</v>
      </c>
      <c r="G60" s="146" t="e">
        <f>'BS '!G60-#REF!</f>
        <v>#REF!</v>
      </c>
      <c r="H60" s="122" t="e">
        <f>'BS '!H60-#REF!</f>
        <v>#REF!</v>
      </c>
      <c r="I60" s="299" t="e">
        <f>'BS '!I60-#REF!</f>
        <v>#REF!</v>
      </c>
      <c r="J60" s="299" t="e">
        <f>'BS '!J60-#REF!</f>
        <v>#REF!</v>
      </c>
      <c r="K60" s="146" t="e">
        <f>'BS '!K60-#REF!</f>
        <v>#REF!</v>
      </c>
      <c r="L60" s="146" t="e">
        <f>'BS '!L60-#REF!</f>
        <v>#REF!</v>
      </c>
      <c r="M60" s="26" t="e">
        <f>'BS '!M60-#REF!</f>
        <v>#REF!</v>
      </c>
      <c r="N60" s="299" t="e">
        <f>'BS '!N60-#REF!</f>
        <v>#REF!</v>
      </c>
      <c r="O60" s="299" t="e">
        <f>'BS '!O60-#REF!</f>
        <v>#REF!</v>
      </c>
      <c r="P60" s="146" t="e">
        <f>'BS '!P60-#REF!</f>
        <v>#REF!</v>
      </c>
      <c r="Q60" s="146" t="e">
        <f>'BS '!Q60-#REF!</f>
        <v>#REF!</v>
      </c>
      <c r="R60" s="26" t="e">
        <f>'BS '!R60-#REF!</f>
        <v>#REF!</v>
      </c>
      <c r="S60" s="299" t="e">
        <f>'BS '!S60-#REF!</f>
        <v>#REF!</v>
      </c>
      <c r="T60" s="299" t="e">
        <f>'BS '!T60-#REF!</f>
        <v>#REF!</v>
      </c>
      <c r="U60" s="299" t="e">
        <f>'BS '!U60-#REF!</f>
        <v>#REF!</v>
      </c>
      <c r="V60" s="146" t="e">
        <f>'BS '!V60-#REF!</f>
        <v>#REF!</v>
      </c>
      <c r="W60" s="26" t="e">
        <f>'BS '!W60-#REF!</f>
        <v>#REF!</v>
      </c>
      <c r="X60" s="300" t="e">
        <f>'BS '!X60-#REF!</f>
        <v>#REF!</v>
      </c>
      <c r="Y60" s="300" t="e">
        <f>'BS '!Y60-#REF!</f>
        <v>#REF!</v>
      </c>
      <c r="Z60" s="300" t="e">
        <f>'BS '!Z60-#REF!</f>
        <v>#REF!</v>
      </c>
      <c r="AA60" s="300" t="e">
        <f>'BS '!AA60-#REF!</f>
        <v>#REF!</v>
      </c>
      <c r="AB60" s="6" t="e">
        <f>'BS '!AB60-#REF!</f>
        <v>#REF!</v>
      </c>
      <c r="AC60" s="300" t="e">
        <f>'BS '!AC60-#REF!</f>
        <v>#REF!</v>
      </c>
      <c r="AD60" s="300" t="e">
        <f>'BS '!AD60-#REF!</f>
        <v>#REF!</v>
      </c>
      <c r="AE60" s="300" t="e">
        <f>'BS '!AE60-#REF!</f>
        <v>#REF!</v>
      </c>
      <c r="AF60" s="300" t="e">
        <f>'BS '!AF60-#REF!</f>
        <v>#REF!</v>
      </c>
      <c r="AG60" s="6" t="e">
        <f>'BS '!AG60-#REF!</f>
        <v>#REF!</v>
      </c>
      <c r="AH60" s="300" t="e">
        <f>'BS '!AH60-#REF!</f>
        <v>#REF!</v>
      </c>
      <c r="AI60" s="300" t="e">
        <f>'BS '!AI60-#REF!</f>
        <v>#REF!</v>
      </c>
      <c r="AJ60" s="300" t="e">
        <f>'BS '!AJ60-#REF!</f>
        <v>#REF!</v>
      </c>
      <c r="AK60" s="300" t="e">
        <f>'BS '!AK60-#REF!</f>
        <v>#REF!</v>
      </c>
      <c r="AL60" s="6" t="e">
        <f>'BS '!AL60-#REF!</f>
        <v>#REF!</v>
      </c>
      <c r="AM60" s="300" t="e">
        <f>'BS '!AM60-#REF!</f>
        <v>#REF!</v>
      </c>
      <c r="AN60" s="300" t="e">
        <f>'BS '!AN60-#REF!</f>
        <v>#REF!</v>
      </c>
      <c r="AO60" s="300" t="e">
        <f>'BS '!AO60-#REF!</f>
        <v>#REF!</v>
      </c>
      <c r="AP60" s="300" t="e">
        <f>'BS '!AP60-#REF!</f>
        <v>#REF!</v>
      </c>
      <c r="AQ60" s="6" t="e">
        <f>'BS '!AQ60-#REF!</f>
        <v>#REF!</v>
      </c>
      <c r="AR60" s="300" t="e">
        <f>'BS '!AR60-#REF!</f>
        <v>#REF!</v>
      </c>
      <c r="AS60" s="300" t="e">
        <f>'BS '!AS60-#REF!</f>
        <v>#REF!</v>
      </c>
      <c r="AT60" s="300" t="e">
        <f>'BS '!AT60-#REF!</f>
        <v>#REF!</v>
      </c>
      <c r="AU60" s="300" t="e">
        <f>'BS '!AU60-#REF!</f>
        <v>#REF!</v>
      </c>
      <c r="AV60" s="6" t="e">
        <f>'BS '!AV60-#REF!</f>
        <v>#REF!</v>
      </c>
    </row>
    <row r="61" spans="2:48" s="302" customFormat="1" outlineLevel="1" x14ac:dyDescent="0.55000000000000004">
      <c r="B61" s="200" t="s">
        <v>263</v>
      </c>
      <c r="C61" s="297"/>
      <c r="D61" s="298" t="e">
        <f>'BS '!D61-#REF!</f>
        <v>#REF!</v>
      </c>
      <c r="E61" s="298" t="e">
        <f>'BS '!E61-#REF!</f>
        <v>#REF!</v>
      </c>
      <c r="F61" s="146" t="e">
        <f>'BS '!F61-#REF!</f>
        <v>#REF!</v>
      </c>
      <c r="G61" s="146" t="e">
        <f>'BS '!G61-#REF!</f>
        <v>#REF!</v>
      </c>
      <c r="H61" s="122" t="e">
        <f>'BS '!H61-#REF!</f>
        <v>#REF!</v>
      </c>
      <c r="I61" s="299" t="e">
        <f>'BS '!I61-#REF!</f>
        <v>#REF!</v>
      </c>
      <c r="J61" s="299" t="e">
        <f>'BS '!J61-#REF!</f>
        <v>#REF!</v>
      </c>
      <c r="K61" s="146" t="e">
        <f>'BS '!K61-#REF!</f>
        <v>#REF!</v>
      </c>
      <c r="L61" s="146" t="e">
        <f>'BS '!L61-#REF!</f>
        <v>#REF!</v>
      </c>
      <c r="M61" s="26" t="e">
        <f>'BS '!M61-#REF!</f>
        <v>#REF!</v>
      </c>
      <c r="N61" s="299" t="e">
        <f>'BS '!N61-#REF!</f>
        <v>#REF!</v>
      </c>
      <c r="O61" s="299" t="e">
        <f>'BS '!O61-#REF!</f>
        <v>#REF!</v>
      </c>
      <c r="P61" s="146" t="e">
        <f>'BS '!P61-#REF!</f>
        <v>#REF!</v>
      </c>
      <c r="Q61" s="146" t="e">
        <f>'BS '!Q61-#REF!</f>
        <v>#REF!</v>
      </c>
      <c r="R61" s="26" t="e">
        <f>'BS '!R61-#REF!</f>
        <v>#REF!</v>
      </c>
      <c r="S61" s="299" t="e">
        <f>'BS '!S61-#REF!</f>
        <v>#REF!</v>
      </c>
      <c r="T61" s="299" t="e">
        <f>'BS '!T61-#REF!</f>
        <v>#REF!</v>
      </c>
      <c r="U61" s="299" t="e">
        <f>'BS '!U61-#REF!</f>
        <v>#REF!</v>
      </c>
      <c r="V61" s="146" t="e">
        <f>'BS '!V61-#REF!</f>
        <v>#REF!</v>
      </c>
      <c r="W61" s="26" t="e">
        <f>'BS '!W61-#REF!</f>
        <v>#REF!</v>
      </c>
      <c r="X61" s="301" t="e">
        <f>'BS '!X61-#REF!</f>
        <v>#REF!</v>
      </c>
      <c r="Y61" s="301" t="e">
        <f>'BS '!Y61-#REF!</f>
        <v>#REF!</v>
      </c>
      <c r="Z61" s="300" t="e">
        <f>'BS '!Z61-#REF!</f>
        <v>#REF!</v>
      </c>
      <c r="AA61" s="300" t="e">
        <f>'BS '!AA61-#REF!</f>
        <v>#REF!</v>
      </c>
      <c r="AB61" s="6" t="e">
        <f>'BS '!AB61-#REF!</f>
        <v>#REF!</v>
      </c>
      <c r="AC61" s="301" t="e">
        <f>'BS '!AC61-#REF!</f>
        <v>#REF!</v>
      </c>
      <c r="AD61" s="301" t="e">
        <f>'BS '!AD61-#REF!</f>
        <v>#REF!</v>
      </c>
      <c r="AE61" s="300" t="e">
        <f>'BS '!AE61-#REF!</f>
        <v>#REF!</v>
      </c>
      <c r="AF61" s="300" t="e">
        <f>'BS '!AF61-#REF!</f>
        <v>#REF!</v>
      </c>
      <c r="AG61" s="6" t="e">
        <f>'BS '!AG61-#REF!</f>
        <v>#REF!</v>
      </c>
      <c r="AH61" s="301" t="e">
        <f>'BS '!AH61-#REF!</f>
        <v>#REF!</v>
      </c>
      <c r="AI61" s="301" t="e">
        <f>'BS '!AI61-#REF!</f>
        <v>#REF!</v>
      </c>
      <c r="AJ61" s="300" t="e">
        <f>'BS '!AJ61-#REF!</f>
        <v>#REF!</v>
      </c>
      <c r="AK61" s="300" t="e">
        <f>'BS '!AK61-#REF!</f>
        <v>#REF!</v>
      </c>
      <c r="AL61" s="6" t="e">
        <f>'BS '!AL61-#REF!</f>
        <v>#REF!</v>
      </c>
      <c r="AM61" s="301" t="e">
        <f>'BS '!AM61-#REF!</f>
        <v>#REF!</v>
      </c>
      <c r="AN61" s="301" t="e">
        <f>'BS '!AN61-#REF!</f>
        <v>#REF!</v>
      </c>
      <c r="AO61" s="300" t="e">
        <f>'BS '!AO61-#REF!</f>
        <v>#REF!</v>
      </c>
      <c r="AP61" s="300" t="e">
        <f>'BS '!AP61-#REF!</f>
        <v>#REF!</v>
      </c>
      <c r="AQ61" s="6" t="e">
        <f>'BS '!AQ61-#REF!</f>
        <v>#REF!</v>
      </c>
      <c r="AR61" s="301" t="e">
        <f>'BS '!AR61-#REF!</f>
        <v>#REF!</v>
      </c>
      <c r="AS61" s="301" t="e">
        <f>'BS '!AS61-#REF!</f>
        <v>#REF!</v>
      </c>
      <c r="AT61" s="300" t="e">
        <f>'BS '!AT61-#REF!</f>
        <v>#REF!</v>
      </c>
      <c r="AU61" s="300" t="e">
        <f>'BS '!AU61-#REF!</f>
        <v>#REF!</v>
      </c>
      <c r="AV61" s="6" t="e">
        <f>'BS '!AV61-#REF!</f>
        <v>#REF!</v>
      </c>
    </row>
    <row r="62" spans="2:48" s="23" customFormat="1" outlineLevel="1" x14ac:dyDescent="0.55000000000000004">
      <c r="B62" s="200" t="s">
        <v>264</v>
      </c>
      <c r="C62" s="201"/>
      <c r="D62" s="179" t="e">
        <f>'BS '!D62-#REF!</f>
        <v>#REF!</v>
      </c>
      <c r="E62" s="179" t="e">
        <f>'BS '!E62-#REF!</f>
        <v>#REF!</v>
      </c>
      <c r="F62" s="303" t="e">
        <f>'BS '!F62-#REF!</f>
        <v>#REF!</v>
      </c>
      <c r="G62" s="303" t="e">
        <f>'BS '!G62-#REF!</f>
        <v>#REF!</v>
      </c>
      <c r="H62" s="128" t="e">
        <f>'BS '!H62-#REF!</f>
        <v>#REF!</v>
      </c>
      <c r="I62" s="303" t="e">
        <f>'BS '!I62-#REF!</f>
        <v>#REF!</v>
      </c>
      <c r="J62" s="303" t="e">
        <f>'BS '!J62-#REF!</f>
        <v>#REF!</v>
      </c>
      <c r="K62" s="303" t="e">
        <f>'BS '!K62-#REF!</f>
        <v>#REF!</v>
      </c>
      <c r="L62" s="179" t="e">
        <f>'BS '!L62-#REF!</f>
        <v>#REF!</v>
      </c>
      <c r="M62" s="28" t="e">
        <f>'BS '!M62-#REF!</f>
        <v>#REF!</v>
      </c>
      <c r="N62" s="179" t="e">
        <f>'BS '!N62-#REF!</f>
        <v>#REF!</v>
      </c>
      <c r="O62" s="179" t="e">
        <f>'BS '!O62-#REF!</f>
        <v>#REF!</v>
      </c>
      <c r="P62" s="179" t="e">
        <f>'BS '!P62-#REF!</f>
        <v>#REF!</v>
      </c>
      <c r="Q62" s="179" t="e">
        <f>'BS '!Q62-#REF!</f>
        <v>#REF!</v>
      </c>
      <c r="R62" s="28" t="e">
        <f>'BS '!R62-#REF!</f>
        <v>#REF!</v>
      </c>
      <c r="S62" s="179" t="e">
        <f>'BS '!S62-#REF!</f>
        <v>#REF!</v>
      </c>
      <c r="T62" s="179" t="e">
        <f>'BS '!T62-#REF!</f>
        <v>#REF!</v>
      </c>
      <c r="U62" s="179" t="e">
        <f>'BS '!U62-#REF!</f>
        <v>#REF!</v>
      </c>
      <c r="V62" s="179" t="e">
        <f>'BS '!V62-#REF!</f>
        <v>#REF!</v>
      </c>
      <c r="W62" s="28" t="e">
        <f>'BS '!W62-#REF!</f>
        <v>#REF!</v>
      </c>
      <c r="X62" s="179" t="e">
        <f>'BS '!X62-#REF!</f>
        <v>#REF!</v>
      </c>
      <c r="Y62" s="179" t="e">
        <f>'BS '!Y62-#REF!</f>
        <v>#REF!</v>
      </c>
      <c r="Z62" s="179" t="e">
        <f>'BS '!Z62-#REF!</f>
        <v>#REF!</v>
      </c>
      <c r="AA62" s="179" t="e">
        <f>'BS '!AA62-#REF!</f>
        <v>#REF!</v>
      </c>
      <c r="AB62" s="28" t="e">
        <f>'BS '!AB62-#REF!</f>
        <v>#REF!</v>
      </c>
      <c r="AC62" s="179" t="e">
        <f>'BS '!AC62-#REF!</f>
        <v>#REF!</v>
      </c>
      <c r="AD62" s="179" t="e">
        <f>'BS '!AD62-#REF!</f>
        <v>#REF!</v>
      </c>
      <c r="AE62" s="179" t="e">
        <f>'BS '!AE62-#REF!</f>
        <v>#REF!</v>
      </c>
      <c r="AF62" s="179" t="e">
        <f>'BS '!AF62-#REF!</f>
        <v>#REF!</v>
      </c>
      <c r="AG62" s="28" t="e">
        <f>'BS '!AG62-#REF!</f>
        <v>#REF!</v>
      </c>
      <c r="AH62" s="179" t="e">
        <f>'BS '!AH62-#REF!</f>
        <v>#REF!</v>
      </c>
      <c r="AI62" s="179" t="e">
        <f>'BS '!AI62-#REF!</f>
        <v>#REF!</v>
      </c>
      <c r="AJ62" s="179" t="e">
        <f>'BS '!AJ62-#REF!</f>
        <v>#REF!</v>
      </c>
      <c r="AK62" s="179" t="e">
        <f>'BS '!AK62-#REF!</f>
        <v>#REF!</v>
      </c>
      <c r="AL62" s="28" t="e">
        <f>'BS '!AL62-#REF!</f>
        <v>#REF!</v>
      </c>
      <c r="AM62" s="179" t="e">
        <f>'BS '!AM62-#REF!</f>
        <v>#REF!</v>
      </c>
      <c r="AN62" s="179" t="e">
        <f>'BS '!AN62-#REF!</f>
        <v>#REF!</v>
      </c>
      <c r="AO62" s="179" t="e">
        <f>'BS '!AO62-#REF!</f>
        <v>#REF!</v>
      </c>
      <c r="AP62" s="179" t="e">
        <f>'BS '!AP62-#REF!</f>
        <v>#REF!</v>
      </c>
      <c r="AQ62" s="28" t="e">
        <f>'BS '!AQ62-#REF!</f>
        <v>#REF!</v>
      </c>
      <c r="AR62" s="179" t="e">
        <f>'BS '!AR62-#REF!</f>
        <v>#REF!</v>
      </c>
      <c r="AS62" s="179" t="e">
        <f>'BS '!AS62-#REF!</f>
        <v>#REF!</v>
      </c>
      <c r="AT62" s="179" t="e">
        <f>'BS '!AT62-#REF!</f>
        <v>#REF!</v>
      </c>
      <c r="AU62" s="179" t="e">
        <f>'BS '!AU62-#REF!</f>
        <v>#REF!</v>
      </c>
      <c r="AV62" s="28" t="e">
        <f>'BS '!AV62-#REF!</f>
        <v>#REF!</v>
      </c>
    </row>
    <row r="63" spans="2:48" s="23" customFormat="1" outlineLevel="1" x14ac:dyDescent="0.55000000000000004">
      <c r="B63" s="200" t="s">
        <v>265</v>
      </c>
      <c r="C63" s="201"/>
      <c r="D63" s="179" t="e">
        <f>'BS '!D63-#REF!</f>
        <v>#REF!</v>
      </c>
      <c r="E63" s="179" t="e">
        <f>'BS '!E63-#REF!</f>
        <v>#REF!</v>
      </c>
      <c r="F63" s="303" t="e">
        <f>'BS '!F63-#REF!</f>
        <v>#REF!</v>
      </c>
      <c r="G63" s="303" t="e">
        <f>'BS '!G63-#REF!</f>
        <v>#REF!</v>
      </c>
      <c r="H63" s="128" t="e">
        <f>'BS '!H63-#REF!</f>
        <v>#REF!</v>
      </c>
      <c r="I63" s="303" t="e">
        <f>'BS '!I63-#REF!</f>
        <v>#REF!</v>
      </c>
      <c r="J63" s="303" t="e">
        <f>'BS '!J63-#REF!</f>
        <v>#REF!</v>
      </c>
      <c r="K63" s="303" t="e">
        <f>'BS '!K63-#REF!</f>
        <v>#REF!</v>
      </c>
      <c r="L63" s="179" t="e">
        <f>'BS '!L63-#REF!</f>
        <v>#REF!</v>
      </c>
      <c r="M63" s="28" t="e">
        <f>'BS '!M63-#REF!</f>
        <v>#REF!</v>
      </c>
      <c r="N63" s="179" t="e">
        <f>'BS '!N63-#REF!</f>
        <v>#REF!</v>
      </c>
      <c r="O63" s="179" t="e">
        <f>'BS '!O63-#REF!</f>
        <v>#REF!</v>
      </c>
      <c r="P63" s="179" t="e">
        <f>'BS '!P63-#REF!</f>
        <v>#REF!</v>
      </c>
      <c r="Q63" s="179" t="e">
        <f>'BS '!Q63-#REF!</f>
        <v>#REF!</v>
      </c>
      <c r="R63" s="28" t="e">
        <f>'BS '!R63-#REF!</f>
        <v>#REF!</v>
      </c>
      <c r="S63" s="179" t="e">
        <f>'BS '!S63-#REF!</f>
        <v>#REF!</v>
      </c>
      <c r="T63" s="179" t="e">
        <f>'BS '!T63-#REF!</f>
        <v>#REF!</v>
      </c>
      <c r="U63" s="179" t="e">
        <f>'BS '!U63-#REF!</f>
        <v>#REF!</v>
      </c>
      <c r="V63" s="179" t="e">
        <f>'BS '!V63-#REF!</f>
        <v>#REF!</v>
      </c>
      <c r="W63" s="28" t="e">
        <f>'BS '!W63-#REF!</f>
        <v>#REF!</v>
      </c>
      <c r="X63" s="179" t="e">
        <f>'BS '!X63-#REF!</f>
        <v>#REF!</v>
      </c>
      <c r="Y63" s="179" t="e">
        <f>'BS '!Y63-#REF!</f>
        <v>#REF!</v>
      </c>
      <c r="Z63" s="179" t="e">
        <f>'BS '!Z63-#REF!</f>
        <v>#REF!</v>
      </c>
      <c r="AA63" s="179" t="e">
        <f>'BS '!AA63-#REF!</f>
        <v>#REF!</v>
      </c>
      <c r="AB63" s="28" t="e">
        <f>'BS '!AB63-#REF!</f>
        <v>#REF!</v>
      </c>
      <c r="AC63" s="179" t="e">
        <f>'BS '!AC63-#REF!</f>
        <v>#REF!</v>
      </c>
      <c r="AD63" s="179" t="e">
        <f>'BS '!AD63-#REF!</f>
        <v>#REF!</v>
      </c>
      <c r="AE63" s="179" t="e">
        <f>'BS '!AE63-#REF!</f>
        <v>#REF!</v>
      </c>
      <c r="AF63" s="179" t="e">
        <f>'BS '!AF63-#REF!</f>
        <v>#REF!</v>
      </c>
      <c r="AG63" s="28" t="e">
        <f>'BS '!AG63-#REF!</f>
        <v>#REF!</v>
      </c>
      <c r="AH63" s="179" t="e">
        <f>'BS '!AH63-#REF!</f>
        <v>#REF!</v>
      </c>
      <c r="AI63" s="179" t="e">
        <f>'BS '!AI63-#REF!</f>
        <v>#REF!</v>
      </c>
      <c r="AJ63" s="179" t="e">
        <f>'BS '!AJ63-#REF!</f>
        <v>#REF!</v>
      </c>
      <c r="AK63" s="179" t="e">
        <f>'BS '!AK63-#REF!</f>
        <v>#REF!</v>
      </c>
      <c r="AL63" s="28" t="e">
        <f>'BS '!AL63-#REF!</f>
        <v>#REF!</v>
      </c>
      <c r="AM63" s="179" t="e">
        <f>'BS '!AM63-#REF!</f>
        <v>#REF!</v>
      </c>
      <c r="AN63" s="179" t="e">
        <f>'BS '!AN63-#REF!</f>
        <v>#REF!</v>
      </c>
      <c r="AO63" s="179" t="e">
        <f>'BS '!AO63-#REF!</f>
        <v>#REF!</v>
      </c>
      <c r="AP63" s="179" t="e">
        <f>'BS '!AP63-#REF!</f>
        <v>#REF!</v>
      </c>
      <c r="AQ63" s="28" t="e">
        <f>'BS '!AQ63-#REF!</f>
        <v>#REF!</v>
      </c>
      <c r="AR63" s="179" t="e">
        <f>'BS '!AR63-#REF!</f>
        <v>#REF!</v>
      </c>
      <c r="AS63" s="179" t="e">
        <f>'BS '!AS63-#REF!</f>
        <v>#REF!</v>
      </c>
      <c r="AT63" s="179" t="e">
        <f>'BS '!AT63-#REF!</f>
        <v>#REF!</v>
      </c>
      <c r="AU63" s="179" t="e">
        <f>'BS '!AU63-#REF!</f>
        <v>#REF!</v>
      </c>
      <c r="AV63" s="28" t="e">
        <f>'BS '!AV63-#REF!</f>
        <v>#REF!</v>
      </c>
    </row>
    <row r="64" spans="2:48" outlineLevel="1" x14ac:dyDescent="0.55000000000000004">
      <c r="B64" s="200" t="s">
        <v>328</v>
      </c>
      <c r="C64" s="201"/>
      <c r="D64" s="304" t="e">
        <f>'BS '!D64-#REF!</f>
        <v>#REF!</v>
      </c>
      <c r="E64" s="304" t="e">
        <f>'BS '!E64-#REF!</f>
        <v>#REF!</v>
      </c>
      <c r="F64" s="304" t="e">
        <f>'BS '!F64-#REF!</f>
        <v>#REF!</v>
      </c>
      <c r="G64" s="304" t="e">
        <f>'BS '!G64-#REF!</f>
        <v>#REF!</v>
      </c>
      <c r="H64" s="306" t="e">
        <f>'BS '!H64-#REF!</f>
        <v>#REF!</v>
      </c>
      <c r="I64" s="305" t="e">
        <f>'BS '!I64-#REF!</f>
        <v>#REF!</v>
      </c>
      <c r="J64" s="305" t="e">
        <f>'BS '!J64-#REF!</f>
        <v>#REF!</v>
      </c>
      <c r="K64" s="305" t="e">
        <f>'BS '!K64-#REF!</f>
        <v>#REF!</v>
      </c>
      <c r="L64" s="305" t="e">
        <f>'BS '!L64-#REF!</f>
        <v>#REF!</v>
      </c>
      <c r="M64" s="306" t="e">
        <f>'BS '!M64-#REF!</f>
        <v>#REF!</v>
      </c>
      <c r="N64" s="305" t="e">
        <f>'BS '!N64-#REF!</f>
        <v>#REF!</v>
      </c>
      <c r="O64" s="305" t="e">
        <f>'BS '!O64-#REF!</f>
        <v>#REF!</v>
      </c>
      <c r="P64" s="305" t="e">
        <f>'BS '!P64-#REF!</f>
        <v>#REF!</v>
      </c>
      <c r="Q64" s="305" t="e">
        <f>'BS '!Q64-#REF!</f>
        <v>#REF!</v>
      </c>
      <c r="R64" s="306" t="e">
        <f>'BS '!R64-#REF!</f>
        <v>#REF!</v>
      </c>
      <c r="S64" s="305" t="e">
        <f>'BS '!S64-#REF!</f>
        <v>#REF!</v>
      </c>
      <c r="T64" s="305" t="e">
        <f>'BS '!T64-#REF!</f>
        <v>#REF!</v>
      </c>
      <c r="U64" s="305" t="e">
        <f>'BS '!U64-#REF!</f>
        <v>#REF!</v>
      </c>
      <c r="V64" s="305" t="e">
        <f>'BS '!V64-#REF!</f>
        <v>#REF!</v>
      </c>
      <c r="W64" s="306" t="e">
        <f>'BS '!W64-#REF!</f>
        <v>#REF!</v>
      </c>
      <c r="X64" s="307" t="e">
        <f>'BS '!X64-#REF!</f>
        <v>#REF!</v>
      </c>
      <c r="Y64" s="307" t="e">
        <f>'BS '!Y64-#REF!</f>
        <v>#REF!</v>
      </c>
      <c r="Z64" s="307" t="e">
        <f>'BS '!Z64-#REF!</f>
        <v>#REF!</v>
      </c>
      <c r="AA64" s="307" t="e">
        <f>'BS '!AA64-#REF!</f>
        <v>#REF!</v>
      </c>
      <c r="AB64" s="306" t="e">
        <f>'BS '!AB64-#REF!</f>
        <v>#REF!</v>
      </c>
      <c r="AC64" s="307" t="e">
        <f>'BS '!AC64-#REF!</f>
        <v>#REF!</v>
      </c>
      <c r="AD64" s="307" t="e">
        <f>'BS '!AD64-#REF!</f>
        <v>#REF!</v>
      </c>
      <c r="AE64" s="307" t="e">
        <f>'BS '!AE64-#REF!</f>
        <v>#REF!</v>
      </c>
      <c r="AF64" s="307" t="e">
        <f>'BS '!AF64-#REF!</f>
        <v>#REF!</v>
      </c>
      <c r="AG64" s="405" t="e">
        <f>'BS '!AG64-#REF!</f>
        <v>#REF!</v>
      </c>
      <c r="AH64" s="307" t="e">
        <f>'BS '!AH64-#REF!</f>
        <v>#REF!</v>
      </c>
      <c r="AI64" s="307" t="e">
        <f>'BS '!AI64-#REF!</f>
        <v>#REF!</v>
      </c>
      <c r="AJ64" s="307" t="e">
        <f>'BS '!AJ64-#REF!</f>
        <v>#REF!</v>
      </c>
      <c r="AK64" s="307" t="e">
        <f>'BS '!AK64-#REF!</f>
        <v>#REF!</v>
      </c>
      <c r="AL64" s="405" t="e">
        <f>'BS '!AL64-#REF!</f>
        <v>#REF!</v>
      </c>
      <c r="AM64" s="307" t="e">
        <f>'BS '!AM64-#REF!</f>
        <v>#REF!</v>
      </c>
      <c r="AN64" s="307" t="e">
        <f>'BS '!AN64-#REF!</f>
        <v>#REF!</v>
      </c>
      <c r="AO64" s="307" t="e">
        <f>'BS '!AO64-#REF!</f>
        <v>#REF!</v>
      </c>
      <c r="AP64" s="307" t="e">
        <f>'BS '!AP64-#REF!</f>
        <v>#REF!</v>
      </c>
      <c r="AQ64" s="306" t="e">
        <f>'BS '!AQ64-#REF!</f>
        <v>#REF!</v>
      </c>
      <c r="AR64" s="307" t="e">
        <f>'BS '!AR64-#REF!</f>
        <v>#REF!</v>
      </c>
      <c r="AS64" s="307" t="e">
        <f>'BS '!AS64-#REF!</f>
        <v>#REF!</v>
      </c>
      <c r="AT64" s="307" t="e">
        <f>'BS '!AT64-#REF!</f>
        <v>#REF!</v>
      </c>
      <c r="AU64" s="307" t="e">
        <f>'BS '!AU64-#REF!</f>
        <v>#REF!</v>
      </c>
      <c r="AV64" s="306" t="e">
        <f>'BS '!AV64-#REF!</f>
        <v>#REF!</v>
      </c>
    </row>
    <row r="65" spans="2:48" outlineLevel="1" x14ac:dyDescent="0.55000000000000004">
      <c r="B65" s="180" t="s">
        <v>325</v>
      </c>
      <c r="C65" s="44"/>
      <c r="D65" s="139" t="e">
        <f>'BS '!D65-#REF!</f>
        <v>#REF!</v>
      </c>
      <c r="E65" s="139" t="e">
        <f>'BS '!E65-#REF!</f>
        <v>#REF!</v>
      </c>
      <c r="F65" s="309" t="e">
        <f>'BS '!F65-#REF!</f>
        <v>#REF!</v>
      </c>
      <c r="G65" s="309" t="e">
        <f>'BS '!G65-#REF!</f>
        <v>#REF!</v>
      </c>
      <c r="H65" s="17" t="e">
        <f>'BS '!H65-#REF!</f>
        <v>#REF!</v>
      </c>
      <c r="I65" s="139" t="e">
        <f>'BS '!I65-#REF!</f>
        <v>#REF!</v>
      </c>
      <c r="J65" s="139" t="e">
        <f>'BS '!J65-#REF!</f>
        <v>#REF!</v>
      </c>
      <c r="K65" s="309" t="e">
        <f>'BS '!K65-#REF!</f>
        <v>#REF!</v>
      </c>
      <c r="L65" s="309" t="e">
        <f>'BS '!L65-#REF!</f>
        <v>#REF!</v>
      </c>
      <c r="M65" s="17" t="e">
        <f>'BS '!M65-#REF!</f>
        <v>#REF!</v>
      </c>
      <c r="N65" s="139" t="e">
        <f>'BS '!N65-#REF!</f>
        <v>#REF!</v>
      </c>
      <c r="O65" s="139" t="e">
        <f>'BS '!O65-#REF!</f>
        <v>#REF!</v>
      </c>
      <c r="P65" s="309" t="e">
        <f>'BS '!P65-#REF!</f>
        <v>#REF!</v>
      </c>
      <c r="Q65" s="309" t="e">
        <f>'BS '!Q65-#REF!</f>
        <v>#REF!</v>
      </c>
      <c r="R65" s="17" t="e">
        <f>'BS '!R65-#REF!</f>
        <v>#REF!</v>
      </c>
      <c r="S65" s="139" t="e">
        <f>'BS '!S65-#REF!</f>
        <v>#REF!</v>
      </c>
      <c r="T65" s="139" t="e">
        <f>'BS '!T65-#REF!</f>
        <v>#REF!</v>
      </c>
      <c r="U65" s="309" t="e">
        <f>'BS '!U65-#REF!</f>
        <v>#REF!</v>
      </c>
      <c r="V65" s="309" t="e">
        <f>'BS '!V65-#REF!</f>
        <v>#REF!</v>
      </c>
      <c r="W65" s="17" t="e">
        <f>'BS '!W65-#REF!</f>
        <v>#REF!</v>
      </c>
      <c r="X65" s="139" t="e">
        <f>'BS '!X65-#REF!</f>
        <v>#REF!</v>
      </c>
      <c r="Y65" s="305" t="e">
        <f>'BS '!Y65-#REF!</f>
        <v>#REF!</v>
      </c>
      <c r="Z65" s="305" t="e">
        <f>'BS '!Z65-#REF!</f>
        <v>#REF!</v>
      </c>
      <c r="AA65" s="310" t="e">
        <f>'BS '!AA65-#REF!</f>
        <v>#REF!</v>
      </c>
      <c r="AB65" s="17" t="e">
        <f>'BS '!AB65-#REF!</f>
        <v>#REF!</v>
      </c>
      <c r="AC65" s="139" t="e">
        <f>'BS '!AC65-#REF!</f>
        <v>#REF!</v>
      </c>
      <c r="AD65" s="139" t="e">
        <f>'BS '!AD65-#REF!</f>
        <v>#REF!</v>
      </c>
      <c r="AE65" s="309" t="e">
        <f>'BS '!AE65-#REF!</f>
        <v>#REF!</v>
      </c>
      <c r="AF65" s="309" t="e">
        <f>'BS '!AF65-#REF!</f>
        <v>#REF!</v>
      </c>
      <c r="AG65" s="17" t="e">
        <f>'BS '!AG65-#REF!</f>
        <v>#REF!</v>
      </c>
      <c r="AH65" s="139" t="e">
        <f>'BS '!AH65-#REF!</f>
        <v>#REF!</v>
      </c>
      <c r="AI65" s="139" t="e">
        <f>'BS '!AI65-#REF!</f>
        <v>#REF!</v>
      </c>
      <c r="AJ65" s="309" t="e">
        <f>'BS '!AJ65-#REF!</f>
        <v>#REF!</v>
      </c>
      <c r="AK65" s="309" t="e">
        <f>'BS '!AK65-#REF!</f>
        <v>#REF!</v>
      </c>
      <c r="AL65" s="17" t="e">
        <f>'BS '!AL65-#REF!</f>
        <v>#REF!</v>
      </c>
      <c r="AM65" s="139" t="e">
        <f>'BS '!AM65-#REF!</f>
        <v>#REF!</v>
      </c>
      <c r="AN65" s="139" t="e">
        <f>'BS '!AN65-#REF!</f>
        <v>#REF!</v>
      </c>
      <c r="AO65" s="309" t="e">
        <f>'BS '!AO65-#REF!</f>
        <v>#REF!</v>
      </c>
      <c r="AP65" s="309" t="e">
        <f>'BS '!AP65-#REF!</f>
        <v>#REF!</v>
      </c>
      <c r="AQ65" s="17" t="e">
        <f>'BS '!AQ65-#REF!</f>
        <v>#REF!</v>
      </c>
      <c r="AR65" s="139" t="e">
        <f>'BS '!AR65-#REF!</f>
        <v>#REF!</v>
      </c>
      <c r="AS65" s="139" t="e">
        <f>'BS '!AS65-#REF!</f>
        <v>#REF!</v>
      </c>
      <c r="AT65" s="309" t="e">
        <f>'BS '!AT65-#REF!</f>
        <v>#REF!</v>
      </c>
      <c r="AU65" s="309" t="e">
        <f>'BS '!AU65-#REF!</f>
        <v>#REF!</v>
      </c>
      <c r="AV65" s="17" t="e">
        <f>'BS '!AV65-#REF!</f>
        <v>#REF!</v>
      </c>
    </row>
    <row r="66" spans="2:48" outlineLevel="1" x14ac:dyDescent="0.55000000000000004">
      <c r="B66" s="180" t="s">
        <v>327</v>
      </c>
      <c r="C66" s="44"/>
      <c r="D66" s="139" t="e">
        <f>'BS '!D66-#REF!</f>
        <v>#REF!</v>
      </c>
      <c r="E66" s="139" t="e">
        <f>'BS '!E66-#REF!</f>
        <v>#REF!</v>
      </c>
      <c r="F66" s="309" t="e">
        <f>'BS '!F66-#REF!</f>
        <v>#REF!</v>
      </c>
      <c r="G66" s="309" t="e">
        <f>'BS '!G66-#REF!</f>
        <v>#REF!</v>
      </c>
      <c r="H66" s="387" t="e">
        <f>'BS '!H66-#REF!</f>
        <v>#REF!</v>
      </c>
      <c r="I66" s="139" t="e">
        <f>'BS '!I66-#REF!</f>
        <v>#REF!</v>
      </c>
      <c r="J66" s="139" t="e">
        <f>'BS '!J66-#REF!</f>
        <v>#REF!</v>
      </c>
      <c r="K66" s="309" t="e">
        <f>'BS '!K66-#REF!</f>
        <v>#REF!</v>
      </c>
      <c r="L66" s="309" t="e">
        <f>'BS '!L66-#REF!</f>
        <v>#REF!</v>
      </c>
      <c r="M66" s="387" t="e">
        <f>'BS '!M66-#REF!</f>
        <v>#REF!</v>
      </c>
      <c r="N66" s="139" t="e">
        <f>'BS '!N66-#REF!</f>
        <v>#REF!</v>
      </c>
      <c r="O66" s="139" t="e">
        <f>'BS '!O66-#REF!</f>
        <v>#REF!</v>
      </c>
      <c r="P66" s="309" t="e">
        <f>'BS '!P66-#REF!</f>
        <v>#REF!</v>
      </c>
      <c r="Q66" s="309" t="e">
        <f>'BS '!Q66-#REF!</f>
        <v>#REF!</v>
      </c>
      <c r="R66" s="387" t="e">
        <f>'BS '!R66-#REF!</f>
        <v>#REF!</v>
      </c>
      <c r="S66" s="139" t="e">
        <f>'BS '!S66-#REF!</f>
        <v>#REF!</v>
      </c>
      <c r="T66" s="139" t="e">
        <f>'BS '!T66-#REF!</f>
        <v>#REF!</v>
      </c>
      <c r="U66" s="309" t="e">
        <f>'BS '!U66-#REF!</f>
        <v>#REF!</v>
      </c>
      <c r="V66" s="309" t="e">
        <f>'BS '!V66-#REF!</f>
        <v>#REF!</v>
      </c>
      <c r="W66" s="388" t="e">
        <f>'BS '!W66-#REF!</f>
        <v>#REF!</v>
      </c>
      <c r="X66" s="139" t="e">
        <f>'BS '!X66-#REF!</f>
        <v>#REF!</v>
      </c>
      <c r="Y66" s="179" t="e">
        <f>'BS '!Y66-#REF!</f>
        <v>#REF!</v>
      </c>
      <c r="Z66" s="179" t="e">
        <f>'BS '!Z66-#REF!</f>
        <v>#REF!</v>
      </c>
      <c r="AA66" s="310" t="e">
        <f>'BS '!AA66-#REF!</f>
        <v>#REF!</v>
      </c>
      <c r="AB66" s="388" t="e">
        <f>'BS '!AB66-#REF!</f>
        <v>#REF!</v>
      </c>
      <c r="AC66" s="139" t="e">
        <f>'BS '!AC66-#REF!</f>
        <v>#REF!</v>
      </c>
      <c r="AD66" s="139" t="e">
        <f>'BS '!AD66-#REF!</f>
        <v>#REF!</v>
      </c>
      <c r="AE66" s="309" t="e">
        <f>'BS '!AE66-#REF!</f>
        <v>#REF!</v>
      </c>
      <c r="AF66" s="309" t="e">
        <f>'BS '!AF66-#REF!</f>
        <v>#REF!</v>
      </c>
      <c r="AG66" s="388" t="e">
        <f>'BS '!AG66-#REF!</f>
        <v>#REF!</v>
      </c>
      <c r="AH66" s="139" t="e">
        <f>'BS '!AH66-#REF!</f>
        <v>#REF!</v>
      </c>
      <c r="AI66" s="139" t="e">
        <f>'BS '!AI66-#REF!</f>
        <v>#REF!</v>
      </c>
      <c r="AJ66" s="309" t="e">
        <f>'BS '!AJ66-#REF!</f>
        <v>#REF!</v>
      </c>
      <c r="AK66" s="309" t="e">
        <f>'BS '!AK66-#REF!</f>
        <v>#REF!</v>
      </c>
      <c r="AL66" s="388" t="e">
        <f>'BS '!AL66-#REF!</f>
        <v>#REF!</v>
      </c>
      <c r="AM66" s="139" t="e">
        <f>'BS '!AM66-#REF!</f>
        <v>#REF!</v>
      </c>
      <c r="AN66" s="139" t="e">
        <f>'BS '!AN66-#REF!</f>
        <v>#REF!</v>
      </c>
      <c r="AO66" s="309" t="e">
        <f>'BS '!AO66-#REF!</f>
        <v>#REF!</v>
      </c>
      <c r="AP66" s="309" t="e">
        <f>'BS '!AP66-#REF!</f>
        <v>#REF!</v>
      </c>
      <c r="AQ66" s="388" t="e">
        <f>'BS '!AQ66-#REF!</f>
        <v>#REF!</v>
      </c>
      <c r="AR66" s="139" t="e">
        <f>'BS '!AR66-#REF!</f>
        <v>#REF!</v>
      </c>
      <c r="AS66" s="139" t="e">
        <f>'BS '!AS66-#REF!</f>
        <v>#REF!</v>
      </c>
      <c r="AT66" s="309" t="e">
        <f>'BS '!AT66-#REF!</f>
        <v>#REF!</v>
      </c>
      <c r="AU66" s="309" t="e">
        <f>'BS '!AU66-#REF!</f>
        <v>#REF!</v>
      </c>
      <c r="AV66" s="388" t="e">
        <f>'BS '!AV66-#REF!</f>
        <v>#REF!</v>
      </c>
    </row>
    <row r="67" spans="2:48" outlineLevel="1" x14ac:dyDescent="0.55000000000000004">
      <c r="B67" s="386" t="s">
        <v>326</v>
      </c>
      <c r="C67" s="312"/>
      <c r="D67" s="313" t="e">
        <f>'BS '!D67-#REF!</f>
        <v>#REF!</v>
      </c>
      <c r="E67" s="313" t="e">
        <f>'BS '!E67-#REF!</f>
        <v>#REF!</v>
      </c>
      <c r="F67" s="314" t="e">
        <f>'BS '!F67-#REF!</f>
        <v>#REF!</v>
      </c>
      <c r="G67" s="314" t="e">
        <f>'BS '!G67-#REF!</f>
        <v>#REF!</v>
      </c>
      <c r="H67" s="316" t="e">
        <f>'BS '!H67-#REF!</f>
        <v>#REF!</v>
      </c>
      <c r="I67" s="313" t="e">
        <f>'BS '!I67-#REF!</f>
        <v>#REF!</v>
      </c>
      <c r="J67" s="313" t="e">
        <f>'BS '!J67-#REF!</f>
        <v>#REF!</v>
      </c>
      <c r="K67" s="314" t="e">
        <f>'BS '!K67-#REF!</f>
        <v>#REF!</v>
      </c>
      <c r="L67" s="314" t="e">
        <f>'BS '!L67-#REF!</f>
        <v>#REF!</v>
      </c>
      <c r="M67" s="316" t="e">
        <f>'BS '!M67-#REF!</f>
        <v>#REF!</v>
      </c>
      <c r="N67" s="313" t="e">
        <f>'BS '!N67-#REF!</f>
        <v>#REF!</v>
      </c>
      <c r="O67" s="313" t="e">
        <f>'BS '!O67-#REF!</f>
        <v>#REF!</v>
      </c>
      <c r="P67" s="314" t="e">
        <f>'BS '!P67-#REF!</f>
        <v>#REF!</v>
      </c>
      <c r="Q67" s="314" t="e">
        <f>'BS '!Q67-#REF!</f>
        <v>#REF!</v>
      </c>
      <c r="R67" s="316" t="e">
        <f>'BS '!R67-#REF!</f>
        <v>#REF!</v>
      </c>
      <c r="S67" s="313" t="e">
        <f>'BS '!S67-#REF!</f>
        <v>#REF!</v>
      </c>
      <c r="T67" s="313" t="e">
        <f>'BS '!T67-#REF!</f>
        <v>#REF!</v>
      </c>
      <c r="U67" s="314" t="e">
        <f>'BS '!U67-#REF!</f>
        <v>#REF!</v>
      </c>
      <c r="V67" s="314" t="e">
        <f>'BS '!V67-#REF!</f>
        <v>#REF!</v>
      </c>
      <c r="W67" s="316" t="e">
        <f>'BS '!W67-#REF!</f>
        <v>#REF!</v>
      </c>
      <c r="X67" s="313" t="e">
        <f>'BS '!X67-#REF!</f>
        <v>#REF!</v>
      </c>
      <c r="Y67" s="313" t="e">
        <f>'BS '!Y67-#REF!</f>
        <v>#REF!</v>
      </c>
      <c r="Z67" s="314" t="e">
        <f>'BS '!Z67-#REF!</f>
        <v>#REF!</v>
      </c>
      <c r="AA67" s="315" t="e">
        <f>'BS '!AA67-#REF!</f>
        <v>#REF!</v>
      </c>
      <c r="AB67" s="316" t="e">
        <f>'BS '!AB67-#REF!</f>
        <v>#REF!</v>
      </c>
      <c r="AC67" s="313" t="e">
        <f>'BS '!AC67-#REF!</f>
        <v>#REF!</v>
      </c>
      <c r="AD67" s="313" t="e">
        <f>'BS '!AD67-#REF!</f>
        <v>#REF!</v>
      </c>
      <c r="AE67" s="314" t="e">
        <f>'BS '!AE67-#REF!</f>
        <v>#REF!</v>
      </c>
      <c r="AF67" s="314" t="e">
        <f>'BS '!AF67-#REF!</f>
        <v>#REF!</v>
      </c>
      <c r="AG67" s="316" t="e">
        <f>'BS '!AG67-#REF!</f>
        <v>#REF!</v>
      </c>
      <c r="AH67" s="313" t="e">
        <f>'BS '!AH67-#REF!</f>
        <v>#REF!</v>
      </c>
      <c r="AI67" s="313" t="e">
        <f>'BS '!AI67-#REF!</f>
        <v>#REF!</v>
      </c>
      <c r="AJ67" s="314" t="e">
        <f>'BS '!AJ67-#REF!</f>
        <v>#REF!</v>
      </c>
      <c r="AK67" s="314" t="e">
        <f>'BS '!AK67-#REF!</f>
        <v>#REF!</v>
      </c>
      <c r="AL67" s="316" t="e">
        <f>'BS '!AL67-#REF!</f>
        <v>#REF!</v>
      </c>
      <c r="AM67" s="313" t="e">
        <f>'BS '!AM67-#REF!</f>
        <v>#REF!</v>
      </c>
      <c r="AN67" s="313" t="e">
        <f>'BS '!AN67-#REF!</f>
        <v>#REF!</v>
      </c>
      <c r="AO67" s="314" t="e">
        <f>'BS '!AO67-#REF!</f>
        <v>#REF!</v>
      </c>
      <c r="AP67" s="314" t="e">
        <f>'BS '!AP67-#REF!</f>
        <v>#REF!</v>
      </c>
      <c r="AQ67" s="316" t="e">
        <f>'BS '!AQ67-#REF!</f>
        <v>#REF!</v>
      </c>
      <c r="AR67" s="313" t="e">
        <f>'BS '!AR67-#REF!</f>
        <v>#REF!</v>
      </c>
      <c r="AS67" s="313" t="e">
        <f>'BS '!AS67-#REF!</f>
        <v>#REF!</v>
      </c>
      <c r="AT67" s="314" t="e">
        <f>'BS '!AT67-#REF!</f>
        <v>#REF!</v>
      </c>
      <c r="AU67" s="314" t="e">
        <f>'BS '!AU67-#REF!</f>
        <v>#REF!</v>
      </c>
      <c r="AV67" s="316" t="e">
        <f>'BS '!AV67-#REF!</f>
        <v>#REF!</v>
      </c>
    </row>
  </sheetData>
  <dataConsolidate/>
  <mergeCells count="27">
    <mergeCell ref="B19:C19"/>
    <mergeCell ref="B3:C3"/>
    <mergeCell ref="B5:C5"/>
    <mergeCell ref="B6:C6"/>
    <mergeCell ref="B8:C8"/>
    <mergeCell ref="B10:C10"/>
    <mergeCell ref="B42:C42"/>
    <mergeCell ref="B20:C20"/>
    <mergeCell ref="B21:C21"/>
    <mergeCell ref="B22:C22"/>
    <mergeCell ref="B23:C23"/>
    <mergeCell ref="B34:C34"/>
    <mergeCell ref="B35:C35"/>
    <mergeCell ref="B36:C36"/>
    <mergeCell ref="B37:C37"/>
    <mergeCell ref="B38:C38"/>
    <mergeCell ref="B39:C39"/>
    <mergeCell ref="B41:C41"/>
    <mergeCell ref="B51:C51"/>
    <mergeCell ref="B52:C52"/>
    <mergeCell ref="B53:C53"/>
    <mergeCell ref="B44:C44"/>
    <mergeCell ref="B45:C45"/>
    <mergeCell ref="B47:C47"/>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1338-2A0F-4F1C-8D32-15BBFE6B6836}">
  <sheetPr>
    <tabColor theme="8" tint="0.39997558519241921"/>
    <pageSetUpPr fitToPage="1"/>
  </sheetPr>
  <dimension ref="B1:AV65"/>
  <sheetViews>
    <sheetView showGridLines="0" zoomScaleNormal="100" workbookViewId="0">
      <pane xSplit="3" ySplit="4" topLeftCell="S5" activePane="bottomRight" state="frozen"/>
      <selection activeCell="T193" sqref="T193"/>
      <selection pane="topRight" activeCell="T193" sqref="T193"/>
      <selection pane="bottomLeft" activeCell="T193" sqref="T193"/>
      <selection pane="bottomRight" activeCell="X6" sqref="X6"/>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2:48" ht="16.2" customHeight="1" x14ac:dyDescent="0.55000000000000004">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55000000000000004">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6">
      <c r="B3" s="445" t="s">
        <v>266</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55000000000000004">
      <c r="B5" s="459" t="s">
        <v>267</v>
      </c>
      <c r="C5" s="460"/>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55000000000000004">
      <c r="B6" s="308" t="s">
        <v>268</v>
      </c>
      <c r="C6" s="44"/>
      <c r="D6" s="16" t="e">
        <f>'CFS '!D6-#REF!</f>
        <v>#REF!</v>
      </c>
      <c r="E6" s="101" t="e">
        <f>'CFS '!E6-#REF!</f>
        <v>#REF!</v>
      </c>
      <c r="F6" s="16" t="e">
        <f>'CFS '!F6-#REF!</f>
        <v>#REF!</v>
      </c>
      <c r="G6" s="16" t="e">
        <f>'CFS '!G6-#REF!</f>
        <v>#REF!</v>
      </c>
      <c r="H6" s="17" t="e">
        <f>'CFS '!H6-#REF!</f>
        <v>#REF!</v>
      </c>
      <c r="I6" s="16" t="e">
        <f>'CFS '!I6-#REF!</f>
        <v>#REF!</v>
      </c>
      <c r="J6" s="16" t="e">
        <f>'CFS '!J6-#REF!</f>
        <v>#REF!</v>
      </c>
      <c r="K6" s="16" t="e">
        <f>'CFS '!K6-#REF!</f>
        <v>#REF!</v>
      </c>
      <c r="L6" s="16" t="e">
        <f>'CFS '!L6-#REF!</f>
        <v>#REF!</v>
      </c>
      <c r="M6" s="17" t="e">
        <f>'CFS '!M6-#REF!</f>
        <v>#REF!</v>
      </c>
      <c r="N6" s="16" t="e">
        <f>'CFS '!N6-#REF!</f>
        <v>#REF!</v>
      </c>
      <c r="O6" s="16" t="e">
        <f>'CFS '!O6-#REF!</f>
        <v>#REF!</v>
      </c>
      <c r="P6" s="16" t="e">
        <f>'CFS '!P6-#REF!</f>
        <v>#REF!</v>
      </c>
      <c r="Q6" s="16" t="e">
        <f>'CFS '!Q6-#REF!</f>
        <v>#REF!</v>
      </c>
      <c r="R6" s="17" t="e">
        <f>'CFS '!R6-#REF!</f>
        <v>#REF!</v>
      </c>
      <c r="S6" s="16" t="e">
        <f>'CFS '!S6-#REF!</f>
        <v>#REF!</v>
      </c>
      <c r="T6" s="16" t="e">
        <f>'CFS '!T6-#REF!</f>
        <v>#REF!</v>
      </c>
      <c r="U6" s="16" t="e">
        <f>'CFS '!U6-#REF!</f>
        <v>#REF!</v>
      </c>
      <c r="V6" s="16" t="e">
        <f>'CFS '!V6-#REF!</f>
        <v>#REF!</v>
      </c>
      <c r="W6" s="17" t="e">
        <f>'CFS '!W6-#REF!</f>
        <v>#REF!</v>
      </c>
      <c r="X6" s="16" t="e">
        <f>'CFS '!X6-#REF!</f>
        <v>#REF!</v>
      </c>
      <c r="Y6" s="16" t="e">
        <f>'CFS '!Y6-#REF!</f>
        <v>#REF!</v>
      </c>
      <c r="Z6" s="16" t="e">
        <f>'CFS '!Z6-#REF!</f>
        <v>#REF!</v>
      </c>
      <c r="AA6" s="16" t="e">
        <f>'CFS '!AA6-#REF!</f>
        <v>#REF!</v>
      </c>
      <c r="AB6" s="17" t="e">
        <f>'CFS '!AB6-#REF!</f>
        <v>#REF!</v>
      </c>
      <c r="AC6" s="16" t="e">
        <f>'CFS '!AC6-#REF!</f>
        <v>#REF!</v>
      </c>
      <c r="AD6" s="16" t="e">
        <f>'CFS '!AD6-#REF!</f>
        <v>#REF!</v>
      </c>
      <c r="AE6" s="16" t="e">
        <f>'CFS '!AE6-#REF!</f>
        <v>#REF!</v>
      </c>
      <c r="AF6" s="16" t="e">
        <f>'CFS '!AF6-#REF!</f>
        <v>#REF!</v>
      </c>
      <c r="AG6" s="17" t="e">
        <f>'CFS '!AG6-#REF!</f>
        <v>#REF!</v>
      </c>
      <c r="AH6" s="16" t="e">
        <f>'CFS '!AH6-#REF!</f>
        <v>#REF!</v>
      </c>
      <c r="AI6" s="16" t="e">
        <f>'CFS '!AI6-#REF!</f>
        <v>#REF!</v>
      </c>
      <c r="AJ6" s="16" t="e">
        <f>'CFS '!AJ6-#REF!</f>
        <v>#REF!</v>
      </c>
      <c r="AK6" s="16" t="e">
        <f>'CFS '!AK6-#REF!</f>
        <v>#REF!</v>
      </c>
      <c r="AL6" s="17" t="e">
        <f>'CFS '!AL6-#REF!</f>
        <v>#REF!</v>
      </c>
      <c r="AM6" s="16" t="e">
        <f>'CFS '!AM6-#REF!</f>
        <v>#REF!</v>
      </c>
      <c r="AN6" s="16" t="e">
        <f>'CFS '!AN6-#REF!</f>
        <v>#REF!</v>
      </c>
      <c r="AO6" s="16" t="e">
        <f>'CFS '!AO6-#REF!</f>
        <v>#REF!</v>
      </c>
      <c r="AP6" s="16" t="e">
        <f>'CFS '!AP6-#REF!</f>
        <v>#REF!</v>
      </c>
      <c r="AQ6" s="17" t="e">
        <f>'CFS '!AQ6-#REF!</f>
        <v>#REF!</v>
      </c>
      <c r="AR6" s="16" t="e">
        <f>'CFS '!AR6-#REF!</f>
        <v>#REF!</v>
      </c>
      <c r="AS6" s="16" t="e">
        <f>'CFS '!AS6-#REF!</f>
        <v>#REF!</v>
      </c>
      <c r="AT6" s="16" t="e">
        <f>'CFS '!AT6-#REF!</f>
        <v>#REF!</v>
      </c>
      <c r="AU6" s="16" t="e">
        <f>'CFS '!AU6-#REF!</f>
        <v>#REF!</v>
      </c>
      <c r="AV6" s="17" t="e">
        <f>'CFS '!AV6-#REF!</f>
        <v>#REF!</v>
      </c>
    </row>
    <row r="7" spans="2:48" outlineLevel="1" x14ac:dyDescent="0.55000000000000004">
      <c r="B7" s="308" t="s">
        <v>269</v>
      </c>
      <c r="C7" s="44"/>
      <c r="D7" s="16" t="e">
        <f>'CFS '!D7-#REF!</f>
        <v>#REF!</v>
      </c>
      <c r="E7" s="16" t="e">
        <f>'CFS '!E7-#REF!</f>
        <v>#REF!</v>
      </c>
      <c r="F7" s="16" t="e">
        <f>'CFS '!F7-#REF!</f>
        <v>#REF!</v>
      </c>
      <c r="G7" s="16" t="e">
        <f>'CFS '!G7-#REF!</f>
        <v>#REF!</v>
      </c>
      <c r="H7" s="17" t="e">
        <f>'CFS '!H7-#REF!</f>
        <v>#REF!</v>
      </c>
      <c r="I7" s="16" t="e">
        <f>'CFS '!I7-#REF!</f>
        <v>#REF!</v>
      </c>
      <c r="J7" s="16" t="e">
        <f>'CFS '!J7-#REF!</f>
        <v>#REF!</v>
      </c>
      <c r="K7" s="16" t="e">
        <f>'CFS '!K7-#REF!</f>
        <v>#REF!</v>
      </c>
      <c r="L7" s="16" t="e">
        <f>'CFS '!L7-#REF!</f>
        <v>#REF!</v>
      </c>
      <c r="M7" s="17" t="e">
        <f>'CFS '!M7-#REF!</f>
        <v>#REF!</v>
      </c>
      <c r="N7" s="16" t="e">
        <f>'CFS '!N7-#REF!</f>
        <v>#REF!</v>
      </c>
      <c r="O7" s="16" t="e">
        <f>'CFS '!O7-#REF!</f>
        <v>#REF!</v>
      </c>
      <c r="P7" s="16" t="e">
        <f>'CFS '!P7-#REF!</f>
        <v>#REF!</v>
      </c>
      <c r="Q7" s="16" t="e">
        <f>'CFS '!Q7-#REF!</f>
        <v>#REF!</v>
      </c>
      <c r="R7" s="17" t="e">
        <f>'CFS '!R7-#REF!</f>
        <v>#REF!</v>
      </c>
      <c r="S7" s="16" t="e">
        <f>'CFS '!S7-#REF!</f>
        <v>#REF!</v>
      </c>
      <c r="T7" s="16" t="e">
        <f>'CFS '!T7-#REF!</f>
        <v>#REF!</v>
      </c>
      <c r="U7" s="16" t="e">
        <f>'CFS '!U7-#REF!</f>
        <v>#REF!</v>
      </c>
      <c r="V7" s="16" t="e">
        <f>'CFS '!V7-#REF!</f>
        <v>#REF!</v>
      </c>
      <c r="W7" s="17" t="e">
        <f>'CFS '!W7-#REF!</f>
        <v>#REF!</v>
      </c>
      <c r="X7" s="16" t="e">
        <f>'CFS '!X7-#REF!</f>
        <v>#REF!</v>
      </c>
      <c r="Y7" s="16" t="e">
        <f>'CFS '!Y7-#REF!</f>
        <v>#REF!</v>
      </c>
      <c r="Z7" s="16" t="e">
        <f>'CFS '!Z7-#REF!</f>
        <v>#REF!</v>
      </c>
      <c r="AA7" s="16" t="e">
        <f>'CFS '!AA7-#REF!</f>
        <v>#REF!</v>
      </c>
      <c r="AB7" s="17" t="e">
        <f>'CFS '!AB7-#REF!</f>
        <v>#REF!</v>
      </c>
      <c r="AC7" s="16" t="e">
        <f>'CFS '!AC7-#REF!</f>
        <v>#REF!</v>
      </c>
      <c r="AD7" s="16" t="e">
        <f>'CFS '!AD7-#REF!</f>
        <v>#REF!</v>
      </c>
      <c r="AE7" s="16" t="e">
        <f>'CFS '!AE7-#REF!</f>
        <v>#REF!</v>
      </c>
      <c r="AF7" s="16" t="e">
        <f>'CFS '!AF7-#REF!</f>
        <v>#REF!</v>
      </c>
      <c r="AG7" s="17" t="e">
        <f>'CFS '!AG7-#REF!</f>
        <v>#REF!</v>
      </c>
      <c r="AH7" s="16" t="e">
        <f>'CFS '!AH7-#REF!</f>
        <v>#REF!</v>
      </c>
      <c r="AI7" s="16" t="e">
        <f>'CFS '!AI7-#REF!</f>
        <v>#REF!</v>
      </c>
      <c r="AJ7" s="16" t="e">
        <f>'CFS '!AJ7-#REF!</f>
        <v>#REF!</v>
      </c>
      <c r="AK7" s="16" t="e">
        <f>'CFS '!AK7-#REF!</f>
        <v>#REF!</v>
      </c>
      <c r="AL7" s="17" t="e">
        <f>'CFS '!AL7-#REF!</f>
        <v>#REF!</v>
      </c>
      <c r="AM7" s="16" t="e">
        <f>'CFS '!AM7-#REF!</f>
        <v>#REF!</v>
      </c>
      <c r="AN7" s="16" t="e">
        <f>'CFS '!AN7-#REF!</f>
        <v>#REF!</v>
      </c>
      <c r="AO7" s="16" t="e">
        <f>'CFS '!AO7-#REF!</f>
        <v>#REF!</v>
      </c>
      <c r="AP7" s="16" t="e">
        <f>'CFS '!AP7-#REF!</f>
        <v>#REF!</v>
      </c>
      <c r="AQ7" s="17" t="e">
        <f>'CFS '!AQ7-#REF!</f>
        <v>#REF!</v>
      </c>
      <c r="AR7" s="16" t="e">
        <f>'CFS '!AR7-#REF!</f>
        <v>#REF!</v>
      </c>
      <c r="AS7" s="16" t="e">
        <f>'CFS '!AS7-#REF!</f>
        <v>#REF!</v>
      </c>
      <c r="AT7" s="16" t="e">
        <f>'CFS '!AT7-#REF!</f>
        <v>#REF!</v>
      </c>
      <c r="AU7" s="16" t="e">
        <f>'CFS '!AU7-#REF!</f>
        <v>#REF!</v>
      </c>
      <c r="AV7" s="17" t="e">
        <f>'CFS '!AV7-#REF!</f>
        <v>#REF!</v>
      </c>
    </row>
    <row r="8" spans="2:48" outlineLevel="1" x14ac:dyDescent="0.55000000000000004">
      <c r="B8" s="308" t="s">
        <v>222</v>
      </c>
      <c r="C8" s="44"/>
      <c r="D8" s="16" t="e">
        <f>'CFS '!D8-#REF!</f>
        <v>#REF!</v>
      </c>
      <c r="E8" s="16" t="e">
        <f>'CFS '!E8-#REF!</f>
        <v>#REF!</v>
      </c>
      <c r="F8" s="16" t="e">
        <f>'CFS '!F8-#REF!</f>
        <v>#REF!</v>
      </c>
      <c r="G8" s="101" t="e">
        <f>'CFS '!G8-#REF!</f>
        <v>#REF!</v>
      </c>
      <c r="H8" s="17" t="e">
        <f>'CFS '!H8-#REF!</f>
        <v>#REF!</v>
      </c>
      <c r="I8" s="16" t="e">
        <f>'CFS '!I8-#REF!</f>
        <v>#REF!</v>
      </c>
      <c r="J8" s="16" t="e">
        <f>'CFS '!J8-#REF!</f>
        <v>#REF!</v>
      </c>
      <c r="K8" s="16" t="e">
        <f>'CFS '!K8-#REF!</f>
        <v>#REF!</v>
      </c>
      <c r="L8" s="101" t="e">
        <f>'CFS '!L8-#REF!</f>
        <v>#REF!</v>
      </c>
      <c r="M8" s="17" t="e">
        <f>'CFS '!M8-#REF!</f>
        <v>#REF!</v>
      </c>
      <c r="N8" s="16" t="e">
        <f>'CFS '!N8-#REF!</f>
        <v>#REF!</v>
      </c>
      <c r="O8" s="16" t="e">
        <f>'CFS '!O8-#REF!</f>
        <v>#REF!</v>
      </c>
      <c r="P8" s="16" t="e">
        <f>'CFS '!P8-#REF!</f>
        <v>#REF!</v>
      </c>
      <c r="Q8" s="101" t="e">
        <f>'CFS '!Q8-#REF!</f>
        <v>#REF!</v>
      </c>
      <c r="R8" s="17" t="e">
        <f>'CFS '!R8-#REF!</f>
        <v>#REF!</v>
      </c>
      <c r="S8" s="16" t="e">
        <f>'CFS '!S8-#REF!</f>
        <v>#REF!</v>
      </c>
      <c r="T8" s="16" t="e">
        <f>'CFS '!T8-#REF!</f>
        <v>#REF!</v>
      </c>
      <c r="U8" s="16" t="e">
        <f>'CFS '!U8-#REF!</f>
        <v>#REF!</v>
      </c>
      <c r="V8" s="16" t="e">
        <f>'CFS '!V8-#REF!</f>
        <v>#REF!</v>
      </c>
      <c r="W8" s="17" t="e">
        <f>'CFS '!W8-#REF!</f>
        <v>#REF!</v>
      </c>
      <c r="X8" s="16" t="e">
        <f>'CFS '!X8-#REF!</f>
        <v>#REF!</v>
      </c>
      <c r="Y8" s="16" t="e">
        <f>'CFS '!Y8-#REF!</f>
        <v>#REF!</v>
      </c>
      <c r="Z8" s="16" t="e">
        <f>'CFS '!Z8-#REF!</f>
        <v>#REF!</v>
      </c>
      <c r="AA8" s="16" t="e">
        <f>'CFS '!AA8-#REF!</f>
        <v>#REF!</v>
      </c>
      <c r="AB8" s="17" t="e">
        <f>'CFS '!AB8-#REF!</f>
        <v>#REF!</v>
      </c>
      <c r="AC8" s="16" t="e">
        <f>'CFS '!AC8-#REF!</f>
        <v>#REF!</v>
      </c>
      <c r="AD8" s="16" t="e">
        <f>'CFS '!AD8-#REF!</f>
        <v>#REF!</v>
      </c>
      <c r="AE8" s="16" t="e">
        <f>'CFS '!AE8-#REF!</f>
        <v>#REF!</v>
      </c>
      <c r="AF8" s="16" t="e">
        <f>'CFS '!AF8-#REF!</f>
        <v>#REF!</v>
      </c>
      <c r="AG8" s="17" t="e">
        <f>'CFS '!AG8-#REF!</f>
        <v>#REF!</v>
      </c>
      <c r="AH8" s="16" t="e">
        <f>'CFS '!AH8-#REF!</f>
        <v>#REF!</v>
      </c>
      <c r="AI8" s="16" t="e">
        <f>'CFS '!AI8-#REF!</f>
        <v>#REF!</v>
      </c>
      <c r="AJ8" s="16" t="e">
        <f>'CFS '!AJ8-#REF!</f>
        <v>#REF!</v>
      </c>
      <c r="AK8" s="16" t="e">
        <f>'CFS '!AK8-#REF!</f>
        <v>#REF!</v>
      </c>
      <c r="AL8" s="17" t="e">
        <f>'CFS '!AL8-#REF!</f>
        <v>#REF!</v>
      </c>
      <c r="AM8" s="16" t="e">
        <f>'CFS '!AM8-#REF!</f>
        <v>#REF!</v>
      </c>
      <c r="AN8" s="16" t="e">
        <f>'CFS '!AN8-#REF!</f>
        <v>#REF!</v>
      </c>
      <c r="AO8" s="16" t="e">
        <f>'CFS '!AO8-#REF!</f>
        <v>#REF!</v>
      </c>
      <c r="AP8" s="16" t="e">
        <f>'CFS '!AP8-#REF!</f>
        <v>#REF!</v>
      </c>
      <c r="AQ8" s="17" t="e">
        <f>'CFS '!AQ8-#REF!</f>
        <v>#REF!</v>
      </c>
      <c r="AR8" s="16" t="e">
        <f>'CFS '!AR8-#REF!</f>
        <v>#REF!</v>
      </c>
      <c r="AS8" s="16" t="e">
        <f>'CFS '!AS8-#REF!</f>
        <v>#REF!</v>
      </c>
      <c r="AT8" s="16" t="e">
        <f>'CFS '!AT8-#REF!</f>
        <v>#REF!</v>
      </c>
      <c r="AU8" s="16" t="e">
        <f>'CFS '!AU8-#REF!</f>
        <v>#REF!</v>
      </c>
      <c r="AV8" s="17" t="e">
        <f>'CFS '!AV8-#REF!</f>
        <v>#REF!</v>
      </c>
    </row>
    <row r="9" spans="2:48" outlineLevel="1" x14ac:dyDescent="0.55000000000000004">
      <c r="B9" s="308" t="s">
        <v>270</v>
      </c>
      <c r="C9" s="44"/>
      <c r="D9" s="16" t="e">
        <f>'CFS '!D9-#REF!</f>
        <v>#REF!</v>
      </c>
      <c r="E9" s="16" t="e">
        <f>'CFS '!E9-#REF!</f>
        <v>#REF!</v>
      </c>
      <c r="F9" s="16" t="e">
        <f>'CFS '!F9-#REF!</f>
        <v>#REF!</v>
      </c>
      <c r="G9" s="101" t="e">
        <f>'CFS '!G9-#REF!</f>
        <v>#REF!</v>
      </c>
      <c r="H9" s="17" t="e">
        <f>'CFS '!H9-#REF!</f>
        <v>#REF!</v>
      </c>
      <c r="I9" s="16" t="e">
        <f>'CFS '!I9-#REF!</f>
        <v>#REF!</v>
      </c>
      <c r="J9" s="16" t="e">
        <f>'CFS '!J9-#REF!</f>
        <v>#REF!</v>
      </c>
      <c r="K9" s="16" t="e">
        <f>'CFS '!K9-#REF!</f>
        <v>#REF!</v>
      </c>
      <c r="L9" s="101" t="e">
        <f>'CFS '!L9-#REF!</f>
        <v>#REF!</v>
      </c>
      <c r="M9" s="17" t="e">
        <f>'CFS '!M9-#REF!</f>
        <v>#REF!</v>
      </c>
      <c r="N9" s="16" t="e">
        <f>'CFS '!N9-#REF!</f>
        <v>#REF!</v>
      </c>
      <c r="O9" s="16" t="e">
        <f>'CFS '!O9-#REF!</f>
        <v>#REF!</v>
      </c>
      <c r="P9" s="16" t="e">
        <f>'CFS '!P9-#REF!</f>
        <v>#REF!</v>
      </c>
      <c r="Q9" s="101" t="e">
        <f>'CFS '!Q9-#REF!</f>
        <v>#REF!</v>
      </c>
      <c r="R9" s="17" t="e">
        <f>'CFS '!R9-#REF!</f>
        <v>#REF!</v>
      </c>
      <c r="S9" s="16" t="e">
        <f>'CFS '!S9-#REF!</f>
        <v>#REF!</v>
      </c>
      <c r="T9" s="16" t="e">
        <f>'CFS '!T9-#REF!</f>
        <v>#REF!</v>
      </c>
      <c r="U9" s="16" t="e">
        <f>'CFS '!U9-#REF!</f>
        <v>#REF!</v>
      </c>
      <c r="V9" s="16" t="e">
        <f>'CFS '!V9-#REF!</f>
        <v>#REF!</v>
      </c>
      <c r="W9" s="17" t="e">
        <f>'CFS '!W9-#REF!</f>
        <v>#REF!</v>
      </c>
      <c r="X9" s="16" t="e">
        <f>'CFS '!X9-#REF!</f>
        <v>#REF!</v>
      </c>
      <c r="Y9" s="16" t="e">
        <f>'CFS '!Y9-#REF!</f>
        <v>#REF!</v>
      </c>
      <c r="Z9" s="16" t="e">
        <f>'CFS '!Z9-#REF!</f>
        <v>#REF!</v>
      </c>
      <c r="AA9" s="16" t="e">
        <f>'CFS '!AA9-#REF!</f>
        <v>#REF!</v>
      </c>
      <c r="AB9" s="17" t="e">
        <f>'CFS '!AB9-#REF!</f>
        <v>#REF!</v>
      </c>
      <c r="AC9" s="16" t="e">
        <f>'CFS '!AC9-#REF!</f>
        <v>#REF!</v>
      </c>
      <c r="AD9" s="16" t="e">
        <f>'CFS '!AD9-#REF!</f>
        <v>#REF!</v>
      </c>
      <c r="AE9" s="16" t="e">
        <f>'CFS '!AE9-#REF!</f>
        <v>#REF!</v>
      </c>
      <c r="AF9" s="16" t="e">
        <f>'CFS '!AF9-#REF!</f>
        <v>#REF!</v>
      </c>
      <c r="AG9" s="17" t="e">
        <f>'CFS '!AG9-#REF!</f>
        <v>#REF!</v>
      </c>
      <c r="AH9" s="16" t="e">
        <f>'CFS '!AH9-#REF!</f>
        <v>#REF!</v>
      </c>
      <c r="AI9" s="16" t="e">
        <f>'CFS '!AI9-#REF!</f>
        <v>#REF!</v>
      </c>
      <c r="AJ9" s="16" t="e">
        <f>'CFS '!AJ9-#REF!</f>
        <v>#REF!</v>
      </c>
      <c r="AK9" s="16" t="e">
        <f>'CFS '!AK9-#REF!</f>
        <v>#REF!</v>
      </c>
      <c r="AL9" s="17" t="e">
        <f>'CFS '!AL9-#REF!</f>
        <v>#REF!</v>
      </c>
      <c r="AM9" s="16" t="e">
        <f>'CFS '!AM9-#REF!</f>
        <v>#REF!</v>
      </c>
      <c r="AN9" s="16" t="e">
        <f>'CFS '!AN9-#REF!</f>
        <v>#REF!</v>
      </c>
      <c r="AO9" s="16" t="e">
        <f>'CFS '!AO9-#REF!</f>
        <v>#REF!</v>
      </c>
      <c r="AP9" s="16" t="e">
        <f>'CFS '!AP9-#REF!</f>
        <v>#REF!</v>
      </c>
      <c r="AQ9" s="17" t="e">
        <f>'CFS '!AQ9-#REF!</f>
        <v>#REF!</v>
      </c>
      <c r="AR9" s="16" t="e">
        <f>'CFS '!AR9-#REF!</f>
        <v>#REF!</v>
      </c>
      <c r="AS9" s="16" t="e">
        <f>'CFS '!AS9-#REF!</f>
        <v>#REF!</v>
      </c>
      <c r="AT9" s="16" t="e">
        <f>'CFS '!AT9-#REF!</f>
        <v>#REF!</v>
      </c>
      <c r="AU9" s="16" t="e">
        <f>'CFS '!AU9-#REF!</f>
        <v>#REF!</v>
      </c>
      <c r="AV9" s="17" t="e">
        <f>'CFS '!AV9-#REF!</f>
        <v>#REF!</v>
      </c>
    </row>
    <row r="10" spans="2:48" outlineLevel="1" x14ac:dyDescent="0.55000000000000004">
      <c r="B10" s="308" t="s">
        <v>271</v>
      </c>
      <c r="C10" s="44"/>
      <c r="D10" s="16" t="e">
        <f>'CFS '!D10-#REF!</f>
        <v>#REF!</v>
      </c>
      <c r="E10" s="16" t="e">
        <f>'CFS '!E10-#REF!</f>
        <v>#REF!</v>
      </c>
      <c r="F10" s="16" t="e">
        <f>'CFS '!F10-#REF!</f>
        <v>#REF!</v>
      </c>
      <c r="G10" s="101" t="e">
        <f>'CFS '!G10-#REF!</f>
        <v>#REF!</v>
      </c>
      <c r="H10" s="17" t="e">
        <f>'CFS '!H10-#REF!</f>
        <v>#REF!</v>
      </c>
      <c r="I10" s="16" t="e">
        <f>'CFS '!I10-#REF!</f>
        <v>#REF!</v>
      </c>
      <c r="J10" s="16" t="e">
        <f>'CFS '!J10-#REF!</f>
        <v>#REF!</v>
      </c>
      <c r="K10" s="16" t="e">
        <f>'CFS '!K10-#REF!</f>
        <v>#REF!</v>
      </c>
      <c r="L10" s="101" t="e">
        <f>'CFS '!L10-#REF!</f>
        <v>#REF!</v>
      </c>
      <c r="M10" s="17" t="e">
        <f>'CFS '!M10-#REF!</f>
        <v>#REF!</v>
      </c>
      <c r="N10" s="16" t="e">
        <f>'CFS '!N10-#REF!</f>
        <v>#REF!</v>
      </c>
      <c r="O10" s="16" t="e">
        <f>'CFS '!O10-#REF!</f>
        <v>#REF!</v>
      </c>
      <c r="P10" s="16" t="e">
        <f>'CFS '!P10-#REF!</f>
        <v>#REF!</v>
      </c>
      <c r="Q10" s="101" t="e">
        <f>'CFS '!Q10-#REF!</f>
        <v>#REF!</v>
      </c>
      <c r="R10" s="17" t="e">
        <f>'CFS '!R10-#REF!</f>
        <v>#REF!</v>
      </c>
      <c r="S10" s="16" t="e">
        <f>'CFS '!S10-#REF!</f>
        <v>#REF!</v>
      </c>
      <c r="T10" s="16" t="e">
        <f>'CFS '!T10-#REF!</f>
        <v>#REF!</v>
      </c>
      <c r="U10" s="16" t="e">
        <f>'CFS '!U10-#REF!</f>
        <v>#REF!</v>
      </c>
      <c r="V10" s="16" t="e">
        <f>'CFS '!V10-#REF!</f>
        <v>#REF!</v>
      </c>
      <c r="W10" s="17" t="e">
        <f>'CFS '!W10-#REF!</f>
        <v>#REF!</v>
      </c>
      <c r="X10" s="16" t="e">
        <f>'CFS '!X10-#REF!</f>
        <v>#REF!</v>
      </c>
      <c r="Y10" s="16" t="e">
        <f>'CFS '!Y10-#REF!</f>
        <v>#REF!</v>
      </c>
      <c r="Z10" s="16" t="e">
        <f>'CFS '!Z10-#REF!</f>
        <v>#REF!</v>
      </c>
      <c r="AA10" s="16" t="e">
        <f>'CFS '!AA10-#REF!</f>
        <v>#REF!</v>
      </c>
      <c r="AB10" s="17" t="e">
        <f>'CFS '!AB10-#REF!</f>
        <v>#REF!</v>
      </c>
      <c r="AC10" s="16" t="e">
        <f>'CFS '!AC10-#REF!</f>
        <v>#REF!</v>
      </c>
      <c r="AD10" s="16" t="e">
        <f>'CFS '!AD10-#REF!</f>
        <v>#REF!</v>
      </c>
      <c r="AE10" s="16" t="e">
        <f>'CFS '!AE10-#REF!</f>
        <v>#REF!</v>
      </c>
      <c r="AF10" s="16" t="e">
        <f>'CFS '!AF10-#REF!</f>
        <v>#REF!</v>
      </c>
      <c r="AG10" s="17" t="e">
        <f>'CFS '!AG10-#REF!</f>
        <v>#REF!</v>
      </c>
      <c r="AH10" s="16" t="e">
        <f>'CFS '!AH10-#REF!</f>
        <v>#REF!</v>
      </c>
      <c r="AI10" s="16" t="e">
        <f>'CFS '!AI10-#REF!</f>
        <v>#REF!</v>
      </c>
      <c r="AJ10" s="16" t="e">
        <f>'CFS '!AJ10-#REF!</f>
        <v>#REF!</v>
      </c>
      <c r="AK10" s="16" t="e">
        <f>'CFS '!AK10-#REF!</f>
        <v>#REF!</v>
      </c>
      <c r="AL10" s="17" t="e">
        <f>'CFS '!AL10-#REF!</f>
        <v>#REF!</v>
      </c>
      <c r="AM10" s="16" t="e">
        <f>'CFS '!AM10-#REF!</f>
        <v>#REF!</v>
      </c>
      <c r="AN10" s="16" t="e">
        <f>'CFS '!AN10-#REF!</f>
        <v>#REF!</v>
      </c>
      <c r="AO10" s="16" t="e">
        <f>'CFS '!AO10-#REF!</f>
        <v>#REF!</v>
      </c>
      <c r="AP10" s="16" t="e">
        <f>'CFS '!AP10-#REF!</f>
        <v>#REF!</v>
      </c>
      <c r="AQ10" s="17" t="e">
        <f>'CFS '!AQ10-#REF!</f>
        <v>#REF!</v>
      </c>
      <c r="AR10" s="16" t="e">
        <f>'CFS '!AR10-#REF!</f>
        <v>#REF!</v>
      </c>
      <c r="AS10" s="16" t="e">
        <f>'CFS '!AS10-#REF!</f>
        <v>#REF!</v>
      </c>
      <c r="AT10" s="16" t="e">
        <f>'CFS '!AT10-#REF!</f>
        <v>#REF!</v>
      </c>
      <c r="AU10" s="16" t="e">
        <f>'CFS '!AU10-#REF!</f>
        <v>#REF!</v>
      </c>
      <c r="AV10" s="17" t="e">
        <f>'CFS '!AV10-#REF!</f>
        <v>#REF!</v>
      </c>
    </row>
    <row r="11" spans="2:48" outlineLevel="1" x14ac:dyDescent="0.55000000000000004">
      <c r="B11" s="308" t="s">
        <v>272</v>
      </c>
      <c r="C11" s="44"/>
      <c r="D11" s="16" t="e">
        <f>'CFS '!D11-#REF!</f>
        <v>#REF!</v>
      </c>
      <c r="E11" s="16" t="e">
        <f>'CFS '!E11-#REF!</f>
        <v>#REF!</v>
      </c>
      <c r="F11" s="16" t="e">
        <f>'CFS '!F11-#REF!</f>
        <v>#REF!</v>
      </c>
      <c r="G11" s="101" t="e">
        <f>'CFS '!G11-#REF!</f>
        <v>#REF!</v>
      </c>
      <c r="H11" s="17" t="e">
        <f>'CFS '!H11-#REF!</f>
        <v>#REF!</v>
      </c>
      <c r="I11" s="16" t="e">
        <f>'CFS '!I11-#REF!</f>
        <v>#REF!</v>
      </c>
      <c r="J11" s="16" t="e">
        <f>'CFS '!J11-#REF!</f>
        <v>#REF!</v>
      </c>
      <c r="K11" s="16" t="e">
        <f>'CFS '!K11-#REF!</f>
        <v>#REF!</v>
      </c>
      <c r="L11" s="101" t="e">
        <f>'CFS '!L11-#REF!</f>
        <v>#REF!</v>
      </c>
      <c r="M11" s="17" t="e">
        <f>'CFS '!M11-#REF!</f>
        <v>#REF!</v>
      </c>
      <c r="N11" s="16" t="e">
        <f>'CFS '!N11-#REF!</f>
        <v>#REF!</v>
      </c>
      <c r="O11" s="16" t="e">
        <f>'CFS '!O11-#REF!</f>
        <v>#REF!</v>
      </c>
      <c r="P11" s="16" t="e">
        <f>'CFS '!P11-#REF!</f>
        <v>#REF!</v>
      </c>
      <c r="Q11" s="101" t="e">
        <f>'CFS '!Q11-#REF!</f>
        <v>#REF!</v>
      </c>
      <c r="R11" s="17" t="e">
        <f>'CFS '!R11-#REF!</f>
        <v>#REF!</v>
      </c>
      <c r="S11" s="16" t="e">
        <f>'CFS '!S11-#REF!</f>
        <v>#REF!</v>
      </c>
      <c r="T11" s="16" t="e">
        <f>'CFS '!T11-#REF!</f>
        <v>#REF!</v>
      </c>
      <c r="U11" s="16" t="e">
        <f>'CFS '!U11-#REF!</f>
        <v>#REF!</v>
      </c>
      <c r="V11" s="16" t="e">
        <f>'CFS '!V11-#REF!</f>
        <v>#REF!</v>
      </c>
      <c r="W11" s="17" t="e">
        <f>'CFS '!W11-#REF!</f>
        <v>#REF!</v>
      </c>
      <c r="X11" s="16" t="e">
        <f>'CFS '!X11-#REF!</f>
        <v>#REF!</v>
      </c>
      <c r="Y11" s="16" t="e">
        <f>'CFS '!Y11-#REF!</f>
        <v>#REF!</v>
      </c>
      <c r="Z11" s="16" t="e">
        <f>'CFS '!Z11-#REF!</f>
        <v>#REF!</v>
      </c>
      <c r="AA11" s="16" t="e">
        <f>'CFS '!AA11-#REF!</f>
        <v>#REF!</v>
      </c>
      <c r="AB11" s="17" t="e">
        <f>'CFS '!AB11-#REF!</f>
        <v>#REF!</v>
      </c>
      <c r="AC11" s="16" t="e">
        <f>'CFS '!AC11-#REF!</f>
        <v>#REF!</v>
      </c>
      <c r="AD11" s="16" t="e">
        <f>'CFS '!AD11-#REF!</f>
        <v>#REF!</v>
      </c>
      <c r="AE11" s="16" t="e">
        <f>'CFS '!AE11-#REF!</f>
        <v>#REF!</v>
      </c>
      <c r="AF11" s="16" t="e">
        <f>'CFS '!AF11-#REF!</f>
        <v>#REF!</v>
      </c>
      <c r="AG11" s="17" t="e">
        <f>'CFS '!AG11-#REF!</f>
        <v>#REF!</v>
      </c>
      <c r="AH11" s="16" t="e">
        <f>'CFS '!AH11-#REF!</f>
        <v>#REF!</v>
      </c>
      <c r="AI11" s="16" t="e">
        <f>'CFS '!AI11-#REF!</f>
        <v>#REF!</v>
      </c>
      <c r="AJ11" s="16" t="e">
        <f>'CFS '!AJ11-#REF!</f>
        <v>#REF!</v>
      </c>
      <c r="AK11" s="16" t="e">
        <f>'CFS '!AK11-#REF!</f>
        <v>#REF!</v>
      </c>
      <c r="AL11" s="17" t="e">
        <f>'CFS '!AL11-#REF!</f>
        <v>#REF!</v>
      </c>
      <c r="AM11" s="16" t="e">
        <f>'CFS '!AM11-#REF!</f>
        <v>#REF!</v>
      </c>
      <c r="AN11" s="16" t="e">
        <f>'CFS '!AN11-#REF!</f>
        <v>#REF!</v>
      </c>
      <c r="AO11" s="16" t="e">
        <f>'CFS '!AO11-#REF!</f>
        <v>#REF!</v>
      </c>
      <c r="AP11" s="16" t="e">
        <f>'CFS '!AP11-#REF!</f>
        <v>#REF!</v>
      </c>
      <c r="AQ11" s="17" t="e">
        <f>'CFS '!AQ11-#REF!</f>
        <v>#REF!</v>
      </c>
      <c r="AR11" s="16" t="e">
        <f>'CFS '!AR11-#REF!</f>
        <v>#REF!</v>
      </c>
      <c r="AS11" s="16" t="e">
        <f>'CFS '!AS11-#REF!</f>
        <v>#REF!</v>
      </c>
      <c r="AT11" s="16" t="e">
        <f>'CFS '!AT11-#REF!</f>
        <v>#REF!</v>
      </c>
      <c r="AU11" s="16" t="e">
        <f>'CFS '!AU11-#REF!</f>
        <v>#REF!</v>
      </c>
      <c r="AV11" s="17" t="e">
        <f>'CFS '!AV11-#REF!</f>
        <v>#REF!</v>
      </c>
    </row>
    <row r="12" spans="2:48" outlineLevel="1" x14ac:dyDescent="0.55000000000000004">
      <c r="B12" s="308" t="s">
        <v>273</v>
      </c>
      <c r="C12" s="44"/>
      <c r="D12" s="16" t="e">
        <f>'CFS '!D12-#REF!</f>
        <v>#REF!</v>
      </c>
      <c r="E12" s="16" t="e">
        <f>'CFS '!E12-#REF!</f>
        <v>#REF!</v>
      </c>
      <c r="F12" s="16" t="e">
        <f>'CFS '!F12-#REF!</f>
        <v>#REF!</v>
      </c>
      <c r="G12" s="101" t="e">
        <f>'CFS '!G12-#REF!</f>
        <v>#REF!</v>
      </c>
      <c r="H12" s="17" t="e">
        <f>'CFS '!H12-#REF!</f>
        <v>#REF!</v>
      </c>
      <c r="I12" s="16" t="e">
        <f>'CFS '!I12-#REF!</f>
        <v>#REF!</v>
      </c>
      <c r="J12" s="16" t="e">
        <f>'CFS '!J12-#REF!</f>
        <v>#REF!</v>
      </c>
      <c r="K12" s="16" t="e">
        <f>'CFS '!K12-#REF!</f>
        <v>#REF!</v>
      </c>
      <c r="L12" s="101" t="e">
        <f>'CFS '!L12-#REF!</f>
        <v>#REF!</v>
      </c>
      <c r="M12" s="17" t="e">
        <f>'CFS '!M12-#REF!</f>
        <v>#REF!</v>
      </c>
      <c r="N12" s="16" t="e">
        <f>'CFS '!N12-#REF!</f>
        <v>#REF!</v>
      </c>
      <c r="O12" s="16" t="e">
        <f>'CFS '!O12-#REF!</f>
        <v>#REF!</v>
      </c>
      <c r="P12" s="16" t="e">
        <f>'CFS '!P12-#REF!</f>
        <v>#REF!</v>
      </c>
      <c r="Q12" s="101" t="e">
        <f>'CFS '!Q12-#REF!</f>
        <v>#REF!</v>
      </c>
      <c r="R12" s="17" t="e">
        <f>'CFS '!R12-#REF!</f>
        <v>#REF!</v>
      </c>
      <c r="S12" s="16" t="e">
        <f>'CFS '!S12-#REF!</f>
        <v>#REF!</v>
      </c>
      <c r="T12" s="16" t="e">
        <f>'CFS '!T12-#REF!</f>
        <v>#REF!</v>
      </c>
      <c r="U12" s="16" t="e">
        <f>'CFS '!U12-#REF!</f>
        <v>#REF!</v>
      </c>
      <c r="V12" s="16" t="e">
        <f>'CFS '!V12-#REF!</f>
        <v>#REF!</v>
      </c>
      <c r="W12" s="17" t="e">
        <f>'CFS '!W12-#REF!</f>
        <v>#REF!</v>
      </c>
      <c r="X12" s="16" t="e">
        <f>'CFS '!X12-#REF!</f>
        <v>#REF!</v>
      </c>
      <c r="Y12" s="16" t="e">
        <f>'CFS '!Y12-#REF!</f>
        <v>#REF!</v>
      </c>
      <c r="Z12" s="16" t="e">
        <f>'CFS '!Z12-#REF!</f>
        <v>#REF!</v>
      </c>
      <c r="AA12" s="16" t="e">
        <f>'CFS '!AA12-#REF!</f>
        <v>#REF!</v>
      </c>
      <c r="AB12" s="17" t="e">
        <f>'CFS '!AB12-#REF!</f>
        <v>#REF!</v>
      </c>
      <c r="AC12" s="16" t="e">
        <f>'CFS '!AC12-#REF!</f>
        <v>#REF!</v>
      </c>
      <c r="AD12" s="16" t="e">
        <f>'CFS '!AD12-#REF!</f>
        <v>#REF!</v>
      </c>
      <c r="AE12" s="16" t="e">
        <f>'CFS '!AE12-#REF!</f>
        <v>#REF!</v>
      </c>
      <c r="AF12" s="16" t="e">
        <f>'CFS '!AF12-#REF!</f>
        <v>#REF!</v>
      </c>
      <c r="AG12" s="17" t="e">
        <f>'CFS '!AG12-#REF!</f>
        <v>#REF!</v>
      </c>
      <c r="AH12" s="16" t="e">
        <f>'CFS '!AH12-#REF!</f>
        <v>#REF!</v>
      </c>
      <c r="AI12" s="16" t="e">
        <f>'CFS '!AI12-#REF!</f>
        <v>#REF!</v>
      </c>
      <c r="AJ12" s="16" t="e">
        <f>'CFS '!AJ12-#REF!</f>
        <v>#REF!</v>
      </c>
      <c r="AK12" s="16" t="e">
        <f>'CFS '!AK12-#REF!</f>
        <v>#REF!</v>
      </c>
      <c r="AL12" s="17" t="e">
        <f>'CFS '!AL12-#REF!</f>
        <v>#REF!</v>
      </c>
      <c r="AM12" s="16" t="e">
        <f>'CFS '!AM12-#REF!</f>
        <v>#REF!</v>
      </c>
      <c r="AN12" s="16" t="e">
        <f>'CFS '!AN12-#REF!</f>
        <v>#REF!</v>
      </c>
      <c r="AO12" s="16" t="e">
        <f>'CFS '!AO12-#REF!</f>
        <v>#REF!</v>
      </c>
      <c r="AP12" s="16" t="e">
        <f>'CFS '!AP12-#REF!</f>
        <v>#REF!</v>
      </c>
      <c r="AQ12" s="17" t="e">
        <f>'CFS '!AQ12-#REF!</f>
        <v>#REF!</v>
      </c>
      <c r="AR12" s="16" t="e">
        <f>'CFS '!AR12-#REF!</f>
        <v>#REF!</v>
      </c>
      <c r="AS12" s="16" t="e">
        <f>'CFS '!AS12-#REF!</f>
        <v>#REF!</v>
      </c>
      <c r="AT12" s="16" t="e">
        <f>'CFS '!AT12-#REF!</f>
        <v>#REF!</v>
      </c>
      <c r="AU12" s="16" t="e">
        <f>'CFS '!AU12-#REF!</f>
        <v>#REF!</v>
      </c>
      <c r="AV12" s="17" t="e">
        <f>'CFS '!AV12-#REF!</f>
        <v>#REF!</v>
      </c>
    </row>
    <row r="13" spans="2:48" outlineLevel="1" x14ac:dyDescent="0.55000000000000004">
      <c r="B13" s="319" t="s">
        <v>274</v>
      </c>
      <c r="C13" s="320"/>
      <c r="D13" s="16" t="e">
        <f>'CFS '!D13-#REF!</f>
        <v>#REF!</v>
      </c>
      <c r="E13" s="101" t="e">
        <f>'CFS '!E13-#REF!</f>
        <v>#REF!</v>
      </c>
      <c r="F13" s="101" t="e">
        <f>'CFS '!F13-#REF!</f>
        <v>#REF!</v>
      </c>
      <c r="G13" s="101" t="e">
        <f>'CFS '!G13-#REF!</f>
        <v>#REF!</v>
      </c>
      <c r="H13" s="17" t="e">
        <f>'CFS '!H13-#REF!</f>
        <v>#REF!</v>
      </c>
      <c r="I13" s="101" t="e">
        <f>'CFS '!I13-#REF!</f>
        <v>#REF!</v>
      </c>
      <c r="J13" s="101" t="e">
        <f>'CFS '!J13-#REF!</f>
        <v>#REF!</v>
      </c>
      <c r="K13" s="101" t="e">
        <f>'CFS '!K13-#REF!</f>
        <v>#REF!</v>
      </c>
      <c r="L13" s="101" t="e">
        <f>'CFS '!L13-#REF!</f>
        <v>#REF!</v>
      </c>
      <c r="M13" s="17" t="e">
        <f>'CFS '!M13-#REF!</f>
        <v>#REF!</v>
      </c>
      <c r="N13" s="101" t="e">
        <f>'CFS '!N13-#REF!</f>
        <v>#REF!</v>
      </c>
      <c r="O13" s="101" t="e">
        <f>'CFS '!O13-#REF!</f>
        <v>#REF!</v>
      </c>
      <c r="P13" s="101" t="e">
        <f>'CFS '!P13-#REF!</f>
        <v>#REF!</v>
      </c>
      <c r="Q13" s="101" t="e">
        <f>'CFS '!Q13-#REF!</f>
        <v>#REF!</v>
      </c>
      <c r="R13" s="17" t="e">
        <f>'CFS '!R13-#REF!</f>
        <v>#REF!</v>
      </c>
      <c r="S13" s="101" t="e">
        <f>'CFS '!S13-#REF!</f>
        <v>#REF!</v>
      </c>
      <c r="T13" s="101" t="e">
        <f>'CFS '!T13-#REF!</f>
        <v>#REF!</v>
      </c>
      <c r="U13" s="101" t="e">
        <f>'CFS '!U13-#REF!</f>
        <v>#REF!</v>
      </c>
      <c r="V13" s="101" t="e">
        <f>'CFS '!V13-#REF!</f>
        <v>#REF!</v>
      </c>
      <c r="W13" s="17" t="e">
        <f>'CFS '!W13-#REF!</f>
        <v>#REF!</v>
      </c>
      <c r="X13" s="33" t="e">
        <f>'CFS '!X13-#REF!</f>
        <v>#REF!</v>
      </c>
      <c r="Y13" s="33" t="e">
        <f>'CFS '!Y13-#REF!</f>
        <v>#REF!</v>
      </c>
      <c r="Z13" s="33" t="e">
        <f>'CFS '!Z13-#REF!</f>
        <v>#REF!</v>
      </c>
      <c r="AA13" s="33" t="e">
        <f>'CFS '!AA13-#REF!</f>
        <v>#REF!</v>
      </c>
      <c r="AB13" s="17" t="e">
        <f>'CFS '!AB13-#REF!</f>
        <v>#REF!</v>
      </c>
      <c r="AC13" s="33" t="e">
        <f>'CFS '!AC13-#REF!</f>
        <v>#REF!</v>
      </c>
      <c r="AD13" s="33" t="e">
        <f>'CFS '!AD13-#REF!</f>
        <v>#REF!</v>
      </c>
      <c r="AE13" s="33" t="e">
        <f>'CFS '!AE13-#REF!</f>
        <v>#REF!</v>
      </c>
      <c r="AF13" s="33" t="e">
        <f>'CFS '!AF13-#REF!</f>
        <v>#REF!</v>
      </c>
      <c r="AG13" s="17" t="e">
        <f>'CFS '!AG13-#REF!</f>
        <v>#REF!</v>
      </c>
      <c r="AH13" s="33" t="e">
        <f>'CFS '!AH13-#REF!</f>
        <v>#REF!</v>
      </c>
      <c r="AI13" s="33" t="e">
        <f>'CFS '!AI13-#REF!</f>
        <v>#REF!</v>
      </c>
      <c r="AJ13" s="33" t="e">
        <f>'CFS '!AJ13-#REF!</f>
        <v>#REF!</v>
      </c>
      <c r="AK13" s="33" t="e">
        <f>'CFS '!AK13-#REF!</f>
        <v>#REF!</v>
      </c>
      <c r="AL13" s="17" t="e">
        <f>'CFS '!AL13-#REF!</f>
        <v>#REF!</v>
      </c>
      <c r="AM13" s="33" t="e">
        <f>'CFS '!AM13-#REF!</f>
        <v>#REF!</v>
      </c>
      <c r="AN13" s="33" t="e">
        <f>'CFS '!AN13-#REF!</f>
        <v>#REF!</v>
      </c>
      <c r="AO13" s="33" t="e">
        <f>'CFS '!AO13-#REF!</f>
        <v>#REF!</v>
      </c>
      <c r="AP13" s="33" t="e">
        <f>'CFS '!AP13-#REF!</f>
        <v>#REF!</v>
      </c>
      <c r="AQ13" s="17" t="e">
        <f>'CFS '!AQ13-#REF!</f>
        <v>#REF!</v>
      </c>
      <c r="AR13" s="33" t="e">
        <f>'CFS '!AR13-#REF!</f>
        <v>#REF!</v>
      </c>
      <c r="AS13" s="33" t="e">
        <f>'CFS '!AS13-#REF!</f>
        <v>#REF!</v>
      </c>
      <c r="AT13" s="33" t="e">
        <f>'CFS '!AT13-#REF!</f>
        <v>#REF!</v>
      </c>
      <c r="AU13" s="33" t="e">
        <f>'CFS '!AU13-#REF!</f>
        <v>#REF!</v>
      </c>
      <c r="AV13" s="17" t="e">
        <f>'CFS '!AV13-#REF!</f>
        <v>#REF!</v>
      </c>
    </row>
    <row r="14" spans="2:48" outlineLevel="1" x14ac:dyDescent="0.55000000000000004">
      <c r="B14" s="489" t="s">
        <v>275</v>
      </c>
      <c r="C14" s="490"/>
      <c r="D14" s="321" t="e">
        <f>'CFS '!D14-#REF!</f>
        <v>#REF!</v>
      </c>
      <c r="E14" s="322" t="e">
        <f>'CFS '!E14-#REF!</f>
        <v>#REF!</v>
      </c>
      <c r="F14" s="323" t="e">
        <f>'CFS '!F14-#REF!</f>
        <v>#REF!</v>
      </c>
      <c r="G14" s="323" t="e">
        <f>'CFS '!G14-#REF!</f>
        <v>#REF!</v>
      </c>
      <c r="H14" s="324" t="e">
        <f>'CFS '!H14-#REF!</f>
        <v>#REF!</v>
      </c>
      <c r="I14" s="323" t="e">
        <f>'CFS '!I14-#REF!</f>
        <v>#REF!</v>
      </c>
      <c r="J14" s="323" t="e">
        <f>'CFS '!J14-#REF!</f>
        <v>#REF!</v>
      </c>
      <c r="K14" s="323" t="e">
        <f>'CFS '!K14-#REF!</f>
        <v>#REF!</v>
      </c>
      <c r="L14" s="323" t="e">
        <f>'CFS '!L14-#REF!</f>
        <v>#REF!</v>
      </c>
      <c r="M14" s="324" t="e">
        <f>'CFS '!M14-#REF!</f>
        <v>#REF!</v>
      </c>
      <c r="N14" s="323" t="e">
        <f>'CFS '!N14-#REF!</f>
        <v>#REF!</v>
      </c>
      <c r="O14" s="323" t="e">
        <f>'CFS '!O14-#REF!</f>
        <v>#REF!</v>
      </c>
      <c r="P14" s="323" t="e">
        <f>'CFS '!P14-#REF!</f>
        <v>#REF!</v>
      </c>
      <c r="Q14" s="323" t="e">
        <f>'CFS '!Q14-#REF!</f>
        <v>#REF!</v>
      </c>
      <c r="R14" s="324" t="e">
        <f>'CFS '!R14-#REF!</f>
        <v>#REF!</v>
      </c>
      <c r="S14" s="323" t="e">
        <f>'CFS '!S14-#REF!</f>
        <v>#REF!</v>
      </c>
      <c r="T14" s="323" t="e">
        <f>'CFS '!T14-#REF!</f>
        <v>#REF!</v>
      </c>
      <c r="U14" s="323" t="e">
        <f>'CFS '!U14-#REF!</f>
        <v>#REF!</v>
      </c>
      <c r="V14" s="323" t="e">
        <f>'CFS '!V14-#REF!</f>
        <v>#REF!</v>
      </c>
      <c r="W14" s="324" t="e">
        <f>'CFS '!W14-#REF!</f>
        <v>#REF!</v>
      </c>
      <c r="X14" s="323" t="e">
        <f>'CFS '!X14-#REF!</f>
        <v>#REF!</v>
      </c>
      <c r="Y14" s="323" t="e">
        <f>'CFS '!Y14-#REF!</f>
        <v>#REF!</v>
      </c>
      <c r="Z14" s="323" t="e">
        <f>'CFS '!Z14-#REF!</f>
        <v>#REF!</v>
      </c>
      <c r="AA14" s="323" t="e">
        <f>'CFS '!AA14-#REF!</f>
        <v>#REF!</v>
      </c>
      <c r="AB14" s="324" t="e">
        <f>'CFS '!AB14-#REF!</f>
        <v>#REF!</v>
      </c>
      <c r="AC14" s="323" t="e">
        <f>'CFS '!AC14-#REF!</f>
        <v>#REF!</v>
      </c>
      <c r="AD14" s="323" t="e">
        <f>'CFS '!AD14-#REF!</f>
        <v>#REF!</v>
      </c>
      <c r="AE14" s="323" t="e">
        <f>'CFS '!AE14-#REF!</f>
        <v>#REF!</v>
      </c>
      <c r="AF14" s="323" t="e">
        <f>'CFS '!AF14-#REF!</f>
        <v>#REF!</v>
      </c>
      <c r="AG14" s="324" t="e">
        <f>'CFS '!AG14-#REF!</f>
        <v>#REF!</v>
      </c>
      <c r="AH14" s="323" t="e">
        <f>'CFS '!AH14-#REF!</f>
        <v>#REF!</v>
      </c>
      <c r="AI14" s="323" t="e">
        <f>'CFS '!AI14-#REF!</f>
        <v>#REF!</v>
      </c>
      <c r="AJ14" s="323" t="e">
        <f>'CFS '!AJ14-#REF!</f>
        <v>#REF!</v>
      </c>
      <c r="AK14" s="323" t="e">
        <f>'CFS '!AK14-#REF!</f>
        <v>#REF!</v>
      </c>
      <c r="AL14" s="324" t="e">
        <f>'CFS '!AL14-#REF!</f>
        <v>#REF!</v>
      </c>
      <c r="AM14" s="323" t="e">
        <f>'CFS '!AM14-#REF!</f>
        <v>#REF!</v>
      </c>
      <c r="AN14" s="323" t="e">
        <f>'CFS '!AN14-#REF!</f>
        <v>#REF!</v>
      </c>
      <c r="AO14" s="323" t="e">
        <f>'CFS '!AO14-#REF!</f>
        <v>#REF!</v>
      </c>
      <c r="AP14" s="323" t="e">
        <f>'CFS '!AP14-#REF!</f>
        <v>#REF!</v>
      </c>
      <c r="AQ14" s="324" t="e">
        <f>'CFS '!AQ14-#REF!</f>
        <v>#REF!</v>
      </c>
      <c r="AR14" s="323" t="e">
        <f>'CFS '!AR14-#REF!</f>
        <v>#REF!</v>
      </c>
      <c r="AS14" s="323" t="e">
        <f>'CFS '!AS14-#REF!</f>
        <v>#REF!</v>
      </c>
      <c r="AT14" s="323" t="e">
        <f>'CFS '!AT14-#REF!</f>
        <v>#REF!</v>
      </c>
      <c r="AU14" s="323" t="e">
        <f>'CFS '!AU14-#REF!</f>
        <v>#REF!</v>
      </c>
      <c r="AV14" s="324" t="e">
        <f>'CFS '!AV14-#REF!</f>
        <v>#REF!</v>
      </c>
    </row>
    <row r="15" spans="2:48" outlineLevel="1" x14ac:dyDescent="0.55000000000000004">
      <c r="B15" s="491" t="s">
        <v>276</v>
      </c>
      <c r="C15" s="492"/>
      <c r="D15" s="327" t="e">
        <f>'CFS '!D15-#REF!</f>
        <v>#REF!</v>
      </c>
      <c r="E15" s="327" t="e">
        <f>'CFS '!E15-#REF!</f>
        <v>#REF!</v>
      </c>
      <c r="F15" s="327" t="e">
        <f>'CFS '!F15-#REF!</f>
        <v>#REF!</v>
      </c>
      <c r="G15" s="327" t="e">
        <f>'CFS '!G15-#REF!</f>
        <v>#REF!</v>
      </c>
      <c r="H15" s="328" t="e">
        <f>'CFS '!H15-#REF!</f>
        <v>#REF!</v>
      </c>
      <c r="I15" s="327" t="e">
        <f>'CFS '!I15-#REF!</f>
        <v>#REF!</v>
      </c>
      <c r="J15" s="327" t="e">
        <f>'CFS '!J15-#REF!</f>
        <v>#REF!</v>
      </c>
      <c r="K15" s="327" t="e">
        <f>'CFS '!K15-#REF!</f>
        <v>#REF!</v>
      </c>
      <c r="L15" s="327" t="e">
        <f>'CFS '!L15-#REF!</f>
        <v>#REF!</v>
      </c>
      <c r="M15" s="328" t="e">
        <f>'CFS '!M15-#REF!</f>
        <v>#REF!</v>
      </c>
      <c r="N15" s="327" t="e">
        <f>'CFS '!N15-#REF!</f>
        <v>#REF!</v>
      </c>
      <c r="O15" s="327" t="e">
        <f>'CFS '!O15-#REF!</f>
        <v>#REF!</v>
      </c>
      <c r="P15" s="327" t="e">
        <f>'CFS '!P15-#REF!</f>
        <v>#REF!</v>
      </c>
      <c r="Q15" s="327" t="e">
        <f>'CFS '!Q15-#REF!</f>
        <v>#REF!</v>
      </c>
      <c r="R15" s="328" t="e">
        <f>'CFS '!R15-#REF!</f>
        <v>#REF!</v>
      </c>
      <c r="S15" s="327" t="e">
        <f>'CFS '!S15-#REF!</f>
        <v>#REF!</v>
      </c>
      <c r="T15" s="327" t="e">
        <f>'CFS '!T15-#REF!</f>
        <v>#REF!</v>
      </c>
      <c r="U15" s="327" t="e">
        <f>'CFS '!U15-#REF!</f>
        <v>#REF!</v>
      </c>
      <c r="V15" s="327" t="e">
        <f>'CFS '!V15-#REF!</f>
        <v>#REF!</v>
      </c>
      <c r="W15" s="328" t="e">
        <f>'CFS '!W15-#REF!</f>
        <v>#REF!</v>
      </c>
      <c r="X15" s="327" t="e">
        <f>'CFS '!X15-#REF!</f>
        <v>#REF!</v>
      </c>
      <c r="Y15" s="327" t="e">
        <f>'CFS '!Y15-#REF!</f>
        <v>#REF!</v>
      </c>
      <c r="Z15" s="327" t="e">
        <f>'CFS '!Z15-#REF!</f>
        <v>#REF!</v>
      </c>
      <c r="AA15" s="327" t="e">
        <f>'CFS '!AA15-#REF!</f>
        <v>#REF!</v>
      </c>
      <c r="AB15" s="328" t="e">
        <f>'CFS '!AB15-#REF!</f>
        <v>#REF!</v>
      </c>
      <c r="AC15" s="327" t="e">
        <f>'CFS '!AC15-#REF!</f>
        <v>#REF!</v>
      </c>
      <c r="AD15" s="327" t="e">
        <f>'CFS '!AD15-#REF!</f>
        <v>#REF!</v>
      </c>
      <c r="AE15" s="327" t="e">
        <f>'CFS '!AE15-#REF!</f>
        <v>#REF!</v>
      </c>
      <c r="AF15" s="327" t="e">
        <f>'CFS '!AF15-#REF!</f>
        <v>#REF!</v>
      </c>
      <c r="AG15" s="328" t="e">
        <f>'CFS '!AG15-#REF!</f>
        <v>#REF!</v>
      </c>
      <c r="AH15" s="327" t="e">
        <f>'CFS '!AH15-#REF!</f>
        <v>#REF!</v>
      </c>
      <c r="AI15" s="327" t="e">
        <f>'CFS '!AI15-#REF!</f>
        <v>#REF!</v>
      </c>
      <c r="AJ15" s="327" t="e">
        <f>'CFS '!AJ15-#REF!</f>
        <v>#REF!</v>
      </c>
      <c r="AK15" s="327" t="e">
        <f>'CFS '!AK15-#REF!</f>
        <v>#REF!</v>
      </c>
      <c r="AL15" s="328" t="e">
        <f>'CFS '!AL15-#REF!</f>
        <v>#REF!</v>
      </c>
      <c r="AM15" s="327" t="e">
        <f>'CFS '!AM15-#REF!</f>
        <v>#REF!</v>
      </c>
      <c r="AN15" s="327" t="e">
        <f>'CFS '!AN15-#REF!</f>
        <v>#REF!</v>
      </c>
      <c r="AO15" s="327" t="e">
        <f>'CFS '!AO15-#REF!</f>
        <v>#REF!</v>
      </c>
      <c r="AP15" s="327" t="e">
        <f>'CFS '!AP15-#REF!</f>
        <v>#REF!</v>
      </c>
      <c r="AQ15" s="328" t="e">
        <f>'CFS '!AQ15-#REF!</f>
        <v>#REF!</v>
      </c>
      <c r="AR15" s="327" t="e">
        <f>'CFS '!AR15-#REF!</f>
        <v>#REF!</v>
      </c>
      <c r="AS15" s="327" t="e">
        <f>'CFS '!AS15-#REF!</f>
        <v>#REF!</v>
      </c>
      <c r="AT15" s="327" t="e">
        <f>'CFS '!AT15-#REF!</f>
        <v>#REF!</v>
      </c>
      <c r="AU15" s="327" t="e">
        <f>'CFS '!AU15-#REF!</f>
        <v>#REF!</v>
      </c>
      <c r="AV15" s="328" t="e">
        <f>'CFS '!AV15-#REF!</f>
        <v>#REF!</v>
      </c>
    </row>
    <row r="16" spans="2:48" outlineLevel="1" x14ac:dyDescent="0.55000000000000004">
      <c r="B16" s="325" t="s">
        <v>215</v>
      </c>
      <c r="C16" s="326"/>
      <c r="D16" s="327" t="e">
        <f>'CFS '!D16-#REF!</f>
        <v>#REF!</v>
      </c>
      <c r="E16" s="327" t="e">
        <f>'CFS '!E16-#REF!</f>
        <v>#REF!</v>
      </c>
      <c r="F16" s="327" t="e">
        <f>'CFS '!F16-#REF!</f>
        <v>#REF!</v>
      </c>
      <c r="G16" s="327" t="e">
        <f>'CFS '!G16-#REF!</f>
        <v>#REF!</v>
      </c>
      <c r="H16" s="328" t="e">
        <f>'CFS '!H16-#REF!</f>
        <v>#REF!</v>
      </c>
      <c r="I16" s="327" t="e">
        <f>'CFS '!I16-#REF!</f>
        <v>#REF!</v>
      </c>
      <c r="J16" s="327" t="e">
        <f>'CFS '!J16-#REF!</f>
        <v>#REF!</v>
      </c>
      <c r="K16" s="327" t="e">
        <f>'CFS '!K16-#REF!</f>
        <v>#REF!</v>
      </c>
      <c r="L16" s="327" t="e">
        <f>'CFS '!L16-#REF!</f>
        <v>#REF!</v>
      </c>
      <c r="M16" s="328" t="e">
        <f>'CFS '!M16-#REF!</f>
        <v>#REF!</v>
      </c>
      <c r="N16" s="327" t="e">
        <f>'CFS '!N16-#REF!</f>
        <v>#REF!</v>
      </c>
      <c r="O16" s="327" t="e">
        <f>'CFS '!O16-#REF!</f>
        <v>#REF!</v>
      </c>
      <c r="P16" s="327" t="e">
        <f>'CFS '!P16-#REF!</f>
        <v>#REF!</v>
      </c>
      <c r="Q16" s="327" t="e">
        <f>'CFS '!Q16-#REF!</f>
        <v>#REF!</v>
      </c>
      <c r="R16" s="328" t="e">
        <f>'CFS '!R16-#REF!</f>
        <v>#REF!</v>
      </c>
      <c r="S16" s="327" t="e">
        <f>'CFS '!S16-#REF!</f>
        <v>#REF!</v>
      </c>
      <c r="T16" s="327" t="e">
        <f>'CFS '!T16-#REF!</f>
        <v>#REF!</v>
      </c>
      <c r="U16" s="327" t="e">
        <f>'CFS '!U16-#REF!</f>
        <v>#REF!</v>
      </c>
      <c r="V16" s="327" t="e">
        <f>'CFS '!V16-#REF!</f>
        <v>#REF!</v>
      </c>
      <c r="W16" s="328" t="e">
        <f>'CFS '!W16-#REF!</f>
        <v>#REF!</v>
      </c>
      <c r="X16" s="327" t="e">
        <f>'CFS '!X16-#REF!</f>
        <v>#REF!</v>
      </c>
      <c r="Y16" s="327" t="e">
        <f>'CFS '!Y16-#REF!</f>
        <v>#REF!</v>
      </c>
      <c r="Z16" s="327" t="e">
        <f>'CFS '!Z16-#REF!</f>
        <v>#REF!</v>
      </c>
      <c r="AA16" s="327" t="e">
        <f>'CFS '!AA16-#REF!</f>
        <v>#REF!</v>
      </c>
      <c r="AB16" s="328" t="e">
        <f>'CFS '!AB16-#REF!</f>
        <v>#REF!</v>
      </c>
      <c r="AC16" s="327" t="e">
        <f>'CFS '!AC16-#REF!</f>
        <v>#REF!</v>
      </c>
      <c r="AD16" s="327" t="e">
        <f>'CFS '!AD16-#REF!</f>
        <v>#REF!</v>
      </c>
      <c r="AE16" s="327" t="e">
        <f>'CFS '!AE16-#REF!</f>
        <v>#REF!</v>
      </c>
      <c r="AF16" s="327" t="e">
        <f>'CFS '!AF16-#REF!</f>
        <v>#REF!</v>
      </c>
      <c r="AG16" s="328" t="e">
        <f>'CFS '!AG16-#REF!</f>
        <v>#REF!</v>
      </c>
      <c r="AH16" s="327" t="e">
        <f>'CFS '!AH16-#REF!</f>
        <v>#REF!</v>
      </c>
      <c r="AI16" s="327" t="e">
        <f>'CFS '!AI16-#REF!</f>
        <v>#REF!</v>
      </c>
      <c r="AJ16" s="327" t="e">
        <f>'CFS '!AJ16-#REF!</f>
        <v>#REF!</v>
      </c>
      <c r="AK16" s="327" t="e">
        <f>'CFS '!AK16-#REF!</f>
        <v>#REF!</v>
      </c>
      <c r="AL16" s="328" t="e">
        <f>'CFS '!AL16-#REF!</f>
        <v>#REF!</v>
      </c>
      <c r="AM16" s="327" t="e">
        <f>'CFS '!AM16-#REF!</f>
        <v>#REF!</v>
      </c>
      <c r="AN16" s="327" t="e">
        <f>'CFS '!AN16-#REF!</f>
        <v>#REF!</v>
      </c>
      <c r="AO16" s="327" t="e">
        <f>'CFS '!AO16-#REF!</f>
        <v>#REF!</v>
      </c>
      <c r="AP16" s="327" t="e">
        <f>'CFS '!AP16-#REF!</f>
        <v>#REF!</v>
      </c>
      <c r="AQ16" s="328" t="e">
        <f>'CFS '!AQ16-#REF!</f>
        <v>#REF!</v>
      </c>
      <c r="AR16" s="327" t="e">
        <f>'CFS '!AR16-#REF!</f>
        <v>#REF!</v>
      </c>
      <c r="AS16" s="327" t="e">
        <f>'CFS '!AS16-#REF!</f>
        <v>#REF!</v>
      </c>
      <c r="AT16" s="327" t="e">
        <f>'CFS '!AT16-#REF!</f>
        <v>#REF!</v>
      </c>
      <c r="AU16" s="327" t="e">
        <f>'CFS '!AU16-#REF!</f>
        <v>#REF!</v>
      </c>
      <c r="AV16" s="328" t="e">
        <f>'CFS '!AV16-#REF!</f>
        <v>#REF!</v>
      </c>
    </row>
    <row r="17" spans="2:48" outlineLevel="1" x14ac:dyDescent="0.55000000000000004">
      <c r="B17" s="491" t="s">
        <v>277</v>
      </c>
      <c r="C17" s="492"/>
      <c r="D17" s="327" t="e">
        <f>'CFS '!D17-#REF!</f>
        <v>#REF!</v>
      </c>
      <c r="E17" s="327" t="e">
        <f>'CFS '!E17-#REF!</f>
        <v>#REF!</v>
      </c>
      <c r="F17" s="327" t="e">
        <f>'CFS '!F17-#REF!</f>
        <v>#REF!</v>
      </c>
      <c r="G17" s="327" t="e">
        <f>'CFS '!G17-#REF!</f>
        <v>#REF!</v>
      </c>
      <c r="H17" s="328" t="e">
        <f>'CFS '!H17-#REF!</f>
        <v>#REF!</v>
      </c>
      <c r="I17" s="327" t="e">
        <f>'CFS '!I17-#REF!</f>
        <v>#REF!</v>
      </c>
      <c r="J17" s="327" t="e">
        <f>'CFS '!J17-#REF!</f>
        <v>#REF!</v>
      </c>
      <c r="K17" s="327" t="e">
        <f>'CFS '!K17-#REF!</f>
        <v>#REF!</v>
      </c>
      <c r="L17" s="327" t="e">
        <f>'CFS '!L17-#REF!</f>
        <v>#REF!</v>
      </c>
      <c r="M17" s="328" t="e">
        <f>'CFS '!M17-#REF!</f>
        <v>#REF!</v>
      </c>
      <c r="N17" s="327" t="e">
        <f>'CFS '!N17-#REF!</f>
        <v>#REF!</v>
      </c>
      <c r="O17" s="327" t="e">
        <f>'CFS '!O17-#REF!</f>
        <v>#REF!</v>
      </c>
      <c r="P17" s="327" t="e">
        <f>'CFS '!P17-#REF!</f>
        <v>#REF!</v>
      </c>
      <c r="Q17" s="327" t="e">
        <f>'CFS '!Q17-#REF!</f>
        <v>#REF!</v>
      </c>
      <c r="R17" s="328" t="e">
        <f>'CFS '!R17-#REF!</f>
        <v>#REF!</v>
      </c>
      <c r="S17" s="327" t="e">
        <f>'CFS '!S17-#REF!</f>
        <v>#REF!</v>
      </c>
      <c r="T17" s="327" t="e">
        <f>'CFS '!T17-#REF!</f>
        <v>#REF!</v>
      </c>
      <c r="U17" s="327" t="e">
        <f>'CFS '!U17-#REF!</f>
        <v>#REF!</v>
      </c>
      <c r="V17" s="327" t="e">
        <f>'CFS '!V17-#REF!</f>
        <v>#REF!</v>
      </c>
      <c r="W17" s="328" t="e">
        <f>'CFS '!W17-#REF!</f>
        <v>#REF!</v>
      </c>
      <c r="X17" s="327" t="e">
        <f>'CFS '!X17-#REF!</f>
        <v>#REF!</v>
      </c>
      <c r="Y17" s="327" t="e">
        <f>'CFS '!Y17-#REF!</f>
        <v>#REF!</v>
      </c>
      <c r="Z17" s="327" t="e">
        <f>'CFS '!Z17-#REF!</f>
        <v>#REF!</v>
      </c>
      <c r="AA17" s="327" t="e">
        <f>'CFS '!AA17-#REF!</f>
        <v>#REF!</v>
      </c>
      <c r="AB17" s="328" t="e">
        <f>'CFS '!AB17-#REF!</f>
        <v>#REF!</v>
      </c>
      <c r="AC17" s="327" t="e">
        <f>'CFS '!AC17-#REF!</f>
        <v>#REF!</v>
      </c>
      <c r="AD17" s="327" t="e">
        <f>'CFS '!AD17-#REF!</f>
        <v>#REF!</v>
      </c>
      <c r="AE17" s="327" t="e">
        <f>'CFS '!AE17-#REF!</f>
        <v>#REF!</v>
      </c>
      <c r="AF17" s="327" t="e">
        <f>'CFS '!AF17-#REF!</f>
        <v>#REF!</v>
      </c>
      <c r="AG17" s="328" t="e">
        <f>'CFS '!AG17-#REF!</f>
        <v>#REF!</v>
      </c>
      <c r="AH17" s="327" t="e">
        <f>'CFS '!AH17-#REF!</f>
        <v>#REF!</v>
      </c>
      <c r="AI17" s="327" t="e">
        <f>'CFS '!AI17-#REF!</f>
        <v>#REF!</v>
      </c>
      <c r="AJ17" s="327" t="e">
        <f>'CFS '!AJ17-#REF!</f>
        <v>#REF!</v>
      </c>
      <c r="AK17" s="327" t="e">
        <f>'CFS '!AK17-#REF!</f>
        <v>#REF!</v>
      </c>
      <c r="AL17" s="328" t="e">
        <f>'CFS '!AL17-#REF!</f>
        <v>#REF!</v>
      </c>
      <c r="AM17" s="327" t="e">
        <f>'CFS '!AM17-#REF!</f>
        <v>#REF!</v>
      </c>
      <c r="AN17" s="327" t="e">
        <f>'CFS '!AN17-#REF!</f>
        <v>#REF!</v>
      </c>
      <c r="AO17" s="327" t="e">
        <f>'CFS '!AO17-#REF!</f>
        <v>#REF!</v>
      </c>
      <c r="AP17" s="327" t="e">
        <f>'CFS '!AP17-#REF!</f>
        <v>#REF!</v>
      </c>
      <c r="AQ17" s="328" t="e">
        <f>'CFS '!AQ17-#REF!</f>
        <v>#REF!</v>
      </c>
      <c r="AR17" s="327" t="e">
        <f>'CFS '!AR17-#REF!</f>
        <v>#REF!</v>
      </c>
      <c r="AS17" s="327" t="e">
        <f>'CFS '!AS17-#REF!</f>
        <v>#REF!</v>
      </c>
      <c r="AT17" s="327" t="e">
        <f>'CFS '!AT17-#REF!</f>
        <v>#REF!</v>
      </c>
      <c r="AU17" s="327" t="e">
        <f>'CFS '!AU17-#REF!</f>
        <v>#REF!</v>
      </c>
      <c r="AV17" s="328" t="e">
        <f>'CFS '!AV17-#REF!</f>
        <v>#REF!</v>
      </c>
    </row>
    <row r="18" spans="2:48" outlineLevel="1" x14ac:dyDescent="0.55000000000000004">
      <c r="B18" s="491" t="s">
        <v>228</v>
      </c>
      <c r="C18" s="492"/>
      <c r="D18" s="327" t="e">
        <f>'CFS '!D18-#REF!</f>
        <v>#REF!</v>
      </c>
      <c r="E18" s="327" t="e">
        <f>'CFS '!E18-#REF!</f>
        <v>#REF!</v>
      </c>
      <c r="F18" s="327" t="e">
        <f>'CFS '!F18-#REF!</f>
        <v>#REF!</v>
      </c>
      <c r="G18" s="327" t="e">
        <f>'CFS '!G18-#REF!</f>
        <v>#REF!</v>
      </c>
      <c r="H18" s="328" t="e">
        <f>'CFS '!H18-#REF!</f>
        <v>#REF!</v>
      </c>
      <c r="I18" s="327" t="e">
        <f>'CFS '!I18-#REF!</f>
        <v>#REF!</v>
      </c>
      <c r="J18" s="327" t="e">
        <f>'CFS '!J18-#REF!</f>
        <v>#REF!</v>
      </c>
      <c r="K18" s="327" t="e">
        <f>'CFS '!K18-#REF!</f>
        <v>#REF!</v>
      </c>
      <c r="L18" s="327" t="e">
        <f>'CFS '!L18-#REF!</f>
        <v>#REF!</v>
      </c>
      <c r="M18" s="328" t="e">
        <f>'CFS '!M18-#REF!</f>
        <v>#REF!</v>
      </c>
      <c r="N18" s="327" t="e">
        <f>'CFS '!N18-#REF!</f>
        <v>#REF!</v>
      </c>
      <c r="O18" s="327" t="e">
        <f>'CFS '!O18-#REF!</f>
        <v>#REF!</v>
      </c>
      <c r="P18" s="327" t="e">
        <f>'CFS '!P18-#REF!</f>
        <v>#REF!</v>
      </c>
      <c r="Q18" s="327" t="e">
        <f>'CFS '!Q18-#REF!</f>
        <v>#REF!</v>
      </c>
      <c r="R18" s="328" t="e">
        <f>'CFS '!R18-#REF!</f>
        <v>#REF!</v>
      </c>
      <c r="S18" s="327" t="e">
        <f>'CFS '!S18-#REF!</f>
        <v>#REF!</v>
      </c>
      <c r="T18" s="327" t="e">
        <f>'CFS '!T18-#REF!</f>
        <v>#REF!</v>
      </c>
      <c r="U18" s="327" t="e">
        <f>'CFS '!U18-#REF!</f>
        <v>#REF!</v>
      </c>
      <c r="V18" s="327" t="e">
        <f>'CFS '!V18-#REF!</f>
        <v>#REF!</v>
      </c>
      <c r="W18" s="328" t="e">
        <f>'CFS '!W18-#REF!</f>
        <v>#REF!</v>
      </c>
      <c r="X18" s="327" t="e">
        <f>'CFS '!X18-#REF!</f>
        <v>#REF!</v>
      </c>
      <c r="Y18" s="327" t="e">
        <f>'CFS '!Y18-#REF!</f>
        <v>#REF!</v>
      </c>
      <c r="Z18" s="327" t="e">
        <f>'CFS '!Z18-#REF!</f>
        <v>#REF!</v>
      </c>
      <c r="AA18" s="327" t="e">
        <f>'CFS '!AA18-#REF!</f>
        <v>#REF!</v>
      </c>
      <c r="AB18" s="328" t="e">
        <f>'CFS '!AB18-#REF!</f>
        <v>#REF!</v>
      </c>
      <c r="AC18" s="327" t="e">
        <f>'CFS '!AC18-#REF!</f>
        <v>#REF!</v>
      </c>
      <c r="AD18" s="327" t="e">
        <f>'CFS '!AD18-#REF!</f>
        <v>#REF!</v>
      </c>
      <c r="AE18" s="327" t="e">
        <f>'CFS '!AE18-#REF!</f>
        <v>#REF!</v>
      </c>
      <c r="AF18" s="327" t="e">
        <f>'CFS '!AF18-#REF!</f>
        <v>#REF!</v>
      </c>
      <c r="AG18" s="328" t="e">
        <f>'CFS '!AG18-#REF!</f>
        <v>#REF!</v>
      </c>
      <c r="AH18" s="327" t="e">
        <f>'CFS '!AH18-#REF!</f>
        <v>#REF!</v>
      </c>
      <c r="AI18" s="327" t="e">
        <f>'CFS '!AI18-#REF!</f>
        <v>#REF!</v>
      </c>
      <c r="AJ18" s="327" t="e">
        <f>'CFS '!AJ18-#REF!</f>
        <v>#REF!</v>
      </c>
      <c r="AK18" s="327" t="e">
        <f>'CFS '!AK18-#REF!</f>
        <v>#REF!</v>
      </c>
      <c r="AL18" s="328" t="e">
        <f>'CFS '!AL18-#REF!</f>
        <v>#REF!</v>
      </c>
      <c r="AM18" s="327" t="e">
        <f>'CFS '!AM18-#REF!</f>
        <v>#REF!</v>
      </c>
      <c r="AN18" s="327" t="e">
        <f>'CFS '!AN18-#REF!</f>
        <v>#REF!</v>
      </c>
      <c r="AO18" s="327" t="e">
        <f>'CFS '!AO18-#REF!</f>
        <v>#REF!</v>
      </c>
      <c r="AP18" s="327" t="e">
        <f>'CFS '!AP18-#REF!</f>
        <v>#REF!</v>
      </c>
      <c r="AQ18" s="328" t="e">
        <f>'CFS '!AQ18-#REF!</f>
        <v>#REF!</v>
      </c>
      <c r="AR18" s="327" t="e">
        <f>'CFS '!AR18-#REF!</f>
        <v>#REF!</v>
      </c>
      <c r="AS18" s="327" t="e">
        <f>'CFS '!AS18-#REF!</f>
        <v>#REF!</v>
      </c>
      <c r="AT18" s="327" t="e">
        <f>'CFS '!AT18-#REF!</f>
        <v>#REF!</v>
      </c>
      <c r="AU18" s="327" t="e">
        <f>'CFS '!AU18-#REF!</f>
        <v>#REF!</v>
      </c>
      <c r="AV18" s="328" t="e">
        <f>'CFS '!AV18-#REF!</f>
        <v>#REF!</v>
      </c>
    </row>
    <row r="19" spans="2:48" outlineLevel="1" x14ac:dyDescent="0.55000000000000004">
      <c r="B19" s="325" t="s">
        <v>233</v>
      </c>
      <c r="C19" s="326"/>
      <c r="D19" s="327" t="e">
        <f>'CFS '!D19-#REF!</f>
        <v>#REF!</v>
      </c>
      <c r="E19" s="327" t="e">
        <f>'CFS '!E19-#REF!</f>
        <v>#REF!</v>
      </c>
      <c r="F19" s="327" t="e">
        <f>'CFS '!F19-#REF!</f>
        <v>#REF!</v>
      </c>
      <c r="G19" s="327" t="e">
        <f>'CFS '!G19-#REF!</f>
        <v>#REF!</v>
      </c>
      <c r="H19" s="328" t="e">
        <f>'CFS '!H19-#REF!</f>
        <v>#REF!</v>
      </c>
      <c r="I19" s="327" t="e">
        <f>'CFS '!I19-#REF!</f>
        <v>#REF!</v>
      </c>
      <c r="J19" s="327" t="e">
        <f>'CFS '!J19-#REF!</f>
        <v>#REF!</v>
      </c>
      <c r="K19" s="327" t="e">
        <f>'CFS '!K19-#REF!</f>
        <v>#REF!</v>
      </c>
      <c r="L19" s="327" t="e">
        <f>'CFS '!L19-#REF!</f>
        <v>#REF!</v>
      </c>
      <c r="M19" s="328" t="e">
        <f>'CFS '!M19-#REF!</f>
        <v>#REF!</v>
      </c>
      <c r="N19" s="327" t="e">
        <f>'CFS '!N19-#REF!</f>
        <v>#REF!</v>
      </c>
      <c r="O19" s="327" t="e">
        <f>'CFS '!O19-#REF!</f>
        <v>#REF!</v>
      </c>
      <c r="P19" s="327" t="e">
        <f>'CFS '!P19-#REF!</f>
        <v>#REF!</v>
      </c>
      <c r="Q19" s="327" t="e">
        <f>'CFS '!Q19-#REF!</f>
        <v>#REF!</v>
      </c>
      <c r="R19" s="328" t="e">
        <f>'CFS '!R19-#REF!</f>
        <v>#REF!</v>
      </c>
      <c r="S19" s="327" t="e">
        <f>'CFS '!S19-#REF!</f>
        <v>#REF!</v>
      </c>
      <c r="T19" s="327" t="e">
        <f>'CFS '!T19-#REF!</f>
        <v>#REF!</v>
      </c>
      <c r="U19" s="327" t="e">
        <f>'CFS '!U19-#REF!</f>
        <v>#REF!</v>
      </c>
      <c r="V19" s="327" t="e">
        <f>'CFS '!V19-#REF!</f>
        <v>#REF!</v>
      </c>
      <c r="W19" s="328" t="e">
        <f>'CFS '!W19-#REF!</f>
        <v>#REF!</v>
      </c>
      <c r="X19" s="327" t="e">
        <f>'CFS '!X19-#REF!</f>
        <v>#REF!</v>
      </c>
      <c r="Y19" s="327" t="e">
        <f>'CFS '!Y19-#REF!</f>
        <v>#REF!</v>
      </c>
      <c r="Z19" s="327" t="e">
        <f>'CFS '!Z19-#REF!</f>
        <v>#REF!</v>
      </c>
      <c r="AA19" s="327" t="e">
        <f>'CFS '!AA19-#REF!</f>
        <v>#REF!</v>
      </c>
      <c r="AB19" s="328" t="e">
        <f>'CFS '!AB19-#REF!</f>
        <v>#REF!</v>
      </c>
      <c r="AC19" s="327" t="e">
        <f>'CFS '!AC19-#REF!</f>
        <v>#REF!</v>
      </c>
      <c r="AD19" s="327" t="e">
        <f>'CFS '!AD19-#REF!</f>
        <v>#REF!</v>
      </c>
      <c r="AE19" s="327" t="e">
        <f>'CFS '!AE19-#REF!</f>
        <v>#REF!</v>
      </c>
      <c r="AF19" s="327" t="e">
        <f>'CFS '!AF19-#REF!</f>
        <v>#REF!</v>
      </c>
      <c r="AG19" s="328" t="e">
        <f>'CFS '!AG19-#REF!</f>
        <v>#REF!</v>
      </c>
      <c r="AH19" s="327" t="e">
        <f>'CFS '!AH19-#REF!</f>
        <v>#REF!</v>
      </c>
      <c r="AI19" s="327" t="e">
        <f>'CFS '!AI19-#REF!</f>
        <v>#REF!</v>
      </c>
      <c r="AJ19" s="327" t="e">
        <f>'CFS '!AJ19-#REF!</f>
        <v>#REF!</v>
      </c>
      <c r="AK19" s="327" t="e">
        <f>'CFS '!AK19-#REF!</f>
        <v>#REF!</v>
      </c>
      <c r="AL19" s="328" t="e">
        <f>'CFS '!AL19-#REF!</f>
        <v>#REF!</v>
      </c>
      <c r="AM19" s="327" t="e">
        <f>'CFS '!AM19-#REF!</f>
        <v>#REF!</v>
      </c>
      <c r="AN19" s="327" t="e">
        <f>'CFS '!AN19-#REF!</f>
        <v>#REF!</v>
      </c>
      <c r="AO19" s="327" t="e">
        <f>'CFS '!AO19-#REF!</f>
        <v>#REF!</v>
      </c>
      <c r="AP19" s="327" t="e">
        <f>'CFS '!AP19-#REF!</f>
        <v>#REF!</v>
      </c>
      <c r="AQ19" s="328" t="e">
        <f>'CFS '!AQ19-#REF!</f>
        <v>#REF!</v>
      </c>
      <c r="AR19" s="327" t="e">
        <f>'CFS '!AR19-#REF!</f>
        <v>#REF!</v>
      </c>
      <c r="AS19" s="327" t="e">
        <f>'CFS '!AS19-#REF!</f>
        <v>#REF!</v>
      </c>
      <c r="AT19" s="327" t="e">
        <f>'CFS '!AT19-#REF!</f>
        <v>#REF!</v>
      </c>
      <c r="AU19" s="327" t="e">
        <f>'CFS '!AU19-#REF!</f>
        <v>#REF!</v>
      </c>
      <c r="AV19" s="328" t="e">
        <f>'CFS '!AV19-#REF!</f>
        <v>#REF!</v>
      </c>
    </row>
    <row r="20" spans="2:48" outlineLevel="1" x14ac:dyDescent="0.55000000000000004">
      <c r="B20" s="325" t="s">
        <v>278</v>
      </c>
      <c r="C20" s="326"/>
      <c r="D20" s="327" t="e">
        <f>'CFS '!D20-#REF!</f>
        <v>#REF!</v>
      </c>
      <c r="E20" s="327" t="e">
        <f>'CFS '!E20-#REF!</f>
        <v>#REF!</v>
      </c>
      <c r="F20" s="327" t="e">
        <f>'CFS '!F20-#REF!</f>
        <v>#REF!</v>
      </c>
      <c r="G20" s="327" t="e">
        <f>'CFS '!G20-#REF!</f>
        <v>#REF!</v>
      </c>
      <c r="H20" s="328" t="e">
        <f>'CFS '!H20-#REF!</f>
        <v>#REF!</v>
      </c>
      <c r="I20" s="327" t="e">
        <f>'CFS '!I20-#REF!</f>
        <v>#REF!</v>
      </c>
      <c r="J20" s="327" t="e">
        <f>'CFS '!J20-#REF!</f>
        <v>#REF!</v>
      </c>
      <c r="K20" s="327" t="e">
        <f>'CFS '!K20-#REF!</f>
        <v>#REF!</v>
      </c>
      <c r="L20" s="327" t="e">
        <f>'CFS '!L20-#REF!</f>
        <v>#REF!</v>
      </c>
      <c r="M20" s="328" t="e">
        <f>'CFS '!M20-#REF!</f>
        <v>#REF!</v>
      </c>
      <c r="N20" s="327" t="e">
        <f>'CFS '!N20-#REF!</f>
        <v>#REF!</v>
      </c>
      <c r="O20" s="327" t="e">
        <f>'CFS '!O20-#REF!</f>
        <v>#REF!</v>
      </c>
      <c r="P20" s="327" t="e">
        <f>'CFS '!P20-#REF!</f>
        <v>#REF!</v>
      </c>
      <c r="Q20" s="327" t="e">
        <f>'CFS '!Q20-#REF!</f>
        <v>#REF!</v>
      </c>
      <c r="R20" s="328" t="e">
        <f>'CFS '!R20-#REF!</f>
        <v>#REF!</v>
      </c>
      <c r="S20" s="327" t="e">
        <f>'CFS '!S20-#REF!</f>
        <v>#REF!</v>
      </c>
      <c r="T20" s="327" t="e">
        <f>'CFS '!T20-#REF!</f>
        <v>#REF!</v>
      </c>
      <c r="U20" s="327" t="e">
        <f>'CFS '!U20-#REF!</f>
        <v>#REF!</v>
      </c>
      <c r="V20" s="327" t="e">
        <f>'CFS '!V20-#REF!</f>
        <v>#REF!</v>
      </c>
      <c r="W20" s="328" t="e">
        <f>'CFS '!W20-#REF!</f>
        <v>#REF!</v>
      </c>
      <c r="X20" s="327" t="e">
        <f>'CFS '!X20-#REF!</f>
        <v>#REF!</v>
      </c>
      <c r="Y20" s="327" t="e">
        <f>'CFS '!Y20-#REF!</f>
        <v>#REF!</v>
      </c>
      <c r="Z20" s="327" t="e">
        <f>'CFS '!Z20-#REF!</f>
        <v>#REF!</v>
      </c>
      <c r="AA20" s="327" t="e">
        <f>'CFS '!AA20-#REF!</f>
        <v>#REF!</v>
      </c>
      <c r="AB20" s="328" t="e">
        <f>'CFS '!AB20-#REF!</f>
        <v>#REF!</v>
      </c>
      <c r="AC20" s="327" t="e">
        <f>'CFS '!AC20-#REF!</f>
        <v>#REF!</v>
      </c>
      <c r="AD20" s="327" t="e">
        <f>'CFS '!AD20-#REF!</f>
        <v>#REF!</v>
      </c>
      <c r="AE20" s="327" t="e">
        <f>'CFS '!AE20-#REF!</f>
        <v>#REF!</v>
      </c>
      <c r="AF20" s="327" t="e">
        <f>'CFS '!AF20-#REF!</f>
        <v>#REF!</v>
      </c>
      <c r="AG20" s="328" t="e">
        <f>'CFS '!AG20-#REF!</f>
        <v>#REF!</v>
      </c>
      <c r="AH20" s="327" t="e">
        <f>'CFS '!AH20-#REF!</f>
        <v>#REF!</v>
      </c>
      <c r="AI20" s="327" t="e">
        <f>'CFS '!AI20-#REF!</f>
        <v>#REF!</v>
      </c>
      <c r="AJ20" s="327" t="e">
        <f>'CFS '!AJ20-#REF!</f>
        <v>#REF!</v>
      </c>
      <c r="AK20" s="327" t="e">
        <f>'CFS '!AK20-#REF!</f>
        <v>#REF!</v>
      </c>
      <c r="AL20" s="328" t="e">
        <f>'CFS '!AL20-#REF!</f>
        <v>#REF!</v>
      </c>
      <c r="AM20" s="327" t="e">
        <f>'CFS '!AM20-#REF!</f>
        <v>#REF!</v>
      </c>
      <c r="AN20" s="327" t="e">
        <f>'CFS '!AN20-#REF!</f>
        <v>#REF!</v>
      </c>
      <c r="AO20" s="327" t="e">
        <f>'CFS '!AO20-#REF!</f>
        <v>#REF!</v>
      </c>
      <c r="AP20" s="327" t="e">
        <f>'CFS '!AP20-#REF!</f>
        <v>#REF!</v>
      </c>
      <c r="AQ20" s="328" t="e">
        <f>'CFS '!AQ20-#REF!</f>
        <v>#REF!</v>
      </c>
      <c r="AR20" s="327" t="e">
        <f>'CFS '!AR20-#REF!</f>
        <v>#REF!</v>
      </c>
      <c r="AS20" s="327" t="e">
        <f>'CFS '!AS20-#REF!</f>
        <v>#REF!</v>
      </c>
      <c r="AT20" s="327" t="e">
        <f>'CFS '!AT20-#REF!</f>
        <v>#REF!</v>
      </c>
      <c r="AU20" s="327" t="e">
        <f>'CFS '!AU20-#REF!</f>
        <v>#REF!</v>
      </c>
      <c r="AV20" s="328" t="e">
        <f>'CFS '!AV20-#REF!</f>
        <v>#REF!</v>
      </c>
    </row>
    <row r="21" spans="2:48" ht="16.2" outlineLevel="1" x14ac:dyDescent="0.85">
      <c r="B21" s="491" t="s">
        <v>279</v>
      </c>
      <c r="C21" s="492"/>
      <c r="D21" s="329" t="e">
        <f>'CFS '!D21-#REF!</f>
        <v>#REF!</v>
      </c>
      <c r="E21" s="329" t="e">
        <f>'CFS '!E21-#REF!</f>
        <v>#REF!</v>
      </c>
      <c r="F21" s="329" t="e">
        <f>'CFS '!F21-#REF!</f>
        <v>#REF!</v>
      </c>
      <c r="G21" s="329" t="e">
        <f>'CFS '!G21-#REF!</f>
        <v>#REF!</v>
      </c>
      <c r="H21" s="330" t="e">
        <f>'CFS '!H21-#REF!</f>
        <v>#REF!</v>
      </c>
      <c r="I21" s="329" t="e">
        <f>'CFS '!I21-#REF!</f>
        <v>#REF!</v>
      </c>
      <c r="J21" s="329" t="e">
        <f>'CFS '!J21-#REF!</f>
        <v>#REF!</v>
      </c>
      <c r="K21" s="329" t="e">
        <f>'CFS '!K21-#REF!</f>
        <v>#REF!</v>
      </c>
      <c r="L21" s="329" t="e">
        <f>'CFS '!L21-#REF!</f>
        <v>#REF!</v>
      </c>
      <c r="M21" s="330" t="e">
        <f>'CFS '!M21-#REF!</f>
        <v>#REF!</v>
      </c>
      <c r="N21" s="329" t="e">
        <f>'CFS '!N21-#REF!</f>
        <v>#REF!</v>
      </c>
      <c r="O21" s="329" t="e">
        <f>'CFS '!O21-#REF!</f>
        <v>#REF!</v>
      </c>
      <c r="P21" s="329" t="e">
        <f>'CFS '!P21-#REF!</f>
        <v>#REF!</v>
      </c>
      <c r="Q21" s="329" t="e">
        <f>'CFS '!Q21-#REF!</f>
        <v>#REF!</v>
      </c>
      <c r="R21" s="330" t="e">
        <f>'CFS '!R21-#REF!</f>
        <v>#REF!</v>
      </c>
      <c r="S21" s="329" t="e">
        <f>'CFS '!S21-#REF!</f>
        <v>#REF!</v>
      </c>
      <c r="T21" s="329" t="e">
        <f>'CFS '!T21-#REF!</f>
        <v>#REF!</v>
      </c>
      <c r="U21" s="329" t="e">
        <f>'CFS '!U21-#REF!</f>
        <v>#REF!</v>
      </c>
      <c r="V21" s="329" t="e">
        <f>'CFS '!V21-#REF!</f>
        <v>#REF!</v>
      </c>
      <c r="W21" s="330" t="e">
        <f>'CFS '!W21-#REF!</f>
        <v>#REF!</v>
      </c>
      <c r="X21" s="329" t="e">
        <f>'CFS '!X21-#REF!</f>
        <v>#REF!</v>
      </c>
      <c r="Y21" s="329" t="e">
        <f>'CFS '!Y21-#REF!</f>
        <v>#REF!</v>
      </c>
      <c r="Z21" s="329" t="e">
        <f>'CFS '!Z21-#REF!</f>
        <v>#REF!</v>
      </c>
      <c r="AA21" s="329" t="e">
        <f>'CFS '!AA21-#REF!</f>
        <v>#REF!</v>
      </c>
      <c r="AB21" s="330" t="e">
        <f>'CFS '!AB21-#REF!</f>
        <v>#REF!</v>
      </c>
      <c r="AC21" s="329" t="e">
        <f>'CFS '!AC21-#REF!</f>
        <v>#REF!</v>
      </c>
      <c r="AD21" s="329" t="e">
        <f>'CFS '!AD21-#REF!</f>
        <v>#REF!</v>
      </c>
      <c r="AE21" s="329" t="e">
        <f>'CFS '!AE21-#REF!</f>
        <v>#REF!</v>
      </c>
      <c r="AF21" s="329" t="e">
        <f>'CFS '!AF21-#REF!</f>
        <v>#REF!</v>
      </c>
      <c r="AG21" s="330" t="e">
        <f>'CFS '!AG21-#REF!</f>
        <v>#REF!</v>
      </c>
      <c r="AH21" s="329" t="e">
        <f>'CFS '!AH21-#REF!</f>
        <v>#REF!</v>
      </c>
      <c r="AI21" s="329" t="e">
        <f>'CFS '!AI21-#REF!</f>
        <v>#REF!</v>
      </c>
      <c r="AJ21" s="329" t="e">
        <f>'CFS '!AJ21-#REF!</f>
        <v>#REF!</v>
      </c>
      <c r="AK21" s="329" t="e">
        <f>'CFS '!AK21-#REF!</f>
        <v>#REF!</v>
      </c>
      <c r="AL21" s="330" t="e">
        <f>'CFS '!AL21-#REF!</f>
        <v>#REF!</v>
      </c>
      <c r="AM21" s="329" t="e">
        <f>'CFS '!AM21-#REF!</f>
        <v>#REF!</v>
      </c>
      <c r="AN21" s="329" t="e">
        <f>'CFS '!AN21-#REF!</f>
        <v>#REF!</v>
      </c>
      <c r="AO21" s="329" t="e">
        <f>'CFS '!AO21-#REF!</f>
        <v>#REF!</v>
      </c>
      <c r="AP21" s="329" t="e">
        <f>'CFS '!AP21-#REF!</f>
        <v>#REF!</v>
      </c>
      <c r="AQ21" s="330" t="e">
        <f>'CFS '!AQ21-#REF!</f>
        <v>#REF!</v>
      </c>
      <c r="AR21" s="329" t="e">
        <f>'CFS '!AR21-#REF!</f>
        <v>#REF!</v>
      </c>
      <c r="AS21" s="329" t="e">
        <f>'CFS '!AS21-#REF!</f>
        <v>#REF!</v>
      </c>
      <c r="AT21" s="329" t="e">
        <f>'CFS '!AT21-#REF!</f>
        <v>#REF!</v>
      </c>
      <c r="AU21" s="329" t="e">
        <f>'CFS '!AU21-#REF!</f>
        <v>#REF!</v>
      </c>
      <c r="AV21" s="330" t="e">
        <f>'CFS '!AV21-#REF!</f>
        <v>#REF!</v>
      </c>
    </row>
    <row r="22" spans="2:48" outlineLevel="1" x14ac:dyDescent="0.55000000000000004">
      <c r="B22" s="493" t="s">
        <v>280</v>
      </c>
      <c r="C22" s="494"/>
      <c r="D22" s="331" t="e">
        <f>'CFS '!D22-#REF!</f>
        <v>#REF!</v>
      </c>
      <c r="E22" s="331" t="e">
        <f>'CFS '!E22-#REF!</f>
        <v>#REF!</v>
      </c>
      <c r="F22" s="331" t="e">
        <f>'CFS '!F22-#REF!</f>
        <v>#REF!</v>
      </c>
      <c r="G22" s="331" t="e">
        <f>'CFS '!G22-#REF!</f>
        <v>#REF!</v>
      </c>
      <c r="H22" s="332" t="e">
        <f>'CFS '!H22-#REF!</f>
        <v>#REF!</v>
      </c>
      <c r="I22" s="331" t="e">
        <f>'CFS '!I22-#REF!</f>
        <v>#REF!</v>
      </c>
      <c r="J22" s="331" t="e">
        <f>'CFS '!J22-#REF!</f>
        <v>#REF!</v>
      </c>
      <c r="K22" s="331" t="e">
        <f>'CFS '!K22-#REF!</f>
        <v>#REF!</v>
      </c>
      <c r="L22" s="331" t="e">
        <f>'CFS '!L22-#REF!</f>
        <v>#REF!</v>
      </c>
      <c r="M22" s="332" t="e">
        <f>'CFS '!M22-#REF!</f>
        <v>#REF!</v>
      </c>
      <c r="N22" s="331" t="e">
        <f>'CFS '!N22-#REF!</f>
        <v>#REF!</v>
      </c>
      <c r="O22" s="331" t="e">
        <f>'CFS '!O22-#REF!</f>
        <v>#REF!</v>
      </c>
      <c r="P22" s="331" t="e">
        <f>'CFS '!P22-#REF!</f>
        <v>#REF!</v>
      </c>
      <c r="Q22" s="331" t="e">
        <f>'CFS '!Q22-#REF!</f>
        <v>#REF!</v>
      </c>
      <c r="R22" s="332" t="e">
        <f>'CFS '!R22-#REF!</f>
        <v>#REF!</v>
      </c>
      <c r="S22" s="331" t="e">
        <f>'CFS '!S22-#REF!</f>
        <v>#REF!</v>
      </c>
      <c r="T22" s="331" t="e">
        <f>'CFS '!T22-#REF!</f>
        <v>#REF!</v>
      </c>
      <c r="U22" s="331" t="e">
        <f>'CFS '!U22-#REF!</f>
        <v>#REF!</v>
      </c>
      <c r="V22" s="331" t="e">
        <f>'CFS '!V22-#REF!</f>
        <v>#REF!</v>
      </c>
      <c r="W22" s="332" t="e">
        <f>'CFS '!W22-#REF!</f>
        <v>#REF!</v>
      </c>
      <c r="X22" s="331" t="e">
        <f>'CFS '!X22-#REF!</f>
        <v>#REF!</v>
      </c>
      <c r="Y22" s="331" t="e">
        <f>'CFS '!Y22-#REF!</f>
        <v>#REF!</v>
      </c>
      <c r="Z22" s="331" t="e">
        <f>'CFS '!Z22-#REF!</f>
        <v>#REF!</v>
      </c>
      <c r="AA22" s="331" t="e">
        <f>'CFS '!AA22-#REF!</f>
        <v>#REF!</v>
      </c>
      <c r="AB22" s="332" t="e">
        <f>'CFS '!AB22-#REF!</f>
        <v>#REF!</v>
      </c>
      <c r="AC22" s="331" t="e">
        <f>'CFS '!AC22-#REF!</f>
        <v>#REF!</v>
      </c>
      <c r="AD22" s="331" t="e">
        <f>'CFS '!AD22-#REF!</f>
        <v>#REF!</v>
      </c>
      <c r="AE22" s="331" t="e">
        <f>'CFS '!AE22-#REF!</f>
        <v>#REF!</v>
      </c>
      <c r="AF22" s="331" t="e">
        <f>'CFS '!AF22-#REF!</f>
        <v>#REF!</v>
      </c>
      <c r="AG22" s="332" t="e">
        <f>'CFS '!AG22-#REF!</f>
        <v>#REF!</v>
      </c>
      <c r="AH22" s="331" t="e">
        <f>'CFS '!AH22-#REF!</f>
        <v>#REF!</v>
      </c>
      <c r="AI22" s="331" t="e">
        <f>'CFS '!AI22-#REF!</f>
        <v>#REF!</v>
      </c>
      <c r="AJ22" s="331" t="e">
        <f>'CFS '!AJ22-#REF!</f>
        <v>#REF!</v>
      </c>
      <c r="AK22" s="331" t="e">
        <f>'CFS '!AK22-#REF!</f>
        <v>#REF!</v>
      </c>
      <c r="AL22" s="332" t="e">
        <f>'CFS '!AL22-#REF!</f>
        <v>#REF!</v>
      </c>
      <c r="AM22" s="331" t="e">
        <f>'CFS '!AM22-#REF!</f>
        <v>#REF!</v>
      </c>
      <c r="AN22" s="331" t="e">
        <f>'CFS '!AN22-#REF!</f>
        <v>#REF!</v>
      </c>
      <c r="AO22" s="331" t="e">
        <f>'CFS '!AO22-#REF!</f>
        <v>#REF!</v>
      </c>
      <c r="AP22" s="331" t="e">
        <f>'CFS '!AP22-#REF!</f>
        <v>#REF!</v>
      </c>
      <c r="AQ22" s="332" t="e">
        <f>'CFS '!AQ22-#REF!</f>
        <v>#REF!</v>
      </c>
      <c r="AR22" s="331" t="e">
        <f>'CFS '!AR22-#REF!</f>
        <v>#REF!</v>
      </c>
      <c r="AS22" s="331" t="e">
        <f>'CFS '!AS22-#REF!</f>
        <v>#REF!</v>
      </c>
      <c r="AT22" s="331" t="e">
        <f>'CFS '!AT22-#REF!</f>
        <v>#REF!</v>
      </c>
      <c r="AU22" s="331" t="e">
        <f>'CFS '!AU22-#REF!</f>
        <v>#REF!</v>
      </c>
      <c r="AV22" s="332" t="e">
        <f>'CFS '!AV22-#REF!</f>
        <v>#REF!</v>
      </c>
    </row>
    <row r="23" spans="2:48" outlineLevel="1" x14ac:dyDescent="0.55000000000000004">
      <c r="B23" s="461" t="s">
        <v>281</v>
      </c>
      <c r="C23" s="462"/>
      <c r="D23" s="333" t="e">
        <f>'CFS '!D23-#REF!</f>
        <v>#REF!</v>
      </c>
      <c r="E23" s="334" t="e">
        <f>'CFS '!E23-#REF!</f>
        <v>#REF!</v>
      </c>
      <c r="F23" s="334" t="e">
        <f>'CFS '!F23-#REF!</f>
        <v>#REF!</v>
      </c>
      <c r="G23" s="334" t="e">
        <f>'CFS '!G23-#REF!</f>
        <v>#REF!</v>
      </c>
      <c r="H23" s="335" t="e">
        <f>'CFS '!H23-#REF!</f>
        <v>#REF!</v>
      </c>
      <c r="I23" s="336" t="e">
        <f>'CFS '!I23-#REF!</f>
        <v>#REF!</v>
      </c>
      <c r="J23" s="336" t="e">
        <f>'CFS '!J23-#REF!</f>
        <v>#REF!</v>
      </c>
      <c r="K23" s="334" t="e">
        <f>'CFS '!K23-#REF!</f>
        <v>#REF!</v>
      </c>
      <c r="L23" s="334" t="e">
        <f>'CFS '!L23-#REF!</f>
        <v>#REF!</v>
      </c>
      <c r="M23" s="337" t="e">
        <f>'CFS '!M23-#REF!</f>
        <v>#REF!</v>
      </c>
      <c r="N23" s="334" t="e">
        <f>'CFS '!N23-#REF!</f>
        <v>#REF!</v>
      </c>
      <c r="O23" s="334" t="e">
        <f>'CFS '!O23-#REF!</f>
        <v>#REF!</v>
      </c>
      <c r="P23" s="334" t="e">
        <f>'CFS '!P23-#REF!</f>
        <v>#REF!</v>
      </c>
      <c r="Q23" s="334" t="e">
        <f>'CFS '!Q23-#REF!</f>
        <v>#REF!</v>
      </c>
      <c r="R23" s="337" t="e">
        <f>'CFS '!R23-#REF!</f>
        <v>#REF!</v>
      </c>
      <c r="S23" s="334" t="e">
        <f>'CFS '!S23-#REF!</f>
        <v>#REF!</v>
      </c>
      <c r="T23" s="334" t="e">
        <f>'CFS '!T23-#REF!</f>
        <v>#REF!</v>
      </c>
      <c r="U23" s="334" t="e">
        <f>'CFS '!U23-#REF!</f>
        <v>#REF!</v>
      </c>
      <c r="V23" s="334" t="e">
        <f>'CFS '!V23-#REF!</f>
        <v>#REF!</v>
      </c>
      <c r="W23" s="337" t="e">
        <f>'CFS '!W23-#REF!</f>
        <v>#REF!</v>
      </c>
      <c r="X23" s="334" t="e">
        <f>'CFS '!X23-#REF!</f>
        <v>#REF!</v>
      </c>
      <c r="Y23" s="334" t="e">
        <f>'CFS '!Y23-#REF!</f>
        <v>#REF!</v>
      </c>
      <c r="Z23" s="334" t="e">
        <f>'CFS '!Z23-#REF!</f>
        <v>#REF!</v>
      </c>
      <c r="AA23" s="334" t="e">
        <f>'CFS '!AA23-#REF!</f>
        <v>#REF!</v>
      </c>
      <c r="AB23" s="337" t="e">
        <f>'CFS '!AB23-#REF!</f>
        <v>#REF!</v>
      </c>
      <c r="AC23" s="334" t="e">
        <f>'CFS '!AC23-#REF!</f>
        <v>#REF!</v>
      </c>
      <c r="AD23" s="334" t="e">
        <f>'CFS '!AD23-#REF!</f>
        <v>#REF!</v>
      </c>
      <c r="AE23" s="334" t="e">
        <f>'CFS '!AE23-#REF!</f>
        <v>#REF!</v>
      </c>
      <c r="AF23" s="334" t="e">
        <f>'CFS '!AF23-#REF!</f>
        <v>#REF!</v>
      </c>
      <c r="AG23" s="337" t="e">
        <f>'CFS '!AG23-#REF!</f>
        <v>#REF!</v>
      </c>
      <c r="AH23" s="334" t="e">
        <f>'CFS '!AH23-#REF!</f>
        <v>#REF!</v>
      </c>
      <c r="AI23" s="334" t="e">
        <f>'CFS '!AI23-#REF!</f>
        <v>#REF!</v>
      </c>
      <c r="AJ23" s="334" t="e">
        <f>'CFS '!AJ23-#REF!</f>
        <v>#REF!</v>
      </c>
      <c r="AK23" s="334" t="e">
        <f>'CFS '!AK23-#REF!</f>
        <v>#REF!</v>
      </c>
      <c r="AL23" s="337" t="e">
        <f>'CFS '!AL23-#REF!</f>
        <v>#REF!</v>
      </c>
      <c r="AM23" s="334" t="e">
        <f>'CFS '!AM23-#REF!</f>
        <v>#REF!</v>
      </c>
      <c r="AN23" s="334" t="e">
        <f>'CFS '!AN23-#REF!</f>
        <v>#REF!</v>
      </c>
      <c r="AO23" s="334" t="e">
        <f>'CFS '!AO23-#REF!</f>
        <v>#REF!</v>
      </c>
      <c r="AP23" s="334" t="e">
        <f>'CFS '!AP23-#REF!</f>
        <v>#REF!</v>
      </c>
      <c r="AQ23" s="337" t="e">
        <f>'CFS '!AQ23-#REF!</f>
        <v>#REF!</v>
      </c>
      <c r="AR23" s="334" t="e">
        <f>'CFS '!AR23-#REF!</f>
        <v>#REF!</v>
      </c>
      <c r="AS23" s="334" t="e">
        <f>'CFS '!AS23-#REF!</f>
        <v>#REF!</v>
      </c>
      <c r="AT23" s="334" t="e">
        <f>'CFS '!AT23-#REF!</f>
        <v>#REF!</v>
      </c>
      <c r="AU23" s="334" t="e">
        <f>'CFS '!AU23-#REF!</f>
        <v>#REF!</v>
      </c>
      <c r="AV23" s="337" t="e">
        <f>'CFS '!AV23-#REF!</f>
        <v>#REF!</v>
      </c>
    </row>
    <row r="24" spans="2:48" outlineLevel="1" x14ac:dyDescent="0.55000000000000004">
      <c r="B24" s="200" t="s">
        <v>282</v>
      </c>
      <c r="C24" s="201"/>
      <c r="D24" s="16" t="e">
        <f>'CFS '!D24-#REF!</f>
        <v>#REF!</v>
      </c>
      <c r="E24" s="16" t="e">
        <f>'CFS '!E24-#REF!</f>
        <v>#REF!</v>
      </c>
      <c r="F24" s="16" t="e">
        <f>'CFS '!F24-#REF!</f>
        <v>#REF!</v>
      </c>
      <c r="G24" s="16" t="e">
        <f>'CFS '!G24-#REF!</f>
        <v>#REF!</v>
      </c>
      <c r="H24" s="17" t="e">
        <f>'CFS '!H24-#REF!</f>
        <v>#REF!</v>
      </c>
      <c r="I24" s="16" t="e">
        <f>'CFS '!I24-#REF!</f>
        <v>#REF!</v>
      </c>
      <c r="J24" s="16" t="e">
        <f>'CFS '!J24-#REF!</f>
        <v>#REF!</v>
      </c>
      <c r="K24" s="16" t="e">
        <f>'CFS '!K24-#REF!</f>
        <v>#REF!</v>
      </c>
      <c r="L24" s="16" t="e">
        <f>'CFS '!L24-#REF!</f>
        <v>#REF!</v>
      </c>
      <c r="M24" s="17" t="e">
        <f>'CFS '!M24-#REF!</f>
        <v>#REF!</v>
      </c>
      <c r="N24" s="16" t="e">
        <f>'CFS '!N24-#REF!</f>
        <v>#REF!</v>
      </c>
      <c r="O24" s="16" t="e">
        <f>'CFS '!O24-#REF!</f>
        <v>#REF!</v>
      </c>
      <c r="P24" s="16" t="e">
        <f>'CFS '!P24-#REF!</f>
        <v>#REF!</v>
      </c>
      <c r="Q24" s="16" t="e">
        <f>'CFS '!Q24-#REF!</f>
        <v>#REF!</v>
      </c>
      <c r="R24" s="17" t="e">
        <f>'CFS '!R24-#REF!</f>
        <v>#REF!</v>
      </c>
      <c r="S24" s="16" t="e">
        <f>'CFS '!S24-#REF!</f>
        <v>#REF!</v>
      </c>
      <c r="T24" s="16" t="e">
        <f>'CFS '!T24-#REF!</f>
        <v>#REF!</v>
      </c>
      <c r="U24" s="16" t="e">
        <f>'CFS '!U24-#REF!</f>
        <v>#REF!</v>
      </c>
      <c r="V24" s="16" t="e">
        <f>'CFS '!V24-#REF!</f>
        <v>#REF!</v>
      </c>
      <c r="W24" s="17" t="e">
        <f>'CFS '!W24-#REF!</f>
        <v>#REF!</v>
      </c>
      <c r="X24" s="16" t="e">
        <f>'CFS '!X24-#REF!</f>
        <v>#REF!</v>
      </c>
      <c r="Y24" s="16" t="e">
        <f>'CFS '!Y24-#REF!</f>
        <v>#REF!</v>
      </c>
      <c r="Z24" s="16" t="e">
        <f>'CFS '!Z24-#REF!</f>
        <v>#REF!</v>
      </c>
      <c r="AA24" s="16" t="e">
        <f>'CFS '!AA24-#REF!</f>
        <v>#REF!</v>
      </c>
      <c r="AB24" s="17" t="e">
        <f>'CFS '!AB24-#REF!</f>
        <v>#REF!</v>
      </c>
      <c r="AC24" s="16" t="e">
        <f>'CFS '!AC24-#REF!</f>
        <v>#REF!</v>
      </c>
      <c r="AD24" s="16" t="e">
        <f>'CFS '!AD24-#REF!</f>
        <v>#REF!</v>
      </c>
      <c r="AE24" s="16" t="e">
        <f>'CFS '!AE24-#REF!</f>
        <v>#REF!</v>
      </c>
      <c r="AF24" s="16" t="e">
        <f>'CFS '!AF24-#REF!</f>
        <v>#REF!</v>
      </c>
      <c r="AG24" s="17" t="e">
        <f>'CFS '!AG24-#REF!</f>
        <v>#REF!</v>
      </c>
      <c r="AH24" s="16" t="e">
        <f>'CFS '!AH24-#REF!</f>
        <v>#REF!</v>
      </c>
      <c r="AI24" s="16" t="e">
        <f>'CFS '!AI24-#REF!</f>
        <v>#REF!</v>
      </c>
      <c r="AJ24" s="16" t="e">
        <f>'CFS '!AJ24-#REF!</f>
        <v>#REF!</v>
      </c>
      <c r="AK24" s="16" t="e">
        <f>'CFS '!AK24-#REF!</f>
        <v>#REF!</v>
      </c>
      <c r="AL24" s="17" t="e">
        <f>'CFS '!AL24-#REF!</f>
        <v>#REF!</v>
      </c>
      <c r="AM24" s="16" t="e">
        <f>'CFS '!AM24-#REF!</f>
        <v>#REF!</v>
      </c>
      <c r="AN24" s="16" t="e">
        <f>'CFS '!AN24-#REF!</f>
        <v>#REF!</v>
      </c>
      <c r="AO24" s="16" t="e">
        <f>'CFS '!AO24-#REF!</f>
        <v>#REF!</v>
      </c>
      <c r="AP24" s="16" t="e">
        <f>'CFS '!AP24-#REF!</f>
        <v>#REF!</v>
      </c>
      <c r="AQ24" s="17" t="e">
        <f>'CFS '!AQ24-#REF!</f>
        <v>#REF!</v>
      </c>
      <c r="AR24" s="16" t="e">
        <f>'CFS '!AR24-#REF!</f>
        <v>#REF!</v>
      </c>
      <c r="AS24" s="16" t="e">
        <f>'CFS '!AS24-#REF!</f>
        <v>#REF!</v>
      </c>
      <c r="AT24" s="16" t="e">
        <f>'CFS '!AT24-#REF!</f>
        <v>#REF!</v>
      </c>
      <c r="AU24" s="16" t="e">
        <f>'CFS '!AU24-#REF!</f>
        <v>#REF!</v>
      </c>
      <c r="AV24" s="17" t="e">
        <f>'CFS '!AV24-#REF!</f>
        <v>#REF!</v>
      </c>
    </row>
    <row r="25" spans="2:48" outlineLevel="1" x14ac:dyDescent="0.55000000000000004">
      <c r="B25" s="437" t="s">
        <v>283</v>
      </c>
      <c r="C25" s="438"/>
      <c r="D25" s="16" t="e">
        <f>'CFS '!D25-#REF!</f>
        <v>#REF!</v>
      </c>
      <c r="E25" s="16" t="e">
        <f>'CFS '!E25-#REF!</f>
        <v>#REF!</v>
      </c>
      <c r="F25" s="16" t="e">
        <f>'CFS '!F25-#REF!</f>
        <v>#REF!</v>
      </c>
      <c r="G25" s="16" t="e">
        <f>'CFS '!G25-#REF!</f>
        <v>#REF!</v>
      </c>
      <c r="H25" s="169" t="e">
        <f>'CFS '!H25-#REF!</f>
        <v>#REF!</v>
      </c>
      <c r="I25" s="16" t="e">
        <f>'CFS '!I25-#REF!</f>
        <v>#REF!</v>
      </c>
      <c r="J25" s="16" t="e">
        <f>'CFS '!J25-#REF!</f>
        <v>#REF!</v>
      </c>
      <c r="K25" s="16" t="e">
        <f>'CFS '!K25-#REF!</f>
        <v>#REF!</v>
      </c>
      <c r="L25" s="16" t="e">
        <f>'CFS '!L25-#REF!</f>
        <v>#REF!</v>
      </c>
      <c r="M25" s="169" t="e">
        <f>'CFS '!M25-#REF!</f>
        <v>#REF!</v>
      </c>
      <c r="N25" s="16" t="e">
        <f>'CFS '!N25-#REF!</f>
        <v>#REF!</v>
      </c>
      <c r="O25" s="16" t="e">
        <f>'CFS '!O25-#REF!</f>
        <v>#REF!</v>
      </c>
      <c r="P25" s="16" t="e">
        <f>'CFS '!P25-#REF!</f>
        <v>#REF!</v>
      </c>
      <c r="Q25" s="16" t="e">
        <f>'CFS '!Q25-#REF!</f>
        <v>#REF!</v>
      </c>
      <c r="R25" s="169" t="e">
        <f>'CFS '!R25-#REF!</f>
        <v>#REF!</v>
      </c>
      <c r="S25" s="16" t="e">
        <f>'CFS '!S25-#REF!</f>
        <v>#REF!</v>
      </c>
      <c r="T25" s="16" t="e">
        <f>'CFS '!T25-#REF!</f>
        <v>#REF!</v>
      </c>
      <c r="U25" s="16" t="e">
        <f>'CFS '!U25-#REF!</f>
        <v>#REF!</v>
      </c>
      <c r="V25" s="16" t="e">
        <f>'CFS '!V25-#REF!</f>
        <v>#REF!</v>
      </c>
      <c r="W25" s="169" t="e">
        <f>'CFS '!W25-#REF!</f>
        <v>#REF!</v>
      </c>
      <c r="X25" s="16" t="e">
        <f>'CFS '!X25-#REF!</f>
        <v>#REF!</v>
      </c>
      <c r="Y25" s="16" t="e">
        <f>'CFS '!Y25-#REF!</f>
        <v>#REF!</v>
      </c>
      <c r="Z25" s="16" t="e">
        <f>'CFS '!Z25-#REF!</f>
        <v>#REF!</v>
      </c>
      <c r="AA25" s="16" t="e">
        <f>'CFS '!AA25-#REF!</f>
        <v>#REF!</v>
      </c>
      <c r="AB25" s="418" t="e">
        <f>'CFS '!AB25-#REF!</f>
        <v>#REF!</v>
      </c>
      <c r="AC25" s="16" t="e">
        <f>'CFS '!AC25-#REF!</f>
        <v>#REF!</v>
      </c>
      <c r="AD25" s="16" t="e">
        <f>'CFS '!AD25-#REF!</f>
        <v>#REF!</v>
      </c>
      <c r="AE25" s="16" t="e">
        <f>'CFS '!AE25-#REF!</f>
        <v>#REF!</v>
      </c>
      <c r="AF25" s="16" t="e">
        <f>'CFS '!AF25-#REF!</f>
        <v>#REF!</v>
      </c>
      <c r="AG25" s="418" t="e">
        <f>'CFS '!AG25-#REF!</f>
        <v>#REF!</v>
      </c>
      <c r="AH25" s="16" t="e">
        <f>'CFS '!AH25-#REF!</f>
        <v>#REF!</v>
      </c>
      <c r="AI25" s="16" t="e">
        <f>'CFS '!AI25-#REF!</f>
        <v>#REF!</v>
      </c>
      <c r="AJ25" s="16" t="e">
        <f>'CFS '!AJ25-#REF!</f>
        <v>#REF!</v>
      </c>
      <c r="AK25" s="16" t="e">
        <f>'CFS '!AK25-#REF!</f>
        <v>#REF!</v>
      </c>
      <c r="AL25" s="418" t="e">
        <f>'CFS '!AL25-#REF!</f>
        <v>#REF!</v>
      </c>
      <c r="AM25" s="16" t="e">
        <f>'CFS '!AM25-#REF!</f>
        <v>#REF!</v>
      </c>
      <c r="AN25" s="16" t="e">
        <f>'CFS '!AN25-#REF!</f>
        <v>#REF!</v>
      </c>
      <c r="AO25" s="16" t="e">
        <f>'CFS '!AO25-#REF!</f>
        <v>#REF!</v>
      </c>
      <c r="AP25" s="16" t="e">
        <f>'CFS '!AP25-#REF!</f>
        <v>#REF!</v>
      </c>
      <c r="AQ25" s="17" t="e">
        <f>'CFS '!AQ25-#REF!</f>
        <v>#REF!</v>
      </c>
      <c r="AR25" s="16" t="e">
        <f>'CFS '!AR25-#REF!</f>
        <v>#REF!</v>
      </c>
      <c r="AS25" s="16" t="e">
        <f>'CFS '!AS25-#REF!</f>
        <v>#REF!</v>
      </c>
      <c r="AT25" s="16" t="e">
        <f>'CFS '!AT25-#REF!</f>
        <v>#REF!</v>
      </c>
      <c r="AU25" s="16" t="e">
        <f>'CFS '!AU25-#REF!</f>
        <v>#REF!</v>
      </c>
      <c r="AV25" s="17" t="e">
        <f>'CFS '!AV25-#REF!</f>
        <v>#REF!</v>
      </c>
    </row>
    <row r="26" spans="2:48" ht="16.2" outlineLevel="1" x14ac:dyDescent="0.85">
      <c r="B26" s="437" t="s">
        <v>284</v>
      </c>
      <c r="C26" s="438"/>
      <c r="D26" s="260" t="e">
        <f>'CFS '!D26-#REF!</f>
        <v>#REF!</v>
      </c>
      <c r="E26" s="260" t="e">
        <f>'CFS '!E26-#REF!</f>
        <v>#REF!</v>
      </c>
      <c r="F26" s="260" t="e">
        <f>'CFS '!F26-#REF!</f>
        <v>#REF!</v>
      </c>
      <c r="G26" s="260" t="e">
        <f>'CFS '!G26-#REF!</f>
        <v>#REF!</v>
      </c>
      <c r="H26" s="261" t="e">
        <f>'CFS '!H26-#REF!</f>
        <v>#REF!</v>
      </c>
      <c r="I26" s="260" t="e">
        <f>'CFS '!I26-#REF!</f>
        <v>#REF!</v>
      </c>
      <c r="J26" s="260" t="e">
        <f>'CFS '!J26-#REF!</f>
        <v>#REF!</v>
      </c>
      <c r="K26" s="260" t="e">
        <f>'CFS '!K26-#REF!</f>
        <v>#REF!</v>
      </c>
      <c r="L26" s="260" t="e">
        <f>'CFS '!L26-#REF!</f>
        <v>#REF!</v>
      </c>
      <c r="M26" s="261" t="e">
        <f>'CFS '!M26-#REF!</f>
        <v>#REF!</v>
      </c>
      <c r="N26" s="260" t="e">
        <f>'CFS '!N26-#REF!</f>
        <v>#REF!</v>
      </c>
      <c r="O26" s="260" t="e">
        <f>'CFS '!O26-#REF!</f>
        <v>#REF!</v>
      </c>
      <c r="P26" s="260" t="e">
        <f>'CFS '!P26-#REF!</f>
        <v>#REF!</v>
      </c>
      <c r="Q26" s="260" t="e">
        <f>'CFS '!Q26-#REF!</f>
        <v>#REF!</v>
      </c>
      <c r="R26" s="261" t="e">
        <f>'CFS '!R26-#REF!</f>
        <v>#REF!</v>
      </c>
      <c r="S26" s="260" t="e">
        <f>'CFS '!S26-#REF!</f>
        <v>#REF!</v>
      </c>
      <c r="T26" s="260" t="e">
        <f>'CFS '!T26-#REF!</f>
        <v>#REF!</v>
      </c>
      <c r="U26" s="260" t="e">
        <f>'CFS '!U26-#REF!</f>
        <v>#REF!</v>
      </c>
      <c r="V26" s="260" t="e">
        <f>'CFS '!V26-#REF!</f>
        <v>#REF!</v>
      </c>
      <c r="W26" s="261" t="e">
        <f>'CFS '!W26-#REF!</f>
        <v>#REF!</v>
      </c>
      <c r="X26" s="260" t="e">
        <f>'CFS '!X26-#REF!</f>
        <v>#REF!</v>
      </c>
      <c r="Y26" s="260" t="e">
        <f>'CFS '!Y26-#REF!</f>
        <v>#REF!</v>
      </c>
      <c r="Z26" s="260" t="e">
        <f>'CFS '!Z26-#REF!</f>
        <v>#REF!</v>
      </c>
      <c r="AA26" s="260" t="e">
        <f>'CFS '!AA26-#REF!</f>
        <v>#REF!</v>
      </c>
      <c r="AB26" s="261" t="e">
        <f>'CFS '!AB26-#REF!</f>
        <v>#REF!</v>
      </c>
      <c r="AC26" s="260" t="e">
        <f>'CFS '!AC26-#REF!</f>
        <v>#REF!</v>
      </c>
      <c r="AD26" s="260" t="e">
        <f>'CFS '!AD26-#REF!</f>
        <v>#REF!</v>
      </c>
      <c r="AE26" s="260" t="e">
        <f>'CFS '!AE26-#REF!</f>
        <v>#REF!</v>
      </c>
      <c r="AF26" s="260" t="e">
        <f>'CFS '!AF26-#REF!</f>
        <v>#REF!</v>
      </c>
      <c r="AG26" s="261" t="e">
        <f>'CFS '!AG26-#REF!</f>
        <v>#REF!</v>
      </c>
      <c r="AH26" s="260" t="e">
        <f>'CFS '!AH26-#REF!</f>
        <v>#REF!</v>
      </c>
      <c r="AI26" s="260" t="e">
        <f>'CFS '!AI26-#REF!</f>
        <v>#REF!</v>
      </c>
      <c r="AJ26" s="260" t="e">
        <f>'CFS '!AJ26-#REF!</f>
        <v>#REF!</v>
      </c>
      <c r="AK26" s="260" t="e">
        <f>'CFS '!AK26-#REF!</f>
        <v>#REF!</v>
      </c>
      <c r="AL26" s="261" t="e">
        <f>'CFS '!AL26-#REF!</f>
        <v>#REF!</v>
      </c>
      <c r="AM26" s="260" t="e">
        <f>'CFS '!AM26-#REF!</f>
        <v>#REF!</v>
      </c>
      <c r="AN26" s="260" t="e">
        <f>'CFS '!AN26-#REF!</f>
        <v>#REF!</v>
      </c>
      <c r="AO26" s="260" t="e">
        <f>'CFS '!AO26-#REF!</f>
        <v>#REF!</v>
      </c>
      <c r="AP26" s="260" t="e">
        <f>'CFS '!AP26-#REF!</f>
        <v>#REF!</v>
      </c>
      <c r="AQ26" s="261" t="e">
        <f>'CFS '!AQ26-#REF!</f>
        <v>#REF!</v>
      </c>
      <c r="AR26" s="260" t="e">
        <f>'CFS '!AR26-#REF!</f>
        <v>#REF!</v>
      </c>
      <c r="AS26" s="260" t="e">
        <f>'CFS '!AS26-#REF!</f>
        <v>#REF!</v>
      </c>
      <c r="AT26" s="260" t="e">
        <f>'CFS '!AT26-#REF!</f>
        <v>#REF!</v>
      </c>
      <c r="AU26" s="260" t="e">
        <f>'CFS '!AU26-#REF!</f>
        <v>#REF!</v>
      </c>
      <c r="AV26" s="261" t="e">
        <f>'CFS '!AV26-#REF!</f>
        <v>#REF!</v>
      </c>
    </row>
    <row r="27" spans="2:48" outlineLevel="1" x14ac:dyDescent="0.55000000000000004">
      <c r="B27" s="453" t="s">
        <v>285</v>
      </c>
      <c r="C27" s="454"/>
      <c r="D27" s="21" t="e">
        <f>'CFS '!D27-#REF!</f>
        <v>#REF!</v>
      </c>
      <c r="E27" s="21" t="e">
        <f>'CFS '!E27-#REF!</f>
        <v>#REF!</v>
      </c>
      <c r="F27" s="21" t="e">
        <f>'CFS '!F27-#REF!</f>
        <v>#REF!</v>
      </c>
      <c r="G27" s="21" t="e">
        <f>'CFS '!G27-#REF!</f>
        <v>#REF!</v>
      </c>
      <c r="H27" s="22" t="e">
        <f>'CFS '!H27-#REF!</f>
        <v>#REF!</v>
      </c>
      <c r="I27" s="21" t="e">
        <f>'CFS '!I27-#REF!</f>
        <v>#REF!</v>
      </c>
      <c r="J27" s="21" t="e">
        <f>'CFS '!J27-#REF!</f>
        <v>#REF!</v>
      </c>
      <c r="K27" s="21" t="e">
        <f>'CFS '!K27-#REF!</f>
        <v>#REF!</v>
      </c>
      <c r="L27" s="21" t="e">
        <f>'CFS '!L27-#REF!</f>
        <v>#REF!</v>
      </c>
      <c r="M27" s="22" t="e">
        <f>'CFS '!M27-#REF!</f>
        <v>#REF!</v>
      </c>
      <c r="N27" s="21" t="e">
        <f>'CFS '!N27-#REF!</f>
        <v>#REF!</v>
      </c>
      <c r="O27" s="21" t="e">
        <f>'CFS '!O27-#REF!</f>
        <v>#REF!</v>
      </c>
      <c r="P27" s="21" t="e">
        <f>'CFS '!P27-#REF!</f>
        <v>#REF!</v>
      </c>
      <c r="Q27" s="21" t="e">
        <f>'CFS '!Q27-#REF!</f>
        <v>#REF!</v>
      </c>
      <c r="R27" s="22" t="e">
        <f>'CFS '!R27-#REF!</f>
        <v>#REF!</v>
      </c>
      <c r="S27" s="21" t="e">
        <f>'CFS '!S27-#REF!</f>
        <v>#REF!</v>
      </c>
      <c r="T27" s="21" t="e">
        <f>'CFS '!T27-#REF!</f>
        <v>#REF!</v>
      </c>
      <c r="U27" s="21" t="e">
        <f>'CFS '!U27-#REF!</f>
        <v>#REF!</v>
      </c>
      <c r="V27" s="21" t="e">
        <f>'CFS '!V27-#REF!</f>
        <v>#REF!</v>
      </c>
      <c r="W27" s="22" t="e">
        <f>'CFS '!W27-#REF!</f>
        <v>#REF!</v>
      </c>
      <c r="X27" s="21" t="e">
        <f>'CFS '!X27-#REF!</f>
        <v>#REF!</v>
      </c>
      <c r="Y27" s="21" t="e">
        <f>'CFS '!Y27-#REF!</f>
        <v>#REF!</v>
      </c>
      <c r="Z27" s="21" t="e">
        <f>'CFS '!Z27-#REF!</f>
        <v>#REF!</v>
      </c>
      <c r="AA27" s="21" t="e">
        <f>'CFS '!AA27-#REF!</f>
        <v>#REF!</v>
      </c>
      <c r="AB27" s="22" t="e">
        <f>'CFS '!AB27-#REF!</f>
        <v>#REF!</v>
      </c>
      <c r="AC27" s="21" t="e">
        <f>'CFS '!AC27-#REF!</f>
        <v>#REF!</v>
      </c>
      <c r="AD27" s="21" t="e">
        <f>'CFS '!AD27-#REF!</f>
        <v>#REF!</v>
      </c>
      <c r="AE27" s="21" t="e">
        <f>'CFS '!AE27-#REF!</f>
        <v>#REF!</v>
      </c>
      <c r="AF27" s="21" t="e">
        <f>'CFS '!AF27-#REF!</f>
        <v>#REF!</v>
      </c>
      <c r="AG27" s="22" t="e">
        <f>'CFS '!AG27-#REF!</f>
        <v>#REF!</v>
      </c>
      <c r="AH27" s="21" t="e">
        <f>'CFS '!AH27-#REF!</f>
        <v>#REF!</v>
      </c>
      <c r="AI27" s="21" t="e">
        <f>'CFS '!AI27-#REF!</f>
        <v>#REF!</v>
      </c>
      <c r="AJ27" s="21" t="e">
        <f>'CFS '!AJ27-#REF!</f>
        <v>#REF!</v>
      </c>
      <c r="AK27" s="21" t="e">
        <f>'CFS '!AK27-#REF!</f>
        <v>#REF!</v>
      </c>
      <c r="AL27" s="22" t="e">
        <f>'CFS '!AL27-#REF!</f>
        <v>#REF!</v>
      </c>
      <c r="AM27" s="21" t="e">
        <f>'CFS '!AM27-#REF!</f>
        <v>#REF!</v>
      </c>
      <c r="AN27" s="21" t="e">
        <f>'CFS '!AN27-#REF!</f>
        <v>#REF!</v>
      </c>
      <c r="AO27" s="21" t="e">
        <f>'CFS '!AO27-#REF!</f>
        <v>#REF!</v>
      </c>
      <c r="AP27" s="21" t="e">
        <f>'CFS '!AP27-#REF!</f>
        <v>#REF!</v>
      </c>
      <c r="AQ27" s="22" t="e">
        <f>'CFS '!AQ27-#REF!</f>
        <v>#REF!</v>
      </c>
      <c r="AR27" s="21" t="e">
        <f>'CFS '!AR27-#REF!</f>
        <v>#REF!</v>
      </c>
      <c r="AS27" s="21" t="e">
        <f>'CFS '!AS27-#REF!</f>
        <v>#REF!</v>
      </c>
      <c r="AT27" s="21" t="e">
        <f>'CFS '!AT27-#REF!</f>
        <v>#REF!</v>
      </c>
      <c r="AU27" s="21" t="e">
        <f>'CFS '!AU27-#REF!</f>
        <v>#REF!</v>
      </c>
      <c r="AV27" s="22" t="e">
        <f>'CFS '!AV27-#REF!</f>
        <v>#REF!</v>
      </c>
    </row>
    <row r="28" spans="2:48" outlineLevel="1" x14ac:dyDescent="0.55000000000000004">
      <c r="B28" s="489" t="s">
        <v>286</v>
      </c>
      <c r="C28" s="490"/>
      <c r="D28" s="321" t="e">
        <f>'CFS '!D28-#REF!</f>
        <v>#REF!</v>
      </c>
      <c r="E28" s="323" t="e">
        <f>'CFS '!E28-#REF!</f>
        <v>#REF!</v>
      </c>
      <c r="F28" s="323" t="e">
        <f>'CFS '!F28-#REF!</f>
        <v>#REF!</v>
      </c>
      <c r="G28" s="323" t="e">
        <f>'CFS '!G28-#REF!</f>
        <v>#REF!</v>
      </c>
      <c r="H28" s="324" t="e">
        <f>'CFS '!H28-#REF!</f>
        <v>#REF!</v>
      </c>
      <c r="I28" s="323" t="e">
        <f>'CFS '!I28-#REF!</f>
        <v>#REF!</v>
      </c>
      <c r="J28" s="323" t="e">
        <f>'CFS '!J28-#REF!</f>
        <v>#REF!</v>
      </c>
      <c r="K28" s="323" t="e">
        <f>'CFS '!K28-#REF!</f>
        <v>#REF!</v>
      </c>
      <c r="L28" s="323" t="e">
        <f>'CFS '!L28-#REF!</f>
        <v>#REF!</v>
      </c>
      <c r="M28" s="324" t="e">
        <f>'CFS '!M28-#REF!</f>
        <v>#REF!</v>
      </c>
      <c r="N28" s="323" t="e">
        <f>'CFS '!N28-#REF!</f>
        <v>#REF!</v>
      </c>
      <c r="O28" s="323" t="e">
        <f>'CFS '!O28-#REF!</f>
        <v>#REF!</v>
      </c>
      <c r="P28" s="323" t="e">
        <f>'CFS '!P28-#REF!</f>
        <v>#REF!</v>
      </c>
      <c r="Q28" s="323" t="e">
        <f>'CFS '!Q28-#REF!</f>
        <v>#REF!</v>
      </c>
      <c r="R28" s="324" t="e">
        <f>'CFS '!R28-#REF!</f>
        <v>#REF!</v>
      </c>
      <c r="S28" s="323" t="e">
        <f>'CFS '!S28-#REF!</f>
        <v>#REF!</v>
      </c>
      <c r="T28" s="323" t="e">
        <f>'CFS '!T28-#REF!</f>
        <v>#REF!</v>
      </c>
      <c r="U28" s="323" t="e">
        <f>'CFS '!U28-#REF!</f>
        <v>#REF!</v>
      </c>
      <c r="V28" s="323" t="e">
        <f>'CFS '!V28-#REF!</f>
        <v>#REF!</v>
      </c>
      <c r="W28" s="324" t="e">
        <f>'CFS '!W28-#REF!</f>
        <v>#REF!</v>
      </c>
      <c r="X28" s="323" t="e">
        <f>'CFS '!X28-#REF!</f>
        <v>#REF!</v>
      </c>
      <c r="Y28" s="323" t="e">
        <f>'CFS '!Y28-#REF!</f>
        <v>#REF!</v>
      </c>
      <c r="Z28" s="323" t="e">
        <f>'CFS '!Z28-#REF!</f>
        <v>#REF!</v>
      </c>
      <c r="AA28" s="323" t="e">
        <f>'CFS '!AA28-#REF!</f>
        <v>#REF!</v>
      </c>
      <c r="AB28" s="324" t="e">
        <f>'CFS '!AB28-#REF!</f>
        <v>#REF!</v>
      </c>
      <c r="AC28" s="323" t="e">
        <f>'CFS '!AC28-#REF!</f>
        <v>#REF!</v>
      </c>
      <c r="AD28" s="323" t="e">
        <f>'CFS '!AD28-#REF!</f>
        <v>#REF!</v>
      </c>
      <c r="AE28" s="323" t="e">
        <f>'CFS '!AE28-#REF!</f>
        <v>#REF!</v>
      </c>
      <c r="AF28" s="323" t="e">
        <f>'CFS '!AF28-#REF!</f>
        <v>#REF!</v>
      </c>
      <c r="AG28" s="324" t="e">
        <f>'CFS '!AG28-#REF!</f>
        <v>#REF!</v>
      </c>
      <c r="AH28" s="323" t="e">
        <f>'CFS '!AH28-#REF!</f>
        <v>#REF!</v>
      </c>
      <c r="AI28" s="323" t="e">
        <f>'CFS '!AI28-#REF!</f>
        <v>#REF!</v>
      </c>
      <c r="AJ28" s="323" t="e">
        <f>'CFS '!AJ28-#REF!</f>
        <v>#REF!</v>
      </c>
      <c r="AK28" s="323" t="e">
        <f>'CFS '!AK28-#REF!</f>
        <v>#REF!</v>
      </c>
      <c r="AL28" s="324" t="e">
        <f>'CFS '!AL28-#REF!</f>
        <v>#REF!</v>
      </c>
      <c r="AM28" s="323" t="e">
        <f>'CFS '!AM28-#REF!</f>
        <v>#REF!</v>
      </c>
      <c r="AN28" s="323" t="e">
        <f>'CFS '!AN28-#REF!</f>
        <v>#REF!</v>
      </c>
      <c r="AO28" s="323" t="e">
        <f>'CFS '!AO28-#REF!</f>
        <v>#REF!</v>
      </c>
      <c r="AP28" s="323" t="e">
        <f>'CFS '!AP28-#REF!</f>
        <v>#REF!</v>
      </c>
      <c r="AQ28" s="324" t="e">
        <f>'CFS '!AQ28-#REF!</f>
        <v>#REF!</v>
      </c>
      <c r="AR28" s="323" t="e">
        <f>'CFS '!AR28-#REF!</f>
        <v>#REF!</v>
      </c>
      <c r="AS28" s="323" t="e">
        <f>'CFS '!AS28-#REF!</f>
        <v>#REF!</v>
      </c>
      <c r="AT28" s="323" t="e">
        <f>'CFS '!AT28-#REF!</f>
        <v>#REF!</v>
      </c>
      <c r="AU28" s="323" t="e">
        <f>'CFS '!AU28-#REF!</f>
        <v>#REF!</v>
      </c>
      <c r="AV28" s="324" t="e">
        <f>'CFS '!AV28-#REF!</f>
        <v>#REF!</v>
      </c>
    </row>
    <row r="29" spans="2:48" outlineLevel="1" x14ac:dyDescent="0.55000000000000004">
      <c r="B29" s="491" t="s">
        <v>263</v>
      </c>
      <c r="C29" s="492"/>
      <c r="D29" s="327" t="e">
        <f>'CFS '!D29-#REF!</f>
        <v>#REF!</v>
      </c>
      <c r="E29" s="327" t="e">
        <f>'CFS '!E29-#REF!</f>
        <v>#REF!</v>
      </c>
      <c r="F29" s="327" t="e">
        <f>'CFS '!F29-#REF!</f>
        <v>#REF!</v>
      </c>
      <c r="G29" s="327" t="e">
        <f>'CFS '!G29-#REF!</f>
        <v>#REF!</v>
      </c>
      <c r="H29" s="328" t="e">
        <f>'CFS '!H29-#REF!</f>
        <v>#REF!</v>
      </c>
      <c r="I29" s="327" t="e">
        <f>'CFS '!I29-#REF!</f>
        <v>#REF!</v>
      </c>
      <c r="J29" s="327" t="e">
        <f>'CFS '!J29-#REF!</f>
        <v>#REF!</v>
      </c>
      <c r="K29" s="327" t="e">
        <f>'CFS '!K29-#REF!</f>
        <v>#REF!</v>
      </c>
      <c r="L29" s="327" t="e">
        <f>'CFS '!L29-#REF!</f>
        <v>#REF!</v>
      </c>
      <c r="M29" s="328" t="e">
        <f>'CFS '!M29-#REF!</f>
        <v>#REF!</v>
      </c>
      <c r="N29" s="327" t="e">
        <f>'CFS '!N29-#REF!</f>
        <v>#REF!</v>
      </c>
      <c r="O29" s="327" t="e">
        <f>'CFS '!O29-#REF!</f>
        <v>#REF!</v>
      </c>
      <c r="P29" s="327" t="e">
        <f>'CFS '!P29-#REF!</f>
        <v>#REF!</v>
      </c>
      <c r="Q29" s="327" t="e">
        <f>'CFS '!Q29-#REF!</f>
        <v>#REF!</v>
      </c>
      <c r="R29" s="328" t="e">
        <f>'CFS '!R29-#REF!</f>
        <v>#REF!</v>
      </c>
      <c r="S29" s="327" t="e">
        <f>'CFS '!S29-#REF!</f>
        <v>#REF!</v>
      </c>
      <c r="T29" s="327" t="e">
        <f>'CFS '!T29-#REF!</f>
        <v>#REF!</v>
      </c>
      <c r="U29" s="327" t="e">
        <f>'CFS '!U29-#REF!</f>
        <v>#REF!</v>
      </c>
      <c r="V29" s="327" t="e">
        <f>'CFS '!V29-#REF!</f>
        <v>#REF!</v>
      </c>
      <c r="W29" s="328" t="e">
        <f>'CFS '!W29-#REF!</f>
        <v>#REF!</v>
      </c>
      <c r="X29" s="327" t="e">
        <f>'CFS '!X29-#REF!</f>
        <v>#REF!</v>
      </c>
      <c r="Y29" s="327" t="e">
        <f>'CFS '!Y29-#REF!</f>
        <v>#REF!</v>
      </c>
      <c r="Z29" s="327" t="e">
        <f>'CFS '!Z29-#REF!</f>
        <v>#REF!</v>
      </c>
      <c r="AA29" s="327" t="e">
        <f>'CFS '!AA29-#REF!</f>
        <v>#REF!</v>
      </c>
      <c r="AB29" s="328" t="e">
        <f>'CFS '!AB29-#REF!</f>
        <v>#REF!</v>
      </c>
      <c r="AC29" s="327" t="e">
        <f>'CFS '!AC29-#REF!</f>
        <v>#REF!</v>
      </c>
      <c r="AD29" s="327" t="e">
        <f>'CFS '!AD29-#REF!</f>
        <v>#REF!</v>
      </c>
      <c r="AE29" s="327" t="e">
        <f>'CFS '!AE29-#REF!</f>
        <v>#REF!</v>
      </c>
      <c r="AF29" s="327" t="e">
        <f>'CFS '!AF29-#REF!</f>
        <v>#REF!</v>
      </c>
      <c r="AG29" s="328" t="e">
        <f>'CFS '!AG29-#REF!</f>
        <v>#REF!</v>
      </c>
      <c r="AH29" s="327" t="e">
        <f>'CFS '!AH29-#REF!</f>
        <v>#REF!</v>
      </c>
      <c r="AI29" s="327" t="e">
        <f>'CFS '!AI29-#REF!</f>
        <v>#REF!</v>
      </c>
      <c r="AJ29" s="327" t="e">
        <f>'CFS '!AJ29-#REF!</f>
        <v>#REF!</v>
      </c>
      <c r="AK29" s="327" t="e">
        <f>'CFS '!AK29-#REF!</f>
        <v>#REF!</v>
      </c>
      <c r="AL29" s="328" t="e">
        <f>'CFS '!AL29-#REF!</f>
        <v>#REF!</v>
      </c>
      <c r="AM29" s="327" t="e">
        <f>'CFS '!AM29-#REF!</f>
        <v>#REF!</v>
      </c>
      <c r="AN29" s="327" t="e">
        <f>'CFS '!AN29-#REF!</f>
        <v>#REF!</v>
      </c>
      <c r="AO29" s="327" t="e">
        <f>'CFS '!AO29-#REF!</f>
        <v>#REF!</v>
      </c>
      <c r="AP29" s="327" t="e">
        <f>'CFS '!AP29-#REF!</f>
        <v>#REF!</v>
      </c>
      <c r="AQ29" s="328" t="e">
        <f>'CFS '!AQ29-#REF!</f>
        <v>#REF!</v>
      </c>
      <c r="AR29" s="327" t="e">
        <f>'CFS '!AR29-#REF!</f>
        <v>#REF!</v>
      </c>
      <c r="AS29" s="327" t="e">
        <f>'CFS '!AS29-#REF!</f>
        <v>#REF!</v>
      </c>
      <c r="AT29" s="327" t="e">
        <f>'CFS '!AT29-#REF!</f>
        <v>#REF!</v>
      </c>
      <c r="AU29" s="327" t="e">
        <f>'CFS '!AU29-#REF!</f>
        <v>#REF!</v>
      </c>
      <c r="AV29" s="328" t="e">
        <f>'CFS '!AV29-#REF!</f>
        <v>#REF!</v>
      </c>
    </row>
    <row r="30" spans="2:48" outlineLevel="1" x14ac:dyDescent="0.55000000000000004">
      <c r="B30" s="325" t="s">
        <v>287</v>
      </c>
      <c r="C30" s="326"/>
      <c r="D30" s="327" t="e">
        <f>'CFS '!D30-#REF!</f>
        <v>#REF!</v>
      </c>
      <c r="E30" s="327" t="e">
        <f>'CFS '!E30-#REF!</f>
        <v>#REF!</v>
      </c>
      <c r="F30" s="327" t="e">
        <f>'CFS '!F30-#REF!</f>
        <v>#REF!</v>
      </c>
      <c r="G30" s="327" t="e">
        <f>'CFS '!G30-#REF!</f>
        <v>#REF!</v>
      </c>
      <c r="H30" s="328" t="e">
        <f>'CFS '!H30-#REF!</f>
        <v>#REF!</v>
      </c>
      <c r="I30" s="327" t="e">
        <f>'CFS '!I30-#REF!</f>
        <v>#REF!</v>
      </c>
      <c r="J30" s="327" t="e">
        <f>'CFS '!J30-#REF!</f>
        <v>#REF!</v>
      </c>
      <c r="K30" s="327" t="e">
        <f>'CFS '!K30-#REF!</f>
        <v>#REF!</v>
      </c>
      <c r="L30" s="327" t="e">
        <f>'CFS '!L30-#REF!</f>
        <v>#REF!</v>
      </c>
      <c r="M30" s="328" t="e">
        <f>'CFS '!M30-#REF!</f>
        <v>#REF!</v>
      </c>
      <c r="N30" s="327" t="e">
        <f>'CFS '!N30-#REF!</f>
        <v>#REF!</v>
      </c>
      <c r="O30" s="327" t="e">
        <f>'CFS '!O30-#REF!</f>
        <v>#REF!</v>
      </c>
      <c r="P30" s="327" t="e">
        <f>'CFS '!P30-#REF!</f>
        <v>#REF!</v>
      </c>
      <c r="Q30" s="327" t="e">
        <f>'CFS '!Q30-#REF!</f>
        <v>#REF!</v>
      </c>
      <c r="R30" s="328" t="e">
        <f>'CFS '!R30-#REF!</f>
        <v>#REF!</v>
      </c>
      <c r="S30" s="327" t="e">
        <f>'CFS '!S30-#REF!</f>
        <v>#REF!</v>
      </c>
      <c r="T30" s="327" t="e">
        <f>'CFS '!T30-#REF!</f>
        <v>#REF!</v>
      </c>
      <c r="U30" s="327" t="e">
        <f>'CFS '!U30-#REF!</f>
        <v>#REF!</v>
      </c>
      <c r="V30" s="327" t="e">
        <f>'CFS '!V30-#REF!</f>
        <v>#REF!</v>
      </c>
      <c r="W30" s="328" t="e">
        <f>'CFS '!W30-#REF!</f>
        <v>#REF!</v>
      </c>
      <c r="X30" s="327" t="e">
        <f>'CFS '!X30-#REF!</f>
        <v>#REF!</v>
      </c>
      <c r="Y30" s="327" t="e">
        <f>'CFS '!Y30-#REF!</f>
        <v>#REF!</v>
      </c>
      <c r="Z30" s="327" t="e">
        <f>'CFS '!Z30-#REF!</f>
        <v>#REF!</v>
      </c>
      <c r="AA30" s="327" t="e">
        <f>'CFS '!AA30-#REF!</f>
        <v>#REF!</v>
      </c>
      <c r="AB30" s="328" t="e">
        <f>'CFS '!AB30-#REF!</f>
        <v>#REF!</v>
      </c>
      <c r="AC30" s="327" t="e">
        <f>'CFS '!AC30-#REF!</f>
        <v>#REF!</v>
      </c>
      <c r="AD30" s="327" t="e">
        <f>'CFS '!AD30-#REF!</f>
        <v>#REF!</v>
      </c>
      <c r="AE30" s="327" t="e">
        <f>'CFS '!AE30-#REF!</f>
        <v>#REF!</v>
      </c>
      <c r="AF30" s="327" t="e">
        <f>'CFS '!AF30-#REF!</f>
        <v>#REF!</v>
      </c>
      <c r="AG30" s="328" t="e">
        <f>'CFS '!AG30-#REF!</f>
        <v>#REF!</v>
      </c>
      <c r="AH30" s="327" t="e">
        <f>'CFS '!AH30-#REF!</f>
        <v>#REF!</v>
      </c>
      <c r="AI30" s="327" t="e">
        <f>'CFS '!AI30-#REF!</f>
        <v>#REF!</v>
      </c>
      <c r="AJ30" s="327" t="e">
        <f>'CFS '!AJ30-#REF!</f>
        <v>#REF!</v>
      </c>
      <c r="AK30" s="327" t="e">
        <f>'CFS '!AK30-#REF!</f>
        <v>#REF!</v>
      </c>
      <c r="AL30" s="328" t="e">
        <f>'CFS '!AL30-#REF!</f>
        <v>#REF!</v>
      </c>
      <c r="AM30" s="327" t="e">
        <f>'CFS '!AM30-#REF!</f>
        <v>#REF!</v>
      </c>
      <c r="AN30" s="327" t="e">
        <f>'CFS '!AN30-#REF!</f>
        <v>#REF!</v>
      </c>
      <c r="AO30" s="327" t="e">
        <f>'CFS '!AO30-#REF!</f>
        <v>#REF!</v>
      </c>
      <c r="AP30" s="327" t="e">
        <f>'CFS '!AP30-#REF!</f>
        <v>#REF!</v>
      </c>
      <c r="AQ30" s="328" t="e">
        <f>'CFS '!AQ30-#REF!</f>
        <v>#REF!</v>
      </c>
      <c r="AR30" s="327" t="e">
        <f>'CFS '!AR30-#REF!</f>
        <v>#REF!</v>
      </c>
      <c r="AS30" s="327" t="e">
        <f>'CFS '!AS30-#REF!</f>
        <v>#REF!</v>
      </c>
      <c r="AT30" s="327" t="e">
        <f>'CFS '!AT30-#REF!</f>
        <v>#REF!</v>
      </c>
      <c r="AU30" s="327" t="e">
        <f>'CFS '!AU30-#REF!</f>
        <v>#REF!</v>
      </c>
      <c r="AV30" s="328" t="e">
        <f>'CFS '!AV30-#REF!</f>
        <v>#REF!</v>
      </c>
    </row>
    <row r="31" spans="2:48" outlineLevel="1" x14ac:dyDescent="0.55000000000000004">
      <c r="B31" s="325" t="s">
        <v>288</v>
      </c>
      <c r="C31" s="326"/>
      <c r="D31" s="327" t="e">
        <f>'CFS '!D31-#REF!</f>
        <v>#REF!</v>
      </c>
      <c r="E31" s="327" t="e">
        <f>'CFS '!E31-#REF!</f>
        <v>#REF!</v>
      </c>
      <c r="F31" s="327" t="e">
        <f>'CFS '!F31-#REF!</f>
        <v>#REF!</v>
      </c>
      <c r="G31" s="327" t="e">
        <f>'CFS '!G31-#REF!</f>
        <v>#REF!</v>
      </c>
      <c r="H31" s="328" t="e">
        <f>'CFS '!H31-#REF!</f>
        <v>#REF!</v>
      </c>
      <c r="I31" s="327" t="e">
        <f>'CFS '!I31-#REF!</f>
        <v>#REF!</v>
      </c>
      <c r="J31" s="327" t="e">
        <f>'CFS '!J31-#REF!</f>
        <v>#REF!</v>
      </c>
      <c r="K31" s="327" t="e">
        <f>'CFS '!K31-#REF!</f>
        <v>#REF!</v>
      </c>
      <c r="L31" s="327" t="e">
        <f>'CFS '!L31-#REF!</f>
        <v>#REF!</v>
      </c>
      <c r="M31" s="328" t="e">
        <f>'CFS '!M31-#REF!</f>
        <v>#REF!</v>
      </c>
      <c r="N31" s="327" t="e">
        <f>'CFS '!N31-#REF!</f>
        <v>#REF!</v>
      </c>
      <c r="O31" s="327" t="e">
        <f>'CFS '!O31-#REF!</f>
        <v>#REF!</v>
      </c>
      <c r="P31" s="327" t="e">
        <f>'CFS '!P31-#REF!</f>
        <v>#REF!</v>
      </c>
      <c r="Q31" s="327" t="e">
        <f>'CFS '!Q31-#REF!</f>
        <v>#REF!</v>
      </c>
      <c r="R31" s="328" t="e">
        <f>'CFS '!R31-#REF!</f>
        <v>#REF!</v>
      </c>
      <c r="S31" s="327" t="e">
        <f>'CFS '!S31-#REF!</f>
        <v>#REF!</v>
      </c>
      <c r="T31" s="327" t="e">
        <f>'CFS '!T31-#REF!</f>
        <v>#REF!</v>
      </c>
      <c r="U31" s="327" t="e">
        <f>'CFS '!U31-#REF!</f>
        <v>#REF!</v>
      </c>
      <c r="V31" s="327" t="e">
        <f>'CFS '!V31-#REF!</f>
        <v>#REF!</v>
      </c>
      <c r="W31" s="328" t="e">
        <f>'CFS '!W31-#REF!</f>
        <v>#REF!</v>
      </c>
      <c r="X31" s="327" t="e">
        <f>'CFS '!X31-#REF!</f>
        <v>#REF!</v>
      </c>
      <c r="Y31" s="327" t="e">
        <f>'CFS '!Y31-#REF!</f>
        <v>#REF!</v>
      </c>
      <c r="Z31" s="327" t="e">
        <f>'CFS '!Z31-#REF!</f>
        <v>#REF!</v>
      </c>
      <c r="AA31" s="327" t="e">
        <f>'CFS '!AA31-#REF!</f>
        <v>#REF!</v>
      </c>
      <c r="AB31" s="328" t="e">
        <f>'CFS '!AB31-#REF!</f>
        <v>#REF!</v>
      </c>
      <c r="AC31" s="327" t="e">
        <f>'CFS '!AC31-#REF!</f>
        <v>#REF!</v>
      </c>
      <c r="AD31" s="327" t="e">
        <f>'CFS '!AD31-#REF!</f>
        <v>#REF!</v>
      </c>
      <c r="AE31" s="327" t="e">
        <f>'CFS '!AE31-#REF!</f>
        <v>#REF!</v>
      </c>
      <c r="AF31" s="327" t="e">
        <f>'CFS '!AF31-#REF!</f>
        <v>#REF!</v>
      </c>
      <c r="AG31" s="328" t="e">
        <f>'CFS '!AG31-#REF!</f>
        <v>#REF!</v>
      </c>
      <c r="AH31" s="327" t="e">
        <f>'CFS '!AH31-#REF!</f>
        <v>#REF!</v>
      </c>
      <c r="AI31" s="327" t="e">
        <f>'CFS '!AI31-#REF!</f>
        <v>#REF!</v>
      </c>
      <c r="AJ31" s="327" t="e">
        <f>'CFS '!AJ31-#REF!</f>
        <v>#REF!</v>
      </c>
      <c r="AK31" s="327" t="e">
        <f>'CFS '!AK31-#REF!</f>
        <v>#REF!</v>
      </c>
      <c r="AL31" s="328" t="e">
        <f>'CFS '!AL31-#REF!</f>
        <v>#REF!</v>
      </c>
      <c r="AM31" s="327" t="e">
        <f>'CFS '!AM31-#REF!</f>
        <v>#REF!</v>
      </c>
      <c r="AN31" s="327" t="e">
        <f>'CFS '!AN31-#REF!</f>
        <v>#REF!</v>
      </c>
      <c r="AO31" s="327" t="e">
        <f>'CFS '!AO31-#REF!</f>
        <v>#REF!</v>
      </c>
      <c r="AP31" s="327" t="e">
        <f>'CFS '!AP31-#REF!</f>
        <v>#REF!</v>
      </c>
      <c r="AQ31" s="328" t="e">
        <f>'CFS '!AQ31-#REF!</f>
        <v>#REF!</v>
      </c>
      <c r="AR31" s="327" t="e">
        <f>'CFS '!AR31-#REF!</f>
        <v>#REF!</v>
      </c>
      <c r="AS31" s="327" t="e">
        <f>'CFS '!AS31-#REF!</f>
        <v>#REF!</v>
      </c>
      <c r="AT31" s="327" t="e">
        <f>'CFS '!AT31-#REF!</f>
        <v>#REF!</v>
      </c>
      <c r="AU31" s="327" t="e">
        <f>'CFS '!AU31-#REF!</f>
        <v>#REF!</v>
      </c>
      <c r="AV31" s="328" t="e">
        <f>'CFS '!AV31-#REF!</f>
        <v>#REF!</v>
      </c>
    </row>
    <row r="32" spans="2:48" outlineLevel="1" x14ac:dyDescent="0.55000000000000004">
      <c r="B32" s="325" t="s">
        <v>289</v>
      </c>
      <c r="C32" s="326"/>
      <c r="D32" s="327" t="e">
        <f>'CFS '!D32-#REF!</f>
        <v>#REF!</v>
      </c>
      <c r="E32" s="327" t="e">
        <f>'CFS '!E32-#REF!</f>
        <v>#REF!</v>
      </c>
      <c r="F32" s="327" t="e">
        <f>'CFS '!F32-#REF!</f>
        <v>#REF!</v>
      </c>
      <c r="G32" s="327" t="e">
        <f>'CFS '!G32-#REF!</f>
        <v>#REF!</v>
      </c>
      <c r="H32" s="328" t="e">
        <f>'CFS '!H32-#REF!</f>
        <v>#REF!</v>
      </c>
      <c r="I32" s="327" t="e">
        <f>'CFS '!I32-#REF!</f>
        <v>#REF!</v>
      </c>
      <c r="J32" s="327" t="e">
        <f>'CFS '!J32-#REF!</f>
        <v>#REF!</v>
      </c>
      <c r="K32" s="327" t="e">
        <f>'CFS '!K32-#REF!</f>
        <v>#REF!</v>
      </c>
      <c r="L32" s="327" t="e">
        <f>'CFS '!L32-#REF!</f>
        <v>#REF!</v>
      </c>
      <c r="M32" s="328" t="e">
        <f>'CFS '!M32-#REF!</f>
        <v>#REF!</v>
      </c>
      <c r="N32" s="327" t="e">
        <f>'CFS '!N32-#REF!</f>
        <v>#REF!</v>
      </c>
      <c r="O32" s="327" t="e">
        <f>'CFS '!O32-#REF!</f>
        <v>#REF!</v>
      </c>
      <c r="P32" s="327" t="e">
        <f>'CFS '!P32-#REF!</f>
        <v>#REF!</v>
      </c>
      <c r="Q32" s="327" t="e">
        <f>'CFS '!Q32-#REF!</f>
        <v>#REF!</v>
      </c>
      <c r="R32" s="328" t="e">
        <f>'CFS '!R32-#REF!</f>
        <v>#REF!</v>
      </c>
      <c r="S32" s="327" t="e">
        <f>'CFS '!S32-#REF!</f>
        <v>#REF!</v>
      </c>
      <c r="T32" s="327" t="e">
        <f>'CFS '!T32-#REF!</f>
        <v>#REF!</v>
      </c>
      <c r="U32" s="327" t="e">
        <f>'CFS '!U32-#REF!</f>
        <v>#REF!</v>
      </c>
      <c r="V32" s="327" t="e">
        <f>'CFS '!V32-#REF!</f>
        <v>#REF!</v>
      </c>
      <c r="W32" s="328" t="e">
        <f>'CFS '!W32-#REF!</f>
        <v>#REF!</v>
      </c>
      <c r="X32" s="327" t="e">
        <f>'CFS '!X32-#REF!</f>
        <v>#REF!</v>
      </c>
      <c r="Y32" s="327" t="e">
        <f>'CFS '!Y32-#REF!</f>
        <v>#REF!</v>
      </c>
      <c r="Z32" s="327" t="e">
        <f>'CFS '!Z32-#REF!</f>
        <v>#REF!</v>
      </c>
      <c r="AA32" s="327" t="e">
        <f>'CFS '!AA32-#REF!</f>
        <v>#REF!</v>
      </c>
      <c r="AB32" s="328" t="e">
        <f>'CFS '!AB32-#REF!</f>
        <v>#REF!</v>
      </c>
      <c r="AC32" s="327" t="e">
        <f>'CFS '!AC32-#REF!</f>
        <v>#REF!</v>
      </c>
      <c r="AD32" s="327" t="e">
        <f>'CFS '!AD32-#REF!</f>
        <v>#REF!</v>
      </c>
      <c r="AE32" s="327" t="e">
        <f>'CFS '!AE32-#REF!</f>
        <v>#REF!</v>
      </c>
      <c r="AF32" s="327" t="e">
        <f>'CFS '!AF32-#REF!</f>
        <v>#REF!</v>
      </c>
      <c r="AG32" s="328" t="e">
        <f>'CFS '!AG32-#REF!</f>
        <v>#REF!</v>
      </c>
      <c r="AH32" s="327" t="e">
        <f>'CFS '!AH32-#REF!</f>
        <v>#REF!</v>
      </c>
      <c r="AI32" s="327" t="e">
        <f>'CFS '!AI32-#REF!</f>
        <v>#REF!</v>
      </c>
      <c r="AJ32" s="327" t="e">
        <f>'CFS '!AJ32-#REF!</f>
        <v>#REF!</v>
      </c>
      <c r="AK32" s="327" t="e">
        <f>'CFS '!AK32-#REF!</f>
        <v>#REF!</v>
      </c>
      <c r="AL32" s="328" t="e">
        <f>'CFS '!AL32-#REF!</f>
        <v>#REF!</v>
      </c>
      <c r="AM32" s="327" t="e">
        <f>'CFS '!AM32-#REF!</f>
        <v>#REF!</v>
      </c>
      <c r="AN32" s="327" t="e">
        <f>'CFS '!AN32-#REF!</f>
        <v>#REF!</v>
      </c>
      <c r="AO32" s="327" t="e">
        <f>'CFS '!AO32-#REF!</f>
        <v>#REF!</v>
      </c>
      <c r="AP32" s="327" t="e">
        <f>'CFS '!AP32-#REF!</f>
        <v>#REF!</v>
      </c>
      <c r="AQ32" s="328" t="e">
        <f>'CFS '!AQ32-#REF!</f>
        <v>#REF!</v>
      </c>
      <c r="AR32" s="327" t="e">
        <f>'CFS '!AR32-#REF!</f>
        <v>#REF!</v>
      </c>
      <c r="AS32" s="327" t="e">
        <f>'CFS '!AS32-#REF!</f>
        <v>#REF!</v>
      </c>
      <c r="AT32" s="327" t="e">
        <f>'CFS '!AT32-#REF!</f>
        <v>#REF!</v>
      </c>
      <c r="AU32" s="327" t="e">
        <f>'CFS '!AU32-#REF!</f>
        <v>#REF!</v>
      </c>
      <c r="AV32" s="328" t="e">
        <f>'CFS '!AV32-#REF!</f>
        <v>#REF!</v>
      </c>
    </row>
    <row r="33" spans="2:48" outlineLevel="1" x14ac:dyDescent="0.55000000000000004">
      <c r="B33" s="325" t="s">
        <v>290</v>
      </c>
      <c r="C33" s="326"/>
      <c r="D33" s="327" t="e">
        <f>'CFS '!D33-#REF!</f>
        <v>#REF!</v>
      </c>
      <c r="E33" s="327" t="e">
        <f>'CFS '!E33-#REF!</f>
        <v>#REF!</v>
      </c>
      <c r="F33" s="327" t="e">
        <f>'CFS '!F33-#REF!</f>
        <v>#REF!</v>
      </c>
      <c r="G33" s="327" t="e">
        <f>'CFS '!G33-#REF!</f>
        <v>#REF!</v>
      </c>
      <c r="H33" s="328" t="e">
        <f>'CFS '!H33-#REF!</f>
        <v>#REF!</v>
      </c>
      <c r="I33" s="327" t="e">
        <f>'CFS '!I33-#REF!</f>
        <v>#REF!</v>
      </c>
      <c r="J33" s="327" t="e">
        <f>'CFS '!J33-#REF!</f>
        <v>#REF!</v>
      </c>
      <c r="K33" s="327" t="e">
        <f>'CFS '!K33-#REF!</f>
        <v>#REF!</v>
      </c>
      <c r="L33" s="327" t="e">
        <f>'CFS '!L33-#REF!</f>
        <v>#REF!</v>
      </c>
      <c r="M33" s="328" t="e">
        <f>'CFS '!M33-#REF!</f>
        <v>#REF!</v>
      </c>
      <c r="N33" s="327" t="e">
        <f>'CFS '!N33-#REF!</f>
        <v>#REF!</v>
      </c>
      <c r="O33" s="327" t="e">
        <f>'CFS '!O33-#REF!</f>
        <v>#REF!</v>
      </c>
      <c r="P33" s="327" t="e">
        <f>'CFS '!P33-#REF!</f>
        <v>#REF!</v>
      </c>
      <c r="Q33" s="327" t="e">
        <f>'CFS '!Q33-#REF!</f>
        <v>#REF!</v>
      </c>
      <c r="R33" s="328" t="e">
        <f>'CFS '!R33-#REF!</f>
        <v>#REF!</v>
      </c>
      <c r="S33" s="327" t="e">
        <f>'CFS '!S33-#REF!</f>
        <v>#REF!</v>
      </c>
      <c r="T33" s="327" t="e">
        <f>'CFS '!T33-#REF!</f>
        <v>#REF!</v>
      </c>
      <c r="U33" s="327" t="e">
        <f>'CFS '!U33-#REF!</f>
        <v>#REF!</v>
      </c>
      <c r="V33" s="327" t="e">
        <f>'CFS '!V33-#REF!</f>
        <v>#REF!</v>
      </c>
      <c r="W33" s="328" t="e">
        <f>'CFS '!W33-#REF!</f>
        <v>#REF!</v>
      </c>
      <c r="X33" s="327" t="e">
        <f>'CFS '!X33-#REF!</f>
        <v>#REF!</v>
      </c>
      <c r="Y33" s="327" t="e">
        <f>'CFS '!Y33-#REF!</f>
        <v>#REF!</v>
      </c>
      <c r="Z33" s="327" t="e">
        <f>'CFS '!Z33-#REF!</f>
        <v>#REF!</v>
      </c>
      <c r="AA33" s="327" t="e">
        <f>'CFS '!AA33-#REF!</f>
        <v>#REF!</v>
      </c>
      <c r="AB33" s="328" t="e">
        <f>'CFS '!AB33-#REF!</f>
        <v>#REF!</v>
      </c>
      <c r="AC33" s="327" t="e">
        <f>'CFS '!AC33-#REF!</f>
        <v>#REF!</v>
      </c>
      <c r="AD33" s="327" t="e">
        <f>'CFS '!AD33-#REF!</f>
        <v>#REF!</v>
      </c>
      <c r="AE33" s="327" t="e">
        <f>'CFS '!AE33-#REF!</f>
        <v>#REF!</v>
      </c>
      <c r="AF33" s="327" t="e">
        <f>'CFS '!AF33-#REF!</f>
        <v>#REF!</v>
      </c>
      <c r="AG33" s="328" t="e">
        <f>'CFS '!AG33-#REF!</f>
        <v>#REF!</v>
      </c>
      <c r="AH33" s="327" t="e">
        <f>'CFS '!AH33-#REF!</f>
        <v>#REF!</v>
      </c>
      <c r="AI33" s="327" t="e">
        <f>'CFS '!AI33-#REF!</f>
        <v>#REF!</v>
      </c>
      <c r="AJ33" s="327" t="e">
        <f>'CFS '!AJ33-#REF!</f>
        <v>#REF!</v>
      </c>
      <c r="AK33" s="327" t="e">
        <f>'CFS '!AK33-#REF!</f>
        <v>#REF!</v>
      </c>
      <c r="AL33" s="328" t="e">
        <f>'CFS '!AL33-#REF!</f>
        <v>#REF!</v>
      </c>
      <c r="AM33" s="327" t="e">
        <f>'CFS '!AM33-#REF!</f>
        <v>#REF!</v>
      </c>
      <c r="AN33" s="327" t="e">
        <f>'CFS '!AN33-#REF!</f>
        <v>#REF!</v>
      </c>
      <c r="AO33" s="327" t="e">
        <f>'CFS '!AO33-#REF!</f>
        <v>#REF!</v>
      </c>
      <c r="AP33" s="327" t="e">
        <f>'CFS '!AP33-#REF!</f>
        <v>#REF!</v>
      </c>
      <c r="AQ33" s="328" t="e">
        <f>'CFS '!AQ33-#REF!</f>
        <v>#REF!</v>
      </c>
      <c r="AR33" s="327" t="e">
        <f>'CFS '!AR33-#REF!</f>
        <v>#REF!</v>
      </c>
      <c r="AS33" s="327" t="e">
        <f>'CFS '!AS33-#REF!</f>
        <v>#REF!</v>
      </c>
      <c r="AT33" s="327" t="e">
        <f>'CFS '!AT33-#REF!</f>
        <v>#REF!</v>
      </c>
      <c r="AU33" s="327" t="e">
        <f>'CFS '!AU33-#REF!</f>
        <v>#REF!</v>
      </c>
      <c r="AV33" s="328" t="e">
        <f>'CFS '!AV33-#REF!</f>
        <v>#REF!</v>
      </c>
    </row>
    <row r="34" spans="2:48" outlineLevel="1" x14ac:dyDescent="0.55000000000000004">
      <c r="B34" s="325" t="s">
        <v>291</v>
      </c>
      <c r="C34" s="338"/>
      <c r="D34" s="327" t="e">
        <f>'CFS '!D34-#REF!</f>
        <v>#REF!</v>
      </c>
      <c r="E34" s="327" t="e">
        <f>'CFS '!E34-#REF!</f>
        <v>#REF!</v>
      </c>
      <c r="F34" s="327" t="e">
        <f>'CFS '!F34-#REF!</f>
        <v>#REF!</v>
      </c>
      <c r="G34" s="327" t="e">
        <f>'CFS '!G34-#REF!</f>
        <v>#REF!</v>
      </c>
      <c r="H34" s="328" t="e">
        <f>'CFS '!H34-#REF!</f>
        <v>#REF!</v>
      </c>
      <c r="I34" s="327" t="e">
        <f>'CFS '!I34-#REF!</f>
        <v>#REF!</v>
      </c>
      <c r="J34" s="327" t="e">
        <f>'CFS '!J34-#REF!</f>
        <v>#REF!</v>
      </c>
      <c r="K34" s="327" t="e">
        <f>'CFS '!K34-#REF!</f>
        <v>#REF!</v>
      </c>
      <c r="L34" s="327" t="e">
        <f>'CFS '!L34-#REF!</f>
        <v>#REF!</v>
      </c>
      <c r="M34" s="328" t="e">
        <f>'CFS '!M34-#REF!</f>
        <v>#REF!</v>
      </c>
      <c r="N34" s="327" t="e">
        <f>'CFS '!N34-#REF!</f>
        <v>#REF!</v>
      </c>
      <c r="O34" s="327" t="e">
        <f>'CFS '!O34-#REF!</f>
        <v>#REF!</v>
      </c>
      <c r="P34" s="327" t="e">
        <f>'CFS '!P34-#REF!</f>
        <v>#REF!</v>
      </c>
      <c r="Q34" s="327" t="e">
        <f>'CFS '!Q34-#REF!</f>
        <v>#REF!</v>
      </c>
      <c r="R34" s="328" t="e">
        <f>'CFS '!R34-#REF!</f>
        <v>#REF!</v>
      </c>
      <c r="S34" s="327" t="e">
        <f>'CFS '!S34-#REF!</f>
        <v>#REF!</v>
      </c>
      <c r="T34" s="327" t="e">
        <f>'CFS '!T34-#REF!</f>
        <v>#REF!</v>
      </c>
      <c r="U34" s="327" t="e">
        <f>'CFS '!U34-#REF!</f>
        <v>#REF!</v>
      </c>
      <c r="V34" s="327" t="e">
        <f>'CFS '!V34-#REF!</f>
        <v>#REF!</v>
      </c>
      <c r="W34" s="328" t="e">
        <f>'CFS '!W34-#REF!</f>
        <v>#REF!</v>
      </c>
      <c r="X34" s="327" t="e">
        <f>'CFS '!X34-#REF!</f>
        <v>#REF!</v>
      </c>
      <c r="Y34" s="327" t="e">
        <f>'CFS '!Y34-#REF!</f>
        <v>#REF!</v>
      </c>
      <c r="Z34" s="327" t="e">
        <f>'CFS '!Z34-#REF!</f>
        <v>#REF!</v>
      </c>
      <c r="AA34" s="327" t="e">
        <f>'CFS '!AA34-#REF!</f>
        <v>#REF!</v>
      </c>
      <c r="AB34" s="328" t="e">
        <f>'CFS '!AB34-#REF!</f>
        <v>#REF!</v>
      </c>
      <c r="AC34" s="327" t="e">
        <f>'CFS '!AC34-#REF!</f>
        <v>#REF!</v>
      </c>
      <c r="AD34" s="327" t="e">
        <f>'CFS '!AD34-#REF!</f>
        <v>#REF!</v>
      </c>
      <c r="AE34" s="327" t="e">
        <f>'CFS '!AE34-#REF!</f>
        <v>#REF!</v>
      </c>
      <c r="AF34" s="327" t="e">
        <f>'CFS '!AF34-#REF!</f>
        <v>#REF!</v>
      </c>
      <c r="AG34" s="328" t="e">
        <f>'CFS '!AG34-#REF!</f>
        <v>#REF!</v>
      </c>
      <c r="AH34" s="327" t="e">
        <f>'CFS '!AH34-#REF!</f>
        <v>#REF!</v>
      </c>
      <c r="AI34" s="327" t="e">
        <f>'CFS '!AI34-#REF!</f>
        <v>#REF!</v>
      </c>
      <c r="AJ34" s="327" t="e">
        <f>'CFS '!AJ34-#REF!</f>
        <v>#REF!</v>
      </c>
      <c r="AK34" s="327" t="e">
        <f>'CFS '!AK34-#REF!</f>
        <v>#REF!</v>
      </c>
      <c r="AL34" s="328" t="e">
        <f>'CFS '!AL34-#REF!</f>
        <v>#REF!</v>
      </c>
      <c r="AM34" s="327" t="e">
        <f>'CFS '!AM34-#REF!</f>
        <v>#REF!</v>
      </c>
      <c r="AN34" s="327" t="e">
        <f>'CFS '!AN34-#REF!</f>
        <v>#REF!</v>
      </c>
      <c r="AO34" s="327" t="e">
        <f>'CFS '!AO34-#REF!</f>
        <v>#REF!</v>
      </c>
      <c r="AP34" s="327" t="e">
        <f>'CFS '!AP34-#REF!</f>
        <v>#REF!</v>
      </c>
      <c r="AQ34" s="328" t="e">
        <f>'CFS '!AQ34-#REF!</f>
        <v>#REF!</v>
      </c>
      <c r="AR34" s="327" t="e">
        <f>'CFS '!AR34-#REF!</f>
        <v>#REF!</v>
      </c>
      <c r="AS34" s="327" t="e">
        <f>'CFS '!AS34-#REF!</f>
        <v>#REF!</v>
      </c>
      <c r="AT34" s="327" t="e">
        <f>'CFS '!AT34-#REF!</f>
        <v>#REF!</v>
      </c>
      <c r="AU34" s="327" t="e">
        <f>'CFS '!AU34-#REF!</f>
        <v>#REF!</v>
      </c>
      <c r="AV34" s="328" t="e">
        <f>'CFS '!AV34-#REF!</f>
        <v>#REF!</v>
      </c>
    </row>
    <row r="35" spans="2:48" outlineLevel="1" x14ac:dyDescent="0.55000000000000004">
      <c r="B35" s="325" t="s">
        <v>292</v>
      </c>
      <c r="C35" s="339"/>
      <c r="D35" s="327" t="e">
        <f>'CFS '!D35-#REF!</f>
        <v>#REF!</v>
      </c>
      <c r="E35" s="327" t="e">
        <f>'CFS '!E35-#REF!</f>
        <v>#REF!</v>
      </c>
      <c r="F35" s="327" t="e">
        <f>'CFS '!F35-#REF!</f>
        <v>#REF!</v>
      </c>
      <c r="G35" s="327" t="e">
        <f>'CFS '!G35-#REF!</f>
        <v>#REF!</v>
      </c>
      <c r="H35" s="328" t="e">
        <f>'CFS '!H35-#REF!</f>
        <v>#REF!</v>
      </c>
      <c r="I35" s="327" t="e">
        <f>'CFS '!I35-#REF!</f>
        <v>#REF!</v>
      </c>
      <c r="J35" s="327" t="e">
        <f>'CFS '!J35-#REF!</f>
        <v>#REF!</v>
      </c>
      <c r="K35" s="327" t="e">
        <f>'CFS '!K35-#REF!</f>
        <v>#REF!</v>
      </c>
      <c r="L35" s="327" t="e">
        <f>'CFS '!L35-#REF!</f>
        <v>#REF!</v>
      </c>
      <c r="M35" s="328" t="e">
        <f>'CFS '!M35-#REF!</f>
        <v>#REF!</v>
      </c>
      <c r="N35" s="327" t="e">
        <f>'CFS '!N35-#REF!</f>
        <v>#REF!</v>
      </c>
      <c r="O35" s="327" t="e">
        <f>'CFS '!O35-#REF!</f>
        <v>#REF!</v>
      </c>
      <c r="P35" s="327" t="e">
        <f>'CFS '!P35-#REF!</f>
        <v>#REF!</v>
      </c>
      <c r="Q35" s="327" t="e">
        <f>'CFS '!Q35-#REF!</f>
        <v>#REF!</v>
      </c>
      <c r="R35" s="328" t="e">
        <f>'CFS '!R35-#REF!</f>
        <v>#REF!</v>
      </c>
      <c r="S35" s="327" t="e">
        <f>'CFS '!S35-#REF!</f>
        <v>#REF!</v>
      </c>
      <c r="T35" s="327" t="e">
        <f>'CFS '!T35-#REF!</f>
        <v>#REF!</v>
      </c>
      <c r="U35" s="327" t="e">
        <f>'CFS '!U35-#REF!</f>
        <v>#REF!</v>
      </c>
      <c r="V35" s="327" t="e">
        <f>'CFS '!V35-#REF!</f>
        <v>#REF!</v>
      </c>
      <c r="W35" s="328" t="e">
        <f>'CFS '!W35-#REF!</f>
        <v>#REF!</v>
      </c>
      <c r="X35" s="327" t="e">
        <f>'CFS '!X35-#REF!</f>
        <v>#REF!</v>
      </c>
      <c r="Y35" s="327" t="e">
        <f>'CFS '!Y35-#REF!</f>
        <v>#REF!</v>
      </c>
      <c r="Z35" s="327" t="e">
        <f>'CFS '!Z35-#REF!</f>
        <v>#REF!</v>
      </c>
      <c r="AA35" s="327" t="e">
        <f>'CFS '!AA35-#REF!</f>
        <v>#REF!</v>
      </c>
      <c r="AB35" s="328" t="e">
        <f>'CFS '!AB35-#REF!</f>
        <v>#REF!</v>
      </c>
      <c r="AC35" s="327" t="e">
        <f>'CFS '!AC35-#REF!</f>
        <v>#REF!</v>
      </c>
      <c r="AD35" s="327" t="e">
        <f>'CFS '!AD35-#REF!</f>
        <v>#REF!</v>
      </c>
      <c r="AE35" s="327" t="e">
        <f>'CFS '!AE35-#REF!</f>
        <v>#REF!</v>
      </c>
      <c r="AF35" s="327" t="e">
        <f>'CFS '!AF35-#REF!</f>
        <v>#REF!</v>
      </c>
      <c r="AG35" s="328" t="e">
        <f>'CFS '!AG35-#REF!</f>
        <v>#REF!</v>
      </c>
      <c r="AH35" s="327" t="e">
        <f>'CFS '!AH35-#REF!</f>
        <v>#REF!</v>
      </c>
      <c r="AI35" s="327" t="e">
        <f>'CFS '!AI35-#REF!</f>
        <v>#REF!</v>
      </c>
      <c r="AJ35" s="327" t="e">
        <f>'CFS '!AJ35-#REF!</f>
        <v>#REF!</v>
      </c>
      <c r="AK35" s="327" t="e">
        <f>'CFS '!AK35-#REF!</f>
        <v>#REF!</v>
      </c>
      <c r="AL35" s="328" t="e">
        <f>'CFS '!AL35-#REF!</f>
        <v>#REF!</v>
      </c>
      <c r="AM35" s="327" t="e">
        <f>'CFS '!AM35-#REF!</f>
        <v>#REF!</v>
      </c>
      <c r="AN35" s="327" t="e">
        <f>'CFS '!AN35-#REF!</f>
        <v>#REF!</v>
      </c>
      <c r="AO35" s="327" t="e">
        <f>'CFS '!AO35-#REF!</f>
        <v>#REF!</v>
      </c>
      <c r="AP35" s="327" t="e">
        <f>'CFS '!AP35-#REF!</f>
        <v>#REF!</v>
      </c>
      <c r="AQ35" s="328" t="e">
        <f>'CFS '!AQ35-#REF!</f>
        <v>#REF!</v>
      </c>
      <c r="AR35" s="327" t="e">
        <f>'CFS '!AR35-#REF!</f>
        <v>#REF!</v>
      </c>
      <c r="AS35" s="327" t="e">
        <f>'CFS '!AS35-#REF!</f>
        <v>#REF!</v>
      </c>
      <c r="AT35" s="327" t="e">
        <f>'CFS '!AT35-#REF!</f>
        <v>#REF!</v>
      </c>
      <c r="AU35" s="327" t="e">
        <f>'CFS '!AU35-#REF!</f>
        <v>#REF!</v>
      </c>
      <c r="AV35" s="328" t="e">
        <f>'CFS '!AV35-#REF!</f>
        <v>#REF!</v>
      </c>
    </row>
    <row r="36" spans="2:48" ht="16.2" outlineLevel="1" x14ac:dyDescent="0.85">
      <c r="B36" s="491" t="s">
        <v>293</v>
      </c>
      <c r="C36" s="492"/>
      <c r="D36" s="329" t="e">
        <f>'CFS '!D36-#REF!</f>
        <v>#REF!</v>
      </c>
      <c r="E36" s="329" t="e">
        <f>'CFS '!E36-#REF!</f>
        <v>#REF!</v>
      </c>
      <c r="F36" s="329" t="e">
        <f>'CFS '!F36-#REF!</f>
        <v>#REF!</v>
      </c>
      <c r="G36" s="329" t="e">
        <f>'CFS '!G36-#REF!</f>
        <v>#REF!</v>
      </c>
      <c r="H36" s="330" t="e">
        <f>'CFS '!H36-#REF!</f>
        <v>#REF!</v>
      </c>
      <c r="I36" s="329" t="e">
        <f>'CFS '!I36-#REF!</f>
        <v>#REF!</v>
      </c>
      <c r="J36" s="329" t="e">
        <f>'CFS '!J36-#REF!</f>
        <v>#REF!</v>
      </c>
      <c r="K36" s="329" t="e">
        <f>'CFS '!K36-#REF!</f>
        <v>#REF!</v>
      </c>
      <c r="L36" s="329" t="e">
        <f>'CFS '!L36-#REF!</f>
        <v>#REF!</v>
      </c>
      <c r="M36" s="330" t="e">
        <f>'CFS '!M36-#REF!</f>
        <v>#REF!</v>
      </c>
      <c r="N36" s="329" t="e">
        <f>'CFS '!N36-#REF!</f>
        <v>#REF!</v>
      </c>
      <c r="O36" s="329" t="e">
        <f>'CFS '!O36-#REF!</f>
        <v>#REF!</v>
      </c>
      <c r="P36" s="329" t="e">
        <f>'CFS '!P36-#REF!</f>
        <v>#REF!</v>
      </c>
      <c r="Q36" s="329" t="e">
        <f>'CFS '!Q36-#REF!</f>
        <v>#REF!</v>
      </c>
      <c r="R36" s="330" t="e">
        <f>'CFS '!R36-#REF!</f>
        <v>#REF!</v>
      </c>
      <c r="S36" s="329" t="e">
        <f>'CFS '!S36-#REF!</f>
        <v>#REF!</v>
      </c>
      <c r="T36" s="329" t="e">
        <f>'CFS '!T36-#REF!</f>
        <v>#REF!</v>
      </c>
      <c r="U36" s="329" t="e">
        <f>'CFS '!U36-#REF!</f>
        <v>#REF!</v>
      </c>
      <c r="V36" s="329" t="e">
        <f>'CFS '!V36-#REF!</f>
        <v>#REF!</v>
      </c>
      <c r="W36" s="330" t="e">
        <f>'CFS '!W36-#REF!</f>
        <v>#REF!</v>
      </c>
      <c r="X36" s="329" t="e">
        <f>'CFS '!X36-#REF!</f>
        <v>#REF!</v>
      </c>
      <c r="Y36" s="329" t="e">
        <f>'CFS '!Y36-#REF!</f>
        <v>#REF!</v>
      </c>
      <c r="Z36" s="329" t="e">
        <f>'CFS '!Z36-#REF!</f>
        <v>#REF!</v>
      </c>
      <c r="AA36" s="329" t="e">
        <f>'CFS '!AA36-#REF!</f>
        <v>#REF!</v>
      </c>
      <c r="AB36" s="330" t="e">
        <f>'CFS '!AB36-#REF!</f>
        <v>#REF!</v>
      </c>
      <c r="AC36" s="329" t="e">
        <f>'CFS '!AC36-#REF!</f>
        <v>#REF!</v>
      </c>
      <c r="AD36" s="329" t="e">
        <f>'CFS '!AD36-#REF!</f>
        <v>#REF!</v>
      </c>
      <c r="AE36" s="329" t="e">
        <f>'CFS '!AE36-#REF!</f>
        <v>#REF!</v>
      </c>
      <c r="AF36" s="329" t="e">
        <f>'CFS '!AF36-#REF!</f>
        <v>#REF!</v>
      </c>
      <c r="AG36" s="330" t="e">
        <f>'CFS '!AG36-#REF!</f>
        <v>#REF!</v>
      </c>
      <c r="AH36" s="329" t="e">
        <f>'CFS '!AH36-#REF!</f>
        <v>#REF!</v>
      </c>
      <c r="AI36" s="329" t="e">
        <f>'CFS '!AI36-#REF!</f>
        <v>#REF!</v>
      </c>
      <c r="AJ36" s="329" t="e">
        <f>'CFS '!AJ36-#REF!</f>
        <v>#REF!</v>
      </c>
      <c r="AK36" s="329" t="e">
        <f>'CFS '!AK36-#REF!</f>
        <v>#REF!</v>
      </c>
      <c r="AL36" s="330" t="e">
        <f>'CFS '!AL36-#REF!</f>
        <v>#REF!</v>
      </c>
      <c r="AM36" s="329" t="e">
        <f>'CFS '!AM36-#REF!</f>
        <v>#REF!</v>
      </c>
      <c r="AN36" s="329" t="e">
        <f>'CFS '!AN36-#REF!</f>
        <v>#REF!</v>
      </c>
      <c r="AO36" s="329" t="e">
        <f>'CFS '!AO36-#REF!</f>
        <v>#REF!</v>
      </c>
      <c r="AP36" s="329" t="e">
        <f>'CFS '!AP36-#REF!</f>
        <v>#REF!</v>
      </c>
      <c r="AQ36" s="330" t="e">
        <f>'CFS '!AQ36-#REF!</f>
        <v>#REF!</v>
      </c>
      <c r="AR36" s="329" t="e">
        <f>'CFS '!AR36-#REF!</f>
        <v>#REF!</v>
      </c>
      <c r="AS36" s="329" t="e">
        <f>'CFS '!AS36-#REF!</f>
        <v>#REF!</v>
      </c>
      <c r="AT36" s="329" t="e">
        <f>'CFS '!AT36-#REF!</f>
        <v>#REF!</v>
      </c>
      <c r="AU36" s="329" t="e">
        <f>'CFS '!AU36-#REF!</f>
        <v>#REF!</v>
      </c>
      <c r="AV36" s="330" t="e">
        <f>'CFS '!AV36-#REF!</f>
        <v>#REF!</v>
      </c>
    </row>
    <row r="37" spans="2:48" outlineLevel="1" x14ac:dyDescent="0.55000000000000004">
      <c r="B37" s="493" t="s">
        <v>294</v>
      </c>
      <c r="C37" s="494"/>
      <c r="D37" s="331" t="e">
        <f>'CFS '!D37-#REF!</f>
        <v>#REF!</v>
      </c>
      <c r="E37" s="331" t="e">
        <f>'CFS '!E37-#REF!</f>
        <v>#REF!</v>
      </c>
      <c r="F37" s="331" t="e">
        <f>'CFS '!F37-#REF!</f>
        <v>#REF!</v>
      </c>
      <c r="G37" s="331" t="e">
        <f>'CFS '!G37-#REF!</f>
        <v>#REF!</v>
      </c>
      <c r="H37" s="332" t="e">
        <f>'CFS '!H37-#REF!</f>
        <v>#REF!</v>
      </c>
      <c r="I37" s="331" t="e">
        <f>'CFS '!I37-#REF!</f>
        <v>#REF!</v>
      </c>
      <c r="J37" s="331" t="e">
        <f>'CFS '!J37-#REF!</f>
        <v>#REF!</v>
      </c>
      <c r="K37" s="331" t="e">
        <f>'CFS '!K37-#REF!</f>
        <v>#REF!</v>
      </c>
      <c r="L37" s="331" t="e">
        <f>'CFS '!L37-#REF!</f>
        <v>#REF!</v>
      </c>
      <c r="M37" s="332" t="e">
        <f>'CFS '!M37-#REF!</f>
        <v>#REF!</v>
      </c>
      <c r="N37" s="331" t="e">
        <f>'CFS '!N37-#REF!</f>
        <v>#REF!</v>
      </c>
      <c r="O37" s="331" t="e">
        <f>'CFS '!O37-#REF!</f>
        <v>#REF!</v>
      </c>
      <c r="P37" s="331" t="e">
        <f>'CFS '!P37-#REF!</f>
        <v>#REF!</v>
      </c>
      <c r="Q37" s="331" t="e">
        <f>'CFS '!Q37-#REF!</f>
        <v>#REF!</v>
      </c>
      <c r="R37" s="332" t="e">
        <f>'CFS '!R37-#REF!</f>
        <v>#REF!</v>
      </c>
      <c r="S37" s="331" t="e">
        <f>'CFS '!S37-#REF!</f>
        <v>#REF!</v>
      </c>
      <c r="T37" s="331" t="e">
        <f>'CFS '!T37-#REF!</f>
        <v>#REF!</v>
      </c>
      <c r="U37" s="331" t="e">
        <f>'CFS '!U37-#REF!</f>
        <v>#REF!</v>
      </c>
      <c r="V37" s="331" t="e">
        <f>'CFS '!V37-#REF!</f>
        <v>#REF!</v>
      </c>
      <c r="W37" s="332" t="e">
        <f>'CFS '!W37-#REF!</f>
        <v>#REF!</v>
      </c>
      <c r="X37" s="331" t="e">
        <f>'CFS '!X37-#REF!</f>
        <v>#REF!</v>
      </c>
      <c r="Y37" s="331" t="e">
        <f>'CFS '!Y37-#REF!</f>
        <v>#REF!</v>
      </c>
      <c r="Z37" s="331" t="e">
        <f>'CFS '!Z37-#REF!</f>
        <v>#REF!</v>
      </c>
      <c r="AA37" s="331" t="e">
        <f>'CFS '!AA37-#REF!</f>
        <v>#REF!</v>
      </c>
      <c r="AB37" s="332" t="e">
        <f>'CFS '!AB37-#REF!</f>
        <v>#REF!</v>
      </c>
      <c r="AC37" s="331" t="e">
        <f>'CFS '!AC37-#REF!</f>
        <v>#REF!</v>
      </c>
      <c r="AD37" s="331" t="e">
        <f>'CFS '!AD37-#REF!</f>
        <v>#REF!</v>
      </c>
      <c r="AE37" s="331" t="e">
        <f>'CFS '!AE37-#REF!</f>
        <v>#REF!</v>
      </c>
      <c r="AF37" s="331" t="e">
        <f>'CFS '!AF37-#REF!</f>
        <v>#REF!</v>
      </c>
      <c r="AG37" s="332" t="e">
        <f>'CFS '!AG37-#REF!</f>
        <v>#REF!</v>
      </c>
      <c r="AH37" s="331" t="e">
        <f>'CFS '!AH37-#REF!</f>
        <v>#REF!</v>
      </c>
      <c r="AI37" s="331" t="e">
        <f>'CFS '!AI37-#REF!</f>
        <v>#REF!</v>
      </c>
      <c r="AJ37" s="331" t="e">
        <f>'CFS '!AJ37-#REF!</f>
        <v>#REF!</v>
      </c>
      <c r="AK37" s="331" t="e">
        <f>'CFS '!AK37-#REF!</f>
        <v>#REF!</v>
      </c>
      <c r="AL37" s="332" t="e">
        <f>'CFS '!AL37-#REF!</f>
        <v>#REF!</v>
      </c>
      <c r="AM37" s="331" t="e">
        <f>'CFS '!AM37-#REF!</f>
        <v>#REF!</v>
      </c>
      <c r="AN37" s="331" t="e">
        <f>'CFS '!AN37-#REF!</f>
        <v>#REF!</v>
      </c>
      <c r="AO37" s="331" t="e">
        <f>'CFS '!AO37-#REF!</f>
        <v>#REF!</v>
      </c>
      <c r="AP37" s="331" t="e">
        <f>'CFS '!AP37-#REF!</f>
        <v>#REF!</v>
      </c>
      <c r="AQ37" s="332" t="e">
        <f>'CFS '!AQ37-#REF!</f>
        <v>#REF!</v>
      </c>
      <c r="AR37" s="331" t="e">
        <f>'CFS '!AR37-#REF!</f>
        <v>#REF!</v>
      </c>
      <c r="AS37" s="331" t="e">
        <f>'CFS '!AS37-#REF!</f>
        <v>#REF!</v>
      </c>
      <c r="AT37" s="331" t="e">
        <f>'CFS '!AT37-#REF!</f>
        <v>#REF!</v>
      </c>
      <c r="AU37" s="331" t="e">
        <f>'CFS '!AU37-#REF!</f>
        <v>#REF!</v>
      </c>
      <c r="AV37" s="332" t="e">
        <f>'CFS '!AV37-#REF!</f>
        <v>#REF!</v>
      </c>
    </row>
    <row r="38" spans="2:48" outlineLevel="1" x14ac:dyDescent="0.55000000000000004">
      <c r="B38" s="248" t="s">
        <v>295</v>
      </c>
      <c r="C38" s="249"/>
      <c r="D38" s="333" t="e">
        <f>'CFS '!D38-#REF!</f>
        <v>#REF!</v>
      </c>
      <c r="E38" s="340" t="e">
        <f>'CFS '!E38-#REF!</f>
        <v>#REF!</v>
      </c>
      <c r="F38" s="340" t="e">
        <f>'CFS '!F38-#REF!</f>
        <v>#REF!</v>
      </c>
      <c r="G38" s="340" t="e">
        <f>'CFS '!G38-#REF!</f>
        <v>#REF!</v>
      </c>
      <c r="H38" s="337" t="e">
        <f>'CFS '!H38-#REF!</f>
        <v>#REF!</v>
      </c>
      <c r="I38" s="340" t="e">
        <f>'CFS '!I38-#REF!</f>
        <v>#REF!</v>
      </c>
      <c r="J38" s="340" t="e">
        <f>'CFS '!J38-#REF!</f>
        <v>#REF!</v>
      </c>
      <c r="K38" s="340" t="e">
        <f>'CFS '!K38-#REF!</f>
        <v>#REF!</v>
      </c>
      <c r="L38" s="340" t="e">
        <f>'CFS '!L38-#REF!</f>
        <v>#REF!</v>
      </c>
      <c r="M38" s="337" t="e">
        <f>'CFS '!M38-#REF!</f>
        <v>#REF!</v>
      </c>
      <c r="N38" s="340" t="e">
        <f>'CFS '!N38-#REF!</f>
        <v>#REF!</v>
      </c>
      <c r="O38" s="340" t="e">
        <f>'CFS '!O38-#REF!</f>
        <v>#REF!</v>
      </c>
      <c r="P38" s="340" t="e">
        <f>'CFS '!P38-#REF!</f>
        <v>#REF!</v>
      </c>
      <c r="Q38" s="340" t="e">
        <f>'CFS '!Q38-#REF!</f>
        <v>#REF!</v>
      </c>
      <c r="R38" s="337" t="e">
        <f>'CFS '!R38-#REF!</f>
        <v>#REF!</v>
      </c>
      <c r="S38" s="340" t="e">
        <f>'CFS '!S38-#REF!</f>
        <v>#REF!</v>
      </c>
      <c r="T38" s="340" t="e">
        <f>'CFS '!T38-#REF!</f>
        <v>#REF!</v>
      </c>
      <c r="U38" s="340" t="e">
        <f>'CFS '!U38-#REF!</f>
        <v>#REF!</v>
      </c>
      <c r="V38" s="340" t="e">
        <f>'CFS '!V38-#REF!</f>
        <v>#REF!</v>
      </c>
      <c r="W38" s="337" t="e">
        <f>'CFS '!W38-#REF!</f>
        <v>#REF!</v>
      </c>
      <c r="X38" s="341" t="e">
        <f>'CFS '!X38-#REF!</f>
        <v>#REF!</v>
      </c>
      <c r="Y38" s="341" t="e">
        <f>'CFS '!Y38-#REF!</f>
        <v>#REF!</v>
      </c>
      <c r="Z38" s="341" t="e">
        <f>'CFS '!Z38-#REF!</f>
        <v>#REF!</v>
      </c>
      <c r="AA38" s="341" t="e">
        <f>'CFS '!AA38-#REF!</f>
        <v>#REF!</v>
      </c>
      <c r="AB38" s="337" t="e">
        <f>'CFS '!AB38-#REF!</f>
        <v>#REF!</v>
      </c>
      <c r="AC38" s="341" t="e">
        <f>'CFS '!AC38-#REF!</f>
        <v>#REF!</v>
      </c>
      <c r="AD38" s="341" t="e">
        <f>'CFS '!AD38-#REF!</f>
        <v>#REF!</v>
      </c>
      <c r="AE38" s="341" t="e">
        <f>'CFS '!AE38-#REF!</f>
        <v>#REF!</v>
      </c>
      <c r="AF38" s="341" t="e">
        <f>'CFS '!AF38-#REF!</f>
        <v>#REF!</v>
      </c>
      <c r="AG38" s="337" t="e">
        <f>'CFS '!AG38-#REF!</f>
        <v>#REF!</v>
      </c>
      <c r="AH38" s="341" t="e">
        <f>'CFS '!AH38-#REF!</f>
        <v>#REF!</v>
      </c>
      <c r="AI38" s="341" t="e">
        <f>'CFS '!AI38-#REF!</f>
        <v>#REF!</v>
      </c>
      <c r="AJ38" s="341" t="e">
        <f>'CFS '!AJ38-#REF!</f>
        <v>#REF!</v>
      </c>
      <c r="AK38" s="341" t="e">
        <f>'CFS '!AK38-#REF!</f>
        <v>#REF!</v>
      </c>
      <c r="AL38" s="337" t="e">
        <f>'CFS '!AL38-#REF!</f>
        <v>#REF!</v>
      </c>
      <c r="AM38" s="341" t="e">
        <f>'CFS '!AM38-#REF!</f>
        <v>#REF!</v>
      </c>
      <c r="AN38" s="341" t="e">
        <f>'CFS '!AN38-#REF!</f>
        <v>#REF!</v>
      </c>
      <c r="AO38" s="341" t="e">
        <f>'CFS '!AO38-#REF!</f>
        <v>#REF!</v>
      </c>
      <c r="AP38" s="341" t="e">
        <f>'CFS '!AP38-#REF!</f>
        <v>#REF!</v>
      </c>
      <c r="AQ38" s="337" t="e">
        <f>'CFS '!AQ38-#REF!</f>
        <v>#REF!</v>
      </c>
      <c r="AR38" s="341" t="e">
        <f>'CFS '!AR38-#REF!</f>
        <v>#REF!</v>
      </c>
      <c r="AS38" s="341" t="e">
        <f>'CFS '!AS38-#REF!</f>
        <v>#REF!</v>
      </c>
      <c r="AT38" s="341" t="e">
        <f>'CFS '!AT38-#REF!</f>
        <v>#REF!</v>
      </c>
      <c r="AU38" s="341" t="e">
        <f>'CFS '!AU38-#REF!</f>
        <v>#REF!</v>
      </c>
      <c r="AV38" s="337" t="e">
        <f>'CFS '!AV38-#REF!</f>
        <v>#REF!</v>
      </c>
    </row>
    <row r="39" spans="2:48" ht="16.2" outlineLevel="1" x14ac:dyDescent="0.85">
      <c r="B39" s="437" t="s">
        <v>296</v>
      </c>
      <c r="C39" s="438"/>
      <c r="D39" s="260" t="e">
        <f>'CFS '!D39-#REF!</f>
        <v>#REF!</v>
      </c>
      <c r="E39" s="260" t="e">
        <f>'CFS '!E39-#REF!</f>
        <v>#REF!</v>
      </c>
      <c r="F39" s="260" t="e">
        <f>'CFS '!F39-#REF!</f>
        <v>#REF!</v>
      </c>
      <c r="G39" s="260" t="e">
        <f>'CFS '!G39-#REF!</f>
        <v>#REF!</v>
      </c>
      <c r="H39" s="261" t="e">
        <f>'CFS '!H39-#REF!</f>
        <v>#REF!</v>
      </c>
      <c r="I39" s="260" t="e">
        <f>'CFS '!I39-#REF!</f>
        <v>#REF!</v>
      </c>
      <c r="J39" s="260" t="e">
        <f>'CFS '!J39-#REF!</f>
        <v>#REF!</v>
      </c>
      <c r="K39" s="260" t="e">
        <f>'CFS '!K39-#REF!</f>
        <v>#REF!</v>
      </c>
      <c r="L39" s="260" t="e">
        <f>'CFS '!L39-#REF!</f>
        <v>#REF!</v>
      </c>
      <c r="M39" s="261" t="e">
        <f>'CFS '!M39-#REF!</f>
        <v>#REF!</v>
      </c>
      <c r="N39" s="260" t="e">
        <f>'CFS '!N39-#REF!</f>
        <v>#REF!</v>
      </c>
      <c r="O39" s="260" t="e">
        <f>'CFS '!O39-#REF!</f>
        <v>#REF!</v>
      </c>
      <c r="P39" s="260" t="e">
        <f>'CFS '!P39-#REF!</f>
        <v>#REF!</v>
      </c>
      <c r="Q39" s="260" t="e">
        <f>'CFS '!Q39-#REF!</f>
        <v>#REF!</v>
      </c>
      <c r="R39" s="261" t="e">
        <f>'CFS '!R39-#REF!</f>
        <v>#REF!</v>
      </c>
      <c r="S39" s="260" t="e">
        <f>'CFS '!S39-#REF!</f>
        <v>#REF!</v>
      </c>
      <c r="T39" s="260" t="e">
        <f>'CFS '!T39-#REF!</f>
        <v>#REF!</v>
      </c>
      <c r="U39" s="260" t="e">
        <f>'CFS '!U39-#REF!</f>
        <v>#REF!</v>
      </c>
      <c r="V39" s="260" t="e">
        <f>'CFS '!V39-#REF!</f>
        <v>#REF!</v>
      </c>
      <c r="W39" s="261" t="e">
        <f>'CFS '!W39-#REF!</f>
        <v>#REF!</v>
      </c>
      <c r="X39" s="260" t="e">
        <f>'CFS '!X39-#REF!</f>
        <v>#REF!</v>
      </c>
      <c r="Y39" s="260" t="e">
        <f>'CFS '!Y39-#REF!</f>
        <v>#REF!</v>
      </c>
      <c r="Z39" s="260" t="e">
        <f>'CFS '!Z39-#REF!</f>
        <v>#REF!</v>
      </c>
      <c r="AA39" s="260" t="e">
        <f>'CFS '!AA39-#REF!</f>
        <v>#REF!</v>
      </c>
      <c r="AB39" s="261" t="e">
        <f>'CFS '!AB39-#REF!</f>
        <v>#REF!</v>
      </c>
      <c r="AC39" s="260" t="e">
        <f>'CFS '!AC39-#REF!</f>
        <v>#REF!</v>
      </c>
      <c r="AD39" s="260" t="e">
        <f>'CFS '!AD39-#REF!</f>
        <v>#REF!</v>
      </c>
      <c r="AE39" s="260" t="e">
        <f>'CFS '!AE39-#REF!</f>
        <v>#REF!</v>
      </c>
      <c r="AF39" s="260" t="e">
        <f>'CFS '!AF39-#REF!</f>
        <v>#REF!</v>
      </c>
      <c r="AG39" s="261" t="e">
        <f>'CFS '!AG39-#REF!</f>
        <v>#REF!</v>
      </c>
      <c r="AH39" s="260" t="e">
        <f>'CFS '!AH39-#REF!</f>
        <v>#REF!</v>
      </c>
      <c r="AI39" s="260" t="e">
        <f>'CFS '!AI39-#REF!</f>
        <v>#REF!</v>
      </c>
      <c r="AJ39" s="260" t="e">
        <f>'CFS '!AJ39-#REF!</f>
        <v>#REF!</v>
      </c>
      <c r="AK39" s="260" t="e">
        <f>'CFS '!AK39-#REF!</f>
        <v>#REF!</v>
      </c>
      <c r="AL39" s="261" t="e">
        <f>'CFS '!AL39-#REF!</f>
        <v>#REF!</v>
      </c>
      <c r="AM39" s="260" t="e">
        <f>'CFS '!AM39-#REF!</f>
        <v>#REF!</v>
      </c>
      <c r="AN39" s="260" t="e">
        <f>'CFS '!AN39-#REF!</f>
        <v>#REF!</v>
      </c>
      <c r="AO39" s="260" t="e">
        <f>'CFS '!AO39-#REF!</f>
        <v>#REF!</v>
      </c>
      <c r="AP39" s="260" t="e">
        <f>'CFS '!AP39-#REF!</f>
        <v>#REF!</v>
      </c>
      <c r="AQ39" s="261" t="e">
        <f>'CFS '!AQ39-#REF!</f>
        <v>#REF!</v>
      </c>
      <c r="AR39" s="260" t="e">
        <f>'CFS '!AR39-#REF!</f>
        <v>#REF!</v>
      </c>
      <c r="AS39" s="260" t="e">
        <f>'CFS '!AS39-#REF!</f>
        <v>#REF!</v>
      </c>
      <c r="AT39" s="260" t="e">
        <f>'CFS '!AT39-#REF!</f>
        <v>#REF!</v>
      </c>
      <c r="AU39" s="260" t="e">
        <f>'CFS '!AU39-#REF!</f>
        <v>#REF!</v>
      </c>
      <c r="AV39" s="261" t="e">
        <f>'CFS '!AV39-#REF!</f>
        <v>#REF!</v>
      </c>
    </row>
    <row r="40" spans="2:48" ht="16.2" outlineLevel="1" x14ac:dyDescent="0.85">
      <c r="B40" s="437" t="s">
        <v>297</v>
      </c>
      <c r="C40" s="438"/>
      <c r="D40" s="260" t="e">
        <f>'CFS '!D40-#REF!</f>
        <v>#REF!</v>
      </c>
      <c r="E40" s="260" t="e">
        <f>'CFS '!E40-#REF!</f>
        <v>#REF!</v>
      </c>
      <c r="F40" s="260" t="e">
        <f>'CFS '!F40-#REF!</f>
        <v>#REF!</v>
      </c>
      <c r="G40" s="260" t="e">
        <f>'CFS '!G40-#REF!</f>
        <v>#REF!</v>
      </c>
      <c r="H40" s="261" t="e">
        <f>'CFS '!H40-#REF!</f>
        <v>#REF!</v>
      </c>
      <c r="I40" s="112" t="e">
        <f>'CFS '!I40-#REF!</f>
        <v>#REF!</v>
      </c>
      <c r="J40" s="260" t="e">
        <f>'CFS '!J40-#REF!</f>
        <v>#REF!</v>
      </c>
      <c r="K40" s="260" t="e">
        <f>'CFS '!K40-#REF!</f>
        <v>#REF!</v>
      </c>
      <c r="L40" s="260" t="e">
        <f>'CFS '!L40-#REF!</f>
        <v>#REF!</v>
      </c>
      <c r="M40" s="261" t="e">
        <f>'CFS '!M40-#REF!</f>
        <v>#REF!</v>
      </c>
      <c r="N40" s="260" t="e">
        <f>'CFS '!N40-#REF!</f>
        <v>#REF!</v>
      </c>
      <c r="O40" s="260" t="e">
        <f>'CFS '!O40-#REF!</f>
        <v>#REF!</v>
      </c>
      <c r="P40" s="260" t="e">
        <f>'CFS '!P40-#REF!</f>
        <v>#REF!</v>
      </c>
      <c r="Q40" s="260" t="e">
        <f>'CFS '!Q40-#REF!</f>
        <v>#REF!</v>
      </c>
      <c r="R40" s="261" t="e">
        <f>'CFS '!R40-#REF!</f>
        <v>#REF!</v>
      </c>
      <c r="S40" s="260" t="e">
        <f>'CFS '!S40-#REF!</f>
        <v>#REF!</v>
      </c>
      <c r="T40" s="260" t="e">
        <f>'CFS '!T40-#REF!</f>
        <v>#REF!</v>
      </c>
      <c r="U40" s="260" t="e">
        <f>'CFS '!U40-#REF!</f>
        <v>#REF!</v>
      </c>
      <c r="V40" s="260" t="e">
        <f>'CFS '!V40-#REF!</f>
        <v>#REF!</v>
      </c>
      <c r="W40" s="261" t="e">
        <f>'CFS '!W40-#REF!</f>
        <v>#REF!</v>
      </c>
      <c r="X40" s="260" t="e">
        <f>'CFS '!X40-#REF!</f>
        <v>#REF!</v>
      </c>
      <c r="Y40" s="260" t="e">
        <f>'CFS '!Y40-#REF!</f>
        <v>#REF!</v>
      </c>
      <c r="Z40" s="260" t="e">
        <f>'CFS '!Z40-#REF!</f>
        <v>#REF!</v>
      </c>
      <c r="AA40" s="260" t="e">
        <f>'CFS '!AA40-#REF!</f>
        <v>#REF!</v>
      </c>
      <c r="AB40" s="261" t="e">
        <f>'CFS '!AB40-#REF!</f>
        <v>#REF!</v>
      </c>
      <c r="AC40" s="260" t="e">
        <f>'CFS '!AC40-#REF!</f>
        <v>#REF!</v>
      </c>
      <c r="AD40" s="260" t="e">
        <f>'CFS '!AD40-#REF!</f>
        <v>#REF!</v>
      </c>
      <c r="AE40" s="260" t="e">
        <f>'CFS '!AE40-#REF!</f>
        <v>#REF!</v>
      </c>
      <c r="AF40" s="260" t="e">
        <f>'CFS '!AF40-#REF!</f>
        <v>#REF!</v>
      </c>
      <c r="AG40" s="261" t="e">
        <f>'CFS '!AG40-#REF!</f>
        <v>#REF!</v>
      </c>
      <c r="AH40" s="260" t="e">
        <f>'CFS '!AH40-#REF!</f>
        <v>#REF!</v>
      </c>
      <c r="AI40" s="260" t="e">
        <f>'CFS '!AI40-#REF!</f>
        <v>#REF!</v>
      </c>
      <c r="AJ40" s="260" t="e">
        <f>'CFS '!AJ40-#REF!</f>
        <v>#REF!</v>
      </c>
      <c r="AK40" s="260" t="e">
        <f>'CFS '!AK40-#REF!</f>
        <v>#REF!</v>
      </c>
      <c r="AL40" s="261" t="e">
        <f>'CFS '!AL40-#REF!</f>
        <v>#REF!</v>
      </c>
      <c r="AM40" s="260" t="e">
        <f>'CFS '!AM40-#REF!</f>
        <v>#REF!</v>
      </c>
      <c r="AN40" s="260" t="e">
        <f>'CFS '!AN40-#REF!</f>
        <v>#REF!</v>
      </c>
      <c r="AO40" s="260" t="e">
        <f>'CFS '!AO40-#REF!</f>
        <v>#REF!</v>
      </c>
      <c r="AP40" s="260" t="e">
        <f>'CFS '!AP40-#REF!</f>
        <v>#REF!</v>
      </c>
      <c r="AQ40" s="261" t="e">
        <f>'CFS '!AQ40-#REF!</f>
        <v>#REF!</v>
      </c>
      <c r="AR40" s="260" t="e">
        <f>'CFS '!AR40-#REF!</f>
        <v>#REF!</v>
      </c>
      <c r="AS40" s="260" t="e">
        <f>'CFS '!AS40-#REF!</f>
        <v>#REF!</v>
      </c>
      <c r="AT40" s="260" t="e">
        <f>'CFS '!AT40-#REF!</f>
        <v>#REF!</v>
      </c>
      <c r="AU40" s="260" t="e">
        <f>'CFS '!AU40-#REF!</f>
        <v>#REF!</v>
      </c>
      <c r="AV40" s="261" t="e">
        <f>'CFS '!AV40-#REF!</f>
        <v>#REF!</v>
      </c>
    </row>
    <row r="41" spans="2:48" outlineLevel="1" x14ac:dyDescent="0.55000000000000004">
      <c r="B41" s="480" t="s">
        <v>298</v>
      </c>
      <c r="C41" s="481"/>
      <c r="D41" s="116" t="e">
        <f>'CFS '!D41-#REF!</f>
        <v>#REF!</v>
      </c>
      <c r="E41" s="116" t="e">
        <f>'CFS '!E41-#REF!</f>
        <v>#REF!</v>
      </c>
      <c r="F41" s="116" t="e">
        <f>'CFS '!F41-#REF!</f>
        <v>#REF!</v>
      </c>
      <c r="G41" s="116" t="e">
        <f>'CFS '!G41-#REF!</f>
        <v>#REF!</v>
      </c>
      <c r="H41" s="150" t="e">
        <f>'CFS '!H41-#REF!</f>
        <v>#REF!</v>
      </c>
      <c r="I41" s="116" t="e">
        <f>'CFS '!I41-#REF!</f>
        <v>#REF!</v>
      </c>
      <c r="J41" s="116" t="e">
        <f>'CFS '!J41-#REF!</f>
        <v>#REF!</v>
      </c>
      <c r="K41" s="116" t="e">
        <f>'CFS '!K41-#REF!</f>
        <v>#REF!</v>
      </c>
      <c r="L41" s="21" t="e">
        <f>'CFS '!L41-#REF!</f>
        <v>#REF!</v>
      </c>
      <c r="M41" s="22" t="e">
        <f>'CFS '!M41-#REF!</f>
        <v>#REF!</v>
      </c>
      <c r="N41" s="21" t="e">
        <f>'CFS '!N41-#REF!</f>
        <v>#REF!</v>
      </c>
      <c r="O41" s="21" t="e">
        <f>'CFS '!O41-#REF!</f>
        <v>#REF!</v>
      </c>
      <c r="P41" s="21" t="e">
        <f>'CFS '!P41-#REF!</f>
        <v>#REF!</v>
      </c>
      <c r="Q41" s="21" t="e">
        <f>'CFS '!Q41-#REF!</f>
        <v>#REF!</v>
      </c>
      <c r="R41" s="22" t="e">
        <f>'CFS '!R41-#REF!</f>
        <v>#REF!</v>
      </c>
      <c r="S41" s="21" t="e">
        <f>'CFS '!S41-#REF!</f>
        <v>#REF!</v>
      </c>
      <c r="T41" s="21" t="e">
        <f>'CFS '!T41-#REF!</f>
        <v>#REF!</v>
      </c>
      <c r="U41" s="21" t="e">
        <f>'CFS '!U41-#REF!</f>
        <v>#REF!</v>
      </c>
      <c r="V41" s="21" t="e">
        <f>'CFS '!V41-#REF!</f>
        <v>#REF!</v>
      </c>
      <c r="W41" s="22" t="e">
        <f>'CFS '!W41-#REF!</f>
        <v>#REF!</v>
      </c>
      <c r="X41" s="21" t="e">
        <f>'CFS '!X41-#REF!</f>
        <v>#REF!</v>
      </c>
      <c r="Y41" s="21" t="e">
        <f>'CFS '!Y41-#REF!</f>
        <v>#REF!</v>
      </c>
      <c r="Z41" s="21" t="e">
        <f>'CFS '!Z41-#REF!</f>
        <v>#REF!</v>
      </c>
      <c r="AA41" s="21" t="e">
        <f>'CFS '!AA41-#REF!</f>
        <v>#REF!</v>
      </c>
      <c r="AB41" s="22" t="e">
        <f>'CFS '!AB41-#REF!</f>
        <v>#REF!</v>
      </c>
      <c r="AC41" s="21" t="e">
        <f>'CFS '!AC41-#REF!</f>
        <v>#REF!</v>
      </c>
      <c r="AD41" s="21" t="e">
        <f>'CFS '!AD41-#REF!</f>
        <v>#REF!</v>
      </c>
      <c r="AE41" s="21" t="e">
        <f>'CFS '!AE41-#REF!</f>
        <v>#REF!</v>
      </c>
      <c r="AF41" s="21" t="e">
        <f>'CFS '!AF41-#REF!</f>
        <v>#REF!</v>
      </c>
      <c r="AG41" s="22" t="e">
        <f>'CFS '!AG41-#REF!</f>
        <v>#REF!</v>
      </c>
      <c r="AH41" s="21" t="e">
        <f>'CFS '!AH41-#REF!</f>
        <v>#REF!</v>
      </c>
      <c r="AI41" s="21" t="e">
        <f>'CFS '!AI41-#REF!</f>
        <v>#REF!</v>
      </c>
      <c r="AJ41" s="21" t="e">
        <f>'CFS '!AJ41-#REF!</f>
        <v>#REF!</v>
      </c>
      <c r="AK41" s="21" t="e">
        <f>'CFS '!AK41-#REF!</f>
        <v>#REF!</v>
      </c>
      <c r="AL41" s="22" t="e">
        <f>'CFS '!AL41-#REF!</f>
        <v>#REF!</v>
      </c>
      <c r="AM41" s="21" t="e">
        <f>'CFS '!AM41-#REF!</f>
        <v>#REF!</v>
      </c>
      <c r="AN41" s="21" t="e">
        <f>'CFS '!AN41-#REF!</f>
        <v>#REF!</v>
      </c>
      <c r="AO41" s="21" t="e">
        <f>'CFS '!AO41-#REF!</f>
        <v>#REF!</v>
      </c>
      <c r="AP41" s="21" t="e">
        <f>'CFS '!AP41-#REF!</f>
        <v>#REF!</v>
      </c>
      <c r="AQ41" s="22" t="e">
        <f>'CFS '!AQ41-#REF!</f>
        <v>#REF!</v>
      </c>
      <c r="AR41" s="21" t="e">
        <f>'CFS '!AR41-#REF!</f>
        <v>#REF!</v>
      </c>
      <c r="AS41" s="21" t="e">
        <f>'CFS '!AS41-#REF!</f>
        <v>#REF!</v>
      </c>
      <c r="AT41" s="21" t="e">
        <f>'CFS '!AT41-#REF!</f>
        <v>#REF!</v>
      </c>
      <c r="AU41" s="21" t="e">
        <f>'CFS '!AU41-#REF!</f>
        <v>#REF!</v>
      </c>
      <c r="AV41" s="22" t="e">
        <f>'CFS '!AV41-#REF!</f>
        <v>#REF!</v>
      </c>
    </row>
    <row r="42" spans="2:48" s="23" customFormat="1" outlineLevel="1" x14ac:dyDescent="0.55000000000000004">
      <c r="B42" s="482" t="s">
        <v>299</v>
      </c>
      <c r="C42" s="483"/>
      <c r="D42" s="321" t="e">
        <f>'CFS '!D42-#REF!</f>
        <v>#REF!</v>
      </c>
      <c r="E42" s="321" t="e">
        <f>'CFS '!E42-#REF!</f>
        <v>#REF!</v>
      </c>
      <c r="F42" s="321" t="e">
        <f>'CFS '!F42-#REF!</f>
        <v>#REF!</v>
      </c>
      <c r="G42" s="321" t="e">
        <f>'CFS '!G42-#REF!</f>
        <v>#REF!</v>
      </c>
      <c r="H42" s="342" t="e">
        <f>'CFS '!H42-#REF!</f>
        <v>#REF!</v>
      </c>
      <c r="I42" s="321" t="e">
        <f>'CFS '!I42-#REF!</f>
        <v>#REF!</v>
      </c>
      <c r="J42" s="321" t="e">
        <f>'CFS '!J42-#REF!</f>
        <v>#REF!</v>
      </c>
      <c r="K42" s="321" t="e">
        <f>'CFS '!K42-#REF!</f>
        <v>#REF!</v>
      </c>
      <c r="L42" s="321" t="e">
        <f>'CFS '!L42-#REF!</f>
        <v>#REF!</v>
      </c>
      <c r="M42" s="342" t="e">
        <f>'CFS '!M42-#REF!</f>
        <v>#REF!</v>
      </c>
      <c r="N42" s="321" t="e">
        <f>'CFS '!N42-#REF!</f>
        <v>#REF!</v>
      </c>
      <c r="O42" s="321" t="e">
        <f>'CFS '!O42-#REF!</f>
        <v>#REF!</v>
      </c>
      <c r="P42" s="321" t="e">
        <f>'CFS '!P42-#REF!</f>
        <v>#REF!</v>
      </c>
      <c r="Q42" s="321" t="e">
        <f>'CFS '!Q42-#REF!</f>
        <v>#REF!</v>
      </c>
      <c r="R42" s="342" t="e">
        <f>'CFS '!R42-#REF!</f>
        <v>#REF!</v>
      </c>
      <c r="S42" s="321" t="e">
        <f>'CFS '!S42-#REF!</f>
        <v>#REF!</v>
      </c>
      <c r="T42" s="321" t="e">
        <f>'CFS '!T42-#REF!</f>
        <v>#REF!</v>
      </c>
      <c r="U42" s="321" t="e">
        <f>'CFS '!U42-#REF!</f>
        <v>#REF!</v>
      </c>
      <c r="V42" s="321" t="e">
        <f>'CFS '!V42-#REF!</f>
        <v>#REF!</v>
      </c>
      <c r="W42" s="342" t="e">
        <f>'CFS '!W42-#REF!</f>
        <v>#REF!</v>
      </c>
      <c r="X42" s="321" t="e">
        <f>'CFS '!X42-#REF!</f>
        <v>#REF!</v>
      </c>
      <c r="Y42" s="321" t="e">
        <f>'CFS '!Y42-#REF!</f>
        <v>#REF!</v>
      </c>
      <c r="Z42" s="321" t="e">
        <f>'CFS '!Z42-#REF!</f>
        <v>#REF!</v>
      </c>
      <c r="AA42" s="321" t="e">
        <f>'CFS '!AA42-#REF!</f>
        <v>#REF!</v>
      </c>
      <c r="AB42" s="342" t="e">
        <f>'CFS '!AB42-#REF!</f>
        <v>#REF!</v>
      </c>
      <c r="AC42" s="321" t="e">
        <f>'CFS '!AC42-#REF!</f>
        <v>#REF!</v>
      </c>
      <c r="AD42" s="321" t="e">
        <f>'CFS '!AD42-#REF!</f>
        <v>#REF!</v>
      </c>
      <c r="AE42" s="321" t="e">
        <f>'CFS '!AE42-#REF!</f>
        <v>#REF!</v>
      </c>
      <c r="AF42" s="321" t="e">
        <f>'CFS '!AF42-#REF!</f>
        <v>#REF!</v>
      </c>
      <c r="AG42" s="342" t="e">
        <f>'CFS '!AG42-#REF!</f>
        <v>#REF!</v>
      </c>
      <c r="AH42" s="321" t="e">
        <f>'CFS '!AH42-#REF!</f>
        <v>#REF!</v>
      </c>
      <c r="AI42" s="321" t="e">
        <f>'CFS '!AI42-#REF!</f>
        <v>#REF!</v>
      </c>
      <c r="AJ42" s="321" t="e">
        <f>'CFS '!AJ42-#REF!</f>
        <v>#REF!</v>
      </c>
      <c r="AK42" s="321" t="e">
        <f>'CFS '!AK42-#REF!</f>
        <v>#REF!</v>
      </c>
      <c r="AL42" s="342" t="e">
        <f>'CFS '!AL42-#REF!</f>
        <v>#REF!</v>
      </c>
      <c r="AM42" s="321" t="e">
        <f>'CFS '!AM42-#REF!</f>
        <v>#REF!</v>
      </c>
      <c r="AN42" s="321" t="e">
        <f>'CFS '!AN42-#REF!</f>
        <v>#REF!</v>
      </c>
      <c r="AO42" s="321" t="e">
        <f>'CFS '!AO42-#REF!</f>
        <v>#REF!</v>
      </c>
      <c r="AP42" s="321" t="e">
        <f>'CFS '!AP42-#REF!</f>
        <v>#REF!</v>
      </c>
      <c r="AQ42" s="342" t="e">
        <f>'CFS '!AQ42-#REF!</f>
        <v>#REF!</v>
      </c>
      <c r="AR42" s="321" t="e">
        <f>'CFS '!AR42-#REF!</f>
        <v>#REF!</v>
      </c>
      <c r="AS42" s="321" t="e">
        <f>'CFS '!AS42-#REF!</f>
        <v>#REF!</v>
      </c>
      <c r="AT42" s="321" t="e">
        <f>'CFS '!AT42-#REF!</f>
        <v>#REF!</v>
      </c>
      <c r="AU42" s="321" t="e">
        <f>'CFS '!AU42-#REF!</f>
        <v>#REF!</v>
      </c>
      <c r="AV42" s="342" t="e">
        <f>'CFS '!AV42-#REF!</f>
        <v>#REF!</v>
      </c>
    </row>
    <row r="43" spans="2:48" s="23" customFormat="1" outlineLevel="1" x14ac:dyDescent="0.55000000000000004">
      <c r="B43" s="325" t="s">
        <v>300</v>
      </c>
      <c r="C43" s="326"/>
      <c r="D43" s="327" t="e">
        <f>'CFS '!D43-#REF!</f>
        <v>#REF!</v>
      </c>
      <c r="E43" s="327" t="e">
        <f>'CFS '!E43-#REF!</f>
        <v>#REF!</v>
      </c>
      <c r="F43" s="343" t="e">
        <f>'CFS '!F43-#REF!</f>
        <v>#REF!</v>
      </c>
      <c r="G43" s="327" t="e">
        <f>'CFS '!G43-#REF!</f>
        <v>#REF!</v>
      </c>
      <c r="H43" s="328" t="e">
        <f>'CFS '!H43-#REF!</f>
        <v>#REF!</v>
      </c>
      <c r="I43" s="327" t="e">
        <f>'CFS '!I43-#REF!</f>
        <v>#REF!</v>
      </c>
      <c r="J43" s="327" t="e">
        <f>'CFS '!J43-#REF!</f>
        <v>#REF!</v>
      </c>
      <c r="K43" s="327" t="e">
        <f>'CFS '!K43-#REF!</f>
        <v>#REF!</v>
      </c>
      <c r="L43" s="327" t="e">
        <f>'CFS '!L43-#REF!</f>
        <v>#REF!</v>
      </c>
      <c r="M43" s="328" t="e">
        <f>'CFS '!M43-#REF!</f>
        <v>#REF!</v>
      </c>
      <c r="N43" s="327" t="e">
        <f>'CFS '!N43-#REF!</f>
        <v>#REF!</v>
      </c>
      <c r="O43" s="327" t="e">
        <f>'CFS '!O43-#REF!</f>
        <v>#REF!</v>
      </c>
      <c r="P43" s="327" t="e">
        <f>'CFS '!P43-#REF!</f>
        <v>#REF!</v>
      </c>
      <c r="Q43" s="327" t="e">
        <f>'CFS '!Q43-#REF!</f>
        <v>#REF!</v>
      </c>
      <c r="R43" s="328" t="e">
        <f>'CFS '!R43-#REF!</f>
        <v>#REF!</v>
      </c>
      <c r="S43" s="327" t="e">
        <f>'CFS '!S43-#REF!</f>
        <v>#REF!</v>
      </c>
      <c r="T43" s="327" t="e">
        <f>'CFS '!T43-#REF!</f>
        <v>#REF!</v>
      </c>
      <c r="U43" s="327" t="e">
        <f>'CFS '!U43-#REF!</f>
        <v>#REF!</v>
      </c>
      <c r="V43" s="327" t="e">
        <f>'CFS '!V43-#REF!</f>
        <v>#REF!</v>
      </c>
      <c r="W43" s="328" t="e">
        <f>'CFS '!W43-#REF!</f>
        <v>#REF!</v>
      </c>
      <c r="X43" s="327" t="e">
        <f>'CFS '!X43-#REF!</f>
        <v>#REF!</v>
      </c>
      <c r="Y43" s="327" t="e">
        <f>'CFS '!Y43-#REF!</f>
        <v>#REF!</v>
      </c>
      <c r="Z43" s="327" t="e">
        <f>'CFS '!Z43-#REF!</f>
        <v>#REF!</v>
      </c>
      <c r="AA43" s="327" t="e">
        <f>'CFS '!AA43-#REF!</f>
        <v>#REF!</v>
      </c>
      <c r="AB43" s="328" t="e">
        <f>'CFS '!AB43-#REF!</f>
        <v>#REF!</v>
      </c>
      <c r="AC43" s="327" t="e">
        <f>'CFS '!AC43-#REF!</f>
        <v>#REF!</v>
      </c>
      <c r="AD43" s="327" t="e">
        <f>'CFS '!AD43-#REF!</f>
        <v>#REF!</v>
      </c>
      <c r="AE43" s="327" t="e">
        <f>'CFS '!AE43-#REF!</f>
        <v>#REF!</v>
      </c>
      <c r="AF43" s="327" t="e">
        <f>'CFS '!AF43-#REF!</f>
        <v>#REF!</v>
      </c>
      <c r="AG43" s="328" t="e">
        <f>'CFS '!AG43-#REF!</f>
        <v>#REF!</v>
      </c>
      <c r="AH43" s="327" t="e">
        <f>'CFS '!AH43-#REF!</f>
        <v>#REF!</v>
      </c>
      <c r="AI43" s="327" t="e">
        <f>'CFS '!AI43-#REF!</f>
        <v>#REF!</v>
      </c>
      <c r="AJ43" s="327" t="e">
        <f>'CFS '!AJ43-#REF!</f>
        <v>#REF!</v>
      </c>
      <c r="AK43" s="327" t="e">
        <f>'CFS '!AK43-#REF!</f>
        <v>#REF!</v>
      </c>
      <c r="AL43" s="328" t="e">
        <f>'CFS '!AL43-#REF!</f>
        <v>#REF!</v>
      </c>
      <c r="AM43" s="327" t="e">
        <f>'CFS '!AM43-#REF!</f>
        <v>#REF!</v>
      </c>
      <c r="AN43" s="327" t="e">
        <f>'CFS '!AN43-#REF!</f>
        <v>#REF!</v>
      </c>
      <c r="AO43" s="327" t="e">
        <f>'CFS '!AO43-#REF!</f>
        <v>#REF!</v>
      </c>
      <c r="AP43" s="327" t="e">
        <f>'CFS '!AP43-#REF!</f>
        <v>#REF!</v>
      </c>
      <c r="AQ43" s="328" t="e">
        <f>'CFS '!AQ43-#REF!</f>
        <v>#REF!</v>
      </c>
      <c r="AR43" s="327" t="e">
        <f>'CFS '!AR43-#REF!</f>
        <v>#REF!</v>
      </c>
      <c r="AS43" s="327" t="e">
        <f>'CFS '!AS43-#REF!</f>
        <v>#REF!</v>
      </c>
      <c r="AT43" s="327" t="e">
        <f>'CFS '!AT43-#REF!</f>
        <v>#REF!</v>
      </c>
      <c r="AU43" s="327" t="e">
        <f>'CFS '!AU43-#REF!</f>
        <v>#REF!</v>
      </c>
      <c r="AV43" s="328" t="e">
        <f>'CFS '!AV43-#REF!</f>
        <v>#REF!</v>
      </c>
    </row>
    <row r="44" spans="2:48" s="23" customFormat="1" outlineLevel="1" x14ac:dyDescent="0.55000000000000004">
      <c r="B44" s="484" t="s">
        <v>301</v>
      </c>
      <c r="C44" s="485"/>
      <c r="D44" s="344" t="e">
        <f>'CFS '!D44-#REF!</f>
        <v>#REF!</v>
      </c>
      <c r="E44" s="344" t="e">
        <f>'CFS '!E44-#REF!</f>
        <v>#REF!</v>
      </c>
      <c r="F44" s="344" t="e">
        <f>'CFS '!F44-#REF!</f>
        <v>#REF!</v>
      </c>
      <c r="G44" s="344" t="e">
        <f>'CFS '!G44-#REF!</f>
        <v>#REF!</v>
      </c>
      <c r="H44" s="345" t="e">
        <f>'CFS '!H44-#REF!</f>
        <v>#REF!</v>
      </c>
      <c r="I44" s="344" t="e">
        <f>'CFS '!I44-#REF!</f>
        <v>#REF!</v>
      </c>
      <c r="J44" s="344" t="e">
        <f>'CFS '!J44-#REF!</f>
        <v>#REF!</v>
      </c>
      <c r="K44" s="344" t="e">
        <f>'CFS '!K44-#REF!</f>
        <v>#REF!</v>
      </c>
      <c r="L44" s="344" t="e">
        <f>'CFS '!L44-#REF!</f>
        <v>#REF!</v>
      </c>
      <c r="M44" s="345" t="e">
        <f>'CFS '!M44-#REF!</f>
        <v>#REF!</v>
      </c>
      <c r="N44" s="344" t="e">
        <f>'CFS '!N44-#REF!</f>
        <v>#REF!</v>
      </c>
      <c r="O44" s="344" t="e">
        <f>'CFS '!O44-#REF!</f>
        <v>#REF!</v>
      </c>
      <c r="P44" s="344" t="e">
        <f>'CFS '!P44-#REF!</f>
        <v>#REF!</v>
      </c>
      <c r="Q44" s="344" t="e">
        <f>'CFS '!Q44-#REF!</f>
        <v>#REF!</v>
      </c>
      <c r="R44" s="345" t="e">
        <f>'CFS '!R44-#REF!</f>
        <v>#REF!</v>
      </c>
      <c r="S44" s="344" t="e">
        <f>'CFS '!S44-#REF!</f>
        <v>#REF!</v>
      </c>
      <c r="T44" s="344" t="e">
        <f>'CFS '!T44-#REF!</f>
        <v>#REF!</v>
      </c>
      <c r="U44" s="344" t="e">
        <f>'CFS '!U44-#REF!</f>
        <v>#REF!</v>
      </c>
      <c r="V44" s="344" t="e">
        <f>'CFS '!V44-#REF!</f>
        <v>#REF!</v>
      </c>
      <c r="W44" s="345" t="e">
        <f>'CFS '!W44-#REF!</f>
        <v>#REF!</v>
      </c>
      <c r="X44" s="344" t="e">
        <f>'CFS '!X44-#REF!</f>
        <v>#REF!</v>
      </c>
      <c r="Y44" s="344" t="e">
        <f>'CFS '!Y44-#REF!</f>
        <v>#REF!</v>
      </c>
      <c r="Z44" s="344" t="e">
        <f>'CFS '!Z44-#REF!</f>
        <v>#REF!</v>
      </c>
      <c r="AA44" s="344" t="e">
        <f>'CFS '!AA44-#REF!</f>
        <v>#REF!</v>
      </c>
      <c r="AB44" s="345" t="e">
        <f>'CFS '!AB44-#REF!</f>
        <v>#REF!</v>
      </c>
      <c r="AC44" s="344" t="e">
        <f>'CFS '!AC44-#REF!</f>
        <v>#REF!</v>
      </c>
      <c r="AD44" s="344" t="e">
        <f>'CFS '!AD44-#REF!</f>
        <v>#REF!</v>
      </c>
      <c r="AE44" s="344" t="e">
        <f>'CFS '!AE44-#REF!</f>
        <v>#REF!</v>
      </c>
      <c r="AF44" s="344" t="e">
        <f>'CFS '!AF44-#REF!</f>
        <v>#REF!</v>
      </c>
      <c r="AG44" s="345" t="e">
        <f>'CFS '!AG44-#REF!</f>
        <v>#REF!</v>
      </c>
      <c r="AH44" s="344" t="e">
        <f>'CFS '!AH44-#REF!</f>
        <v>#REF!</v>
      </c>
      <c r="AI44" s="344" t="e">
        <f>'CFS '!AI44-#REF!</f>
        <v>#REF!</v>
      </c>
      <c r="AJ44" s="344" t="e">
        <f>'CFS '!AJ44-#REF!</f>
        <v>#REF!</v>
      </c>
      <c r="AK44" s="344" t="e">
        <f>'CFS '!AK44-#REF!</f>
        <v>#REF!</v>
      </c>
      <c r="AL44" s="345" t="e">
        <f>'CFS '!AL44-#REF!</f>
        <v>#REF!</v>
      </c>
      <c r="AM44" s="344" t="e">
        <f>'CFS '!AM44-#REF!</f>
        <v>#REF!</v>
      </c>
      <c r="AN44" s="344" t="e">
        <f>'CFS '!AN44-#REF!</f>
        <v>#REF!</v>
      </c>
      <c r="AO44" s="344" t="e">
        <f>'CFS '!AO44-#REF!</f>
        <v>#REF!</v>
      </c>
      <c r="AP44" s="344" t="e">
        <f>'CFS '!AP44-#REF!</f>
        <v>#REF!</v>
      </c>
      <c r="AQ44" s="345" t="e">
        <f>'CFS '!AQ44-#REF!</f>
        <v>#REF!</v>
      </c>
      <c r="AR44" s="344" t="e">
        <f>'CFS '!AR44-#REF!</f>
        <v>#REF!</v>
      </c>
      <c r="AS44" s="344" t="e">
        <f>'CFS '!AS44-#REF!</f>
        <v>#REF!</v>
      </c>
      <c r="AT44" s="344" t="e">
        <f>'CFS '!AT44-#REF!</f>
        <v>#REF!</v>
      </c>
      <c r="AU44" s="344" t="e">
        <f>'CFS '!AU44-#REF!</f>
        <v>#REF!</v>
      </c>
      <c r="AV44" s="345" t="e">
        <f>'CFS '!AV44-#REF!</f>
        <v>#REF!</v>
      </c>
    </row>
    <row r="45" spans="2:48" outlineLevel="1" x14ac:dyDescent="0.55000000000000004">
      <c r="B45" s="250" t="s">
        <v>302</v>
      </c>
      <c r="C45" s="249"/>
      <c r="D45" s="334" t="e">
        <f>'CFS '!D45-#REF!</f>
        <v>#REF!</v>
      </c>
      <c r="E45" s="334" t="e">
        <f>'CFS '!E45-#REF!</f>
        <v>#REF!</v>
      </c>
      <c r="F45" s="334" t="e">
        <f>'CFS '!F45-#REF!</f>
        <v>#REF!</v>
      </c>
      <c r="G45" s="334" t="e">
        <f>'CFS '!G45-#REF!</f>
        <v>#REF!</v>
      </c>
      <c r="H45" s="335" t="e">
        <f>'CFS '!H45-#REF!</f>
        <v>#REF!</v>
      </c>
      <c r="I45" s="334" t="e">
        <f>'CFS '!I45-#REF!</f>
        <v>#REF!</v>
      </c>
      <c r="J45" s="334" t="e">
        <f>'CFS '!J45-#REF!</f>
        <v>#REF!</v>
      </c>
      <c r="K45" s="334" t="e">
        <f>'CFS '!K45-#REF!</f>
        <v>#REF!</v>
      </c>
      <c r="L45" s="334" t="e">
        <f>'CFS '!L45-#REF!</f>
        <v>#REF!</v>
      </c>
      <c r="M45" s="335" t="e">
        <f>'CFS '!M45-#REF!</f>
        <v>#REF!</v>
      </c>
      <c r="N45" s="334" t="e">
        <f>'CFS '!N45-#REF!</f>
        <v>#REF!</v>
      </c>
      <c r="O45" s="334" t="e">
        <f>'CFS '!O45-#REF!</f>
        <v>#REF!</v>
      </c>
      <c r="P45" s="334" t="e">
        <f>'CFS '!P45-#REF!</f>
        <v>#REF!</v>
      </c>
      <c r="Q45" s="334" t="e">
        <f>'CFS '!Q45-#REF!</f>
        <v>#REF!</v>
      </c>
      <c r="R45" s="335" t="e">
        <f>'CFS '!R45-#REF!</f>
        <v>#REF!</v>
      </c>
      <c r="S45" s="334" t="e">
        <f>'CFS '!S45-#REF!</f>
        <v>#REF!</v>
      </c>
      <c r="T45" s="334" t="e">
        <f>'CFS '!T45-#REF!</f>
        <v>#REF!</v>
      </c>
      <c r="U45" s="334" t="e">
        <f>'CFS '!U45-#REF!</f>
        <v>#REF!</v>
      </c>
      <c r="V45" s="334" t="e">
        <f>'CFS '!V45-#REF!</f>
        <v>#REF!</v>
      </c>
      <c r="W45" s="335" t="e">
        <f>'CFS '!W45-#REF!</f>
        <v>#REF!</v>
      </c>
      <c r="X45" s="334" t="e">
        <f>'CFS '!X45-#REF!</f>
        <v>#REF!</v>
      </c>
      <c r="Y45" s="334" t="e">
        <f>'CFS '!Y45-#REF!</f>
        <v>#REF!</v>
      </c>
      <c r="Z45" s="334" t="e">
        <f>'CFS '!Z45-#REF!</f>
        <v>#REF!</v>
      </c>
      <c r="AA45" s="334" t="e">
        <f>'CFS '!AA45-#REF!</f>
        <v>#REF!</v>
      </c>
      <c r="AB45" s="335" t="e">
        <f>'CFS '!AB45-#REF!</f>
        <v>#REF!</v>
      </c>
      <c r="AC45" s="334" t="e">
        <f>'CFS '!AC45-#REF!</f>
        <v>#REF!</v>
      </c>
      <c r="AD45" s="334" t="e">
        <f>'CFS '!AD45-#REF!</f>
        <v>#REF!</v>
      </c>
      <c r="AE45" s="334" t="e">
        <f>'CFS '!AE45-#REF!</f>
        <v>#REF!</v>
      </c>
      <c r="AF45" s="334" t="e">
        <f>'CFS '!AF45-#REF!</f>
        <v>#REF!</v>
      </c>
      <c r="AG45" s="335" t="e">
        <f>'CFS '!AG45-#REF!</f>
        <v>#REF!</v>
      </c>
      <c r="AH45" s="334" t="e">
        <f>'CFS '!AH45-#REF!</f>
        <v>#REF!</v>
      </c>
      <c r="AI45" s="334" t="e">
        <f>'CFS '!AI45-#REF!</f>
        <v>#REF!</v>
      </c>
      <c r="AJ45" s="334" t="e">
        <f>'CFS '!AJ45-#REF!</f>
        <v>#REF!</v>
      </c>
      <c r="AK45" s="334" t="e">
        <f>'CFS '!AK45-#REF!</f>
        <v>#REF!</v>
      </c>
      <c r="AL45" s="335" t="e">
        <f>'CFS '!AL45-#REF!</f>
        <v>#REF!</v>
      </c>
      <c r="AM45" s="334" t="e">
        <f>'CFS '!AM45-#REF!</f>
        <v>#REF!</v>
      </c>
      <c r="AN45" s="334" t="e">
        <f>'CFS '!AN45-#REF!</f>
        <v>#REF!</v>
      </c>
      <c r="AO45" s="334" t="e">
        <f>'CFS '!AO45-#REF!</f>
        <v>#REF!</v>
      </c>
      <c r="AP45" s="334" t="e">
        <f>'CFS '!AP45-#REF!</f>
        <v>#REF!</v>
      </c>
      <c r="AQ45" s="335" t="e">
        <f>'CFS '!AQ45-#REF!</f>
        <v>#REF!</v>
      </c>
      <c r="AR45" s="334" t="e">
        <f>'CFS '!AR45-#REF!</f>
        <v>#REF!</v>
      </c>
      <c r="AS45" s="334" t="e">
        <f>'CFS '!AS45-#REF!</f>
        <v>#REF!</v>
      </c>
      <c r="AT45" s="334" t="e">
        <f>'CFS '!AT45-#REF!</f>
        <v>#REF!</v>
      </c>
      <c r="AU45" s="334" t="e">
        <f>'CFS '!AU45-#REF!</f>
        <v>#REF!</v>
      </c>
      <c r="AV45" s="335" t="e">
        <f>'CFS '!AV45-#REF!</f>
        <v>#REF!</v>
      </c>
    </row>
    <row r="46" spans="2:48" outlineLevel="1" x14ac:dyDescent="0.55000000000000004">
      <c r="B46" s="200" t="s">
        <v>303</v>
      </c>
      <c r="C46" s="201"/>
      <c r="D46" s="16" t="e">
        <f>'CFS '!D46-#REF!</f>
        <v>#REF!</v>
      </c>
      <c r="E46" s="16" t="e">
        <f>'CFS '!E46-#REF!</f>
        <v>#REF!</v>
      </c>
      <c r="F46" s="16" t="e">
        <f>'CFS '!F46-#REF!</f>
        <v>#REF!</v>
      </c>
      <c r="G46" s="16" t="e">
        <f>'CFS '!G46-#REF!</f>
        <v>#REF!</v>
      </c>
      <c r="H46" s="17" t="e">
        <f>'CFS '!H46-#REF!</f>
        <v>#REF!</v>
      </c>
      <c r="I46" s="16" t="e">
        <f>'CFS '!I46-#REF!</f>
        <v>#REF!</v>
      </c>
      <c r="J46" s="16" t="e">
        <f>'CFS '!J46-#REF!</f>
        <v>#REF!</v>
      </c>
      <c r="K46" s="16" t="e">
        <f>'CFS '!K46-#REF!</f>
        <v>#REF!</v>
      </c>
      <c r="L46" s="16" t="e">
        <f>'CFS '!L46-#REF!</f>
        <v>#REF!</v>
      </c>
      <c r="M46" s="17" t="e">
        <f>'CFS '!M46-#REF!</f>
        <v>#REF!</v>
      </c>
      <c r="N46" s="16" t="e">
        <f>'CFS '!N46-#REF!</f>
        <v>#REF!</v>
      </c>
      <c r="O46" s="16" t="e">
        <f>'CFS '!O46-#REF!</f>
        <v>#REF!</v>
      </c>
      <c r="P46" s="16" t="e">
        <f>'CFS '!P46-#REF!</f>
        <v>#REF!</v>
      </c>
      <c r="Q46" s="16" t="e">
        <f>'CFS '!Q46-#REF!</f>
        <v>#REF!</v>
      </c>
      <c r="R46" s="17" t="e">
        <f>'CFS '!R46-#REF!</f>
        <v>#REF!</v>
      </c>
      <c r="S46" s="16" t="e">
        <f>'CFS '!S46-#REF!</f>
        <v>#REF!</v>
      </c>
      <c r="T46" s="16" t="e">
        <f>'CFS '!T46-#REF!</f>
        <v>#REF!</v>
      </c>
      <c r="U46" s="16" t="e">
        <f>'CFS '!U46-#REF!</f>
        <v>#REF!</v>
      </c>
      <c r="V46" s="16" t="e">
        <f>'CFS '!V46-#REF!</f>
        <v>#REF!</v>
      </c>
      <c r="W46" s="17" t="e">
        <f>'CFS '!W46-#REF!</f>
        <v>#REF!</v>
      </c>
      <c r="X46" s="16" t="e">
        <f>'CFS '!X46-#REF!</f>
        <v>#REF!</v>
      </c>
      <c r="Y46" s="16" t="e">
        <f>'CFS '!Y46-#REF!</f>
        <v>#REF!</v>
      </c>
      <c r="Z46" s="16" t="e">
        <f>'CFS '!Z46-#REF!</f>
        <v>#REF!</v>
      </c>
      <c r="AA46" s="16" t="e">
        <f>'CFS '!AA46-#REF!</f>
        <v>#REF!</v>
      </c>
      <c r="AB46" s="17" t="e">
        <f>'CFS '!AB46-#REF!</f>
        <v>#REF!</v>
      </c>
      <c r="AC46" s="16" t="e">
        <f>'CFS '!AC46-#REF!</f>
        <v>#REF!</v>
      </c>
      <c r="AD46" s="16" t="e">
        <f>'CFS '!AD46-#REF!</f>
        <v>#REF!</v>
      </c>
      <c r="AE46" s="16" t="e">
        <f>'CFS '!AE46-#REF!</f>
        <v>#REF!</v>
      </c>
      <c r="AF46" s="16" t="e">
        <f>'CFS '!AF46-#REF!</f>
        <v>#REF!</v>
      </c>
      <c r="AG46" s="17" t="e">
        <f>'CFS '!AG46-#REF!</f>
        <v>#REF!</v>
      </c>
      <c r="AH46" s="16" t="e">
        <f>'CFS '!AH46-#REF!</f>
        <v>#REF!</v>
      </c>
      <c r="AI46" s="16" t="e">
        <f>'CFS '!AI46-#REF!</f>
        <v>#REF!</v>
      </c>
      <c r="AJ46" s="16" t="e">
        <f>'CFS '!AJ46-#REF!</f>
        <v>#REF!</v>
      </c>
      <c r="AK46" s="16" t="e">
        <f>'CFS '!AK46-#REF!</f>
        <v>#REF!</v>
      </c>
      <c r="AL46" s="17" t="e">
        <f>'CFS '!AL46-#REF!</f>
        <v>#REF!</v>
      </c>
      <c r="AM46" s="16" t="e">
        <f>'CFS '!AM46-#REF!</f>
        <v>#REF!</v>
      </c>
      <c r="AN46" s="16" t="e">
        <f>'CFS '!AN46-#REF!</f>
        <v>#REF!</v>
      </c>
      <c r="AO46" s="16" t="e">
        <f>'CFS '!AO46-#REF!</f>
        <v>#REF!</v>
      </c>
      <c r="AP46" s="16" t="e">
        <f>'CFS '!AP46-#REF!</f>
        <v>#REF!</v>
      </c>
      <c r="AQ46" s="17" t="e">
        <f>'CFS '!AQ46-#REF!</f>
        <v>#REF!</v>
      </c>
      <c r="AR46" s="16" t="e">
        <f>'CFS '!AR46-#REF!</f>
        <v>#REF!</v>
      </c>
      <c r="AS46" s="16" t="e">
        <f>'CFS '!AS46-#REF!</f>
        <v>#REF!</v>
      </c>
      <c r="AT46" s="16" t="e">
        <f>'CFS '!AT46-#REF!</f>
        <v>#REF!</v>
      </c>
      <c r="AU46" s="16" t="e">
        <f>'CFS '!AU46-#REF!</f>
        <v>#REF!</v>
      </c>
      <c r="AV46" s="17" t="e">
        <f>'CFS '!AV46-#REF!</f>
        <v>#REF!</v>
      </c>
    </row>
    <row r="47" spans="2:48" outlineLevel="1" x14ac:dyDescent="0.55000000000000004">
      <c r="B47" s="200" t="s">
        <v>304</v>
      </c>
      <c r="C47" s="201"/>
      <c r="D47" s="16" t="e">
        <f>'CFS '!D47-#REF!</f>
        <v>#REF!</v>
      </c>
      <c r="E47" s="16" t="e">
        <f>'CFS '!E47-#REF!</f>
        <v>#REF!</v>
      </c>
      <c r="F47" s="16" t="e">
        <f>'CFS '!F47-#REF!</f>
        <v>#REF!</v>
      </c>
      <c r="G47" s="16" t="e">
        <f>'CFS '!G47-#REF!</f>
        <v>#REF!</v>
      </c>
      <c r="H47" s="17" t="e">
        <f>'CFS '!H47-#REF!</f>
        <v>#REF!</v>
      </c>
      <c r="I47" s="16" t="e">
        <f>'CFS '!I47-#REF!</f>
        <v>#REF!</v>
      </c>
      <c r="J47" s="16" t="e">
        <f>'CFS '!J47-#REF!</f>
        <v>#REF!</v>
      </c>
      <c r="K47" s="16" t="e">
        <f>'CFS '!K47-#REF!</f>
        <v>#REF!</v>
      </c>
      <c r="L47" s="16" t="e">
        <f>'CFS '!L47-#REF!</f>
        <v>#REF!</v>
      </c>
      <c r="M47" s="17" t="e">
        <f>'CFS '!M47-#REF!</f>
        <v>#REF!</v>
      </c>
      <c r="N47" s="16" t="e">
        <f>'CFS '!N47-#REF!</f>
        <v>#REF!</v>
      </c>
      <c r="O47" s="16" t="e">
        <f>'CFS '!O47-#REF!</f>
        <v>#REF!</v>
      </c>
      <c r="P47" s="16" t="e">
        <f>'CFS '!P47-#REF!</f>
        <v>#REF!</v>
      </c>
      <c r="Q47" s="16" t="e">
        <f>'CFS '!Q47-#REF!</f>
        <v>#REF!</v>
      </c>
      <c r="R47" s="17" t="e">
        <f>'CFS '!R47-#REF!</f>
        <v>#REF!</v>
      </c>
      <c r="S47" s="16" t="e">
        <f>'CFS '!S47-#REF!</f>
        <v>#REF!</v>
      </c>
      <c r="T47" s="16" t="e">
        <f>'CFS '!T47-#REF!</f>
        <v>#REF!</v>
      </c>
      <c r="U47" s="16" t="e">
        <f>'CFS '!U47-#REF!</f>
        <v>#REF!</v>
      </c>
      <c r="V47" s="16" t="e">
        <f>'CFS '!V47-#REF!</f>
        <v>#REF!</v>
      </c>
      <c r="W47" s="17" t="e">
        <f>'CFS '!W47-#REF!</f>
        <v>#REF!</v>
      </c>
      <c r="X47" s="16" t="e">
        <f>'CFS '!X47-#REF!</f>
        <v>#REF!</v>
      </c>
      <c r="Y47" s="16" t="e">
        <f>'CFS '!Y47-#REF!</f>
        <v>#REF!</v>
      </c>
      <c r="Z47" s="16" t="e">
        <f>'CFS '!Z47-#REF!</f>
        <v>#REF!</v>
      </c>
      <c r="AA47" s="16" t="e">
        <f>'CFS '!AA47-#REF!</f>
        <v>#REF!</v>
      </c>
      <c r="AB47" s="17" t="e">
        <f>'CFS '!AB47-#REF!</f>
        <v>#REF!</v>
      </c>
      <c r="AC47" s="16" t="e">
        <f>'CFS '!AC47-#REF!</f>
        <v>#REF!</v>
      </c>
      <c r="AD47" s="16" t="e">
        <f>'CFS '!AD47-#REF!</f>
        <v>#REF!</v>
      </c>
      <c r="AE47" s="16" t="e">
        <f>'CFS '!AE47-#REF!</f>
        <v>#REF!</v>
      </c>
      <c r="AF47" s="16" t="e">
        <f>'CFS '!AF47-#REF!</f>
        <v>#REF!</v>
      </c>
      <c r="AG47" s="17" t="e">
        <f>'CFS '!AG47-#REF!</f>
        <v>#REF!</v>
      </c>
      <c r="AH47" s="16" t="e">
        <f>'CFS '!AH47-#REF!</f>
        <v>#REF!</v>
      </c>
      <c r="AI47" s="16" t="e">
        <f>'CFS '!AI47-#REF!</f>
        <v>#REF!</v>
      </c>
      <c r="AJ47" s="16" t="e">
        <f>'CFS '!AJ47-#REF!</f>
        <v>#REF!</v>
      </c>
      <c r="AK47" s="16" t="e">
        <f>'CFS '!AK47-#REF!</f>
        <v>#REF!</v>
      </c>
      <c r="AL47" s="17" t="e">
        <f>'CFS '!AL47-#REF!</f>
        <v>#REF!</v>
      </c>
      <c r="AM47" s="16" t="e">
        <f>'CFS '!AM47-#REF!</f>
        <v>#REF!</v>
      </c>
      <c r="AN47" s="16" t="e">
        <f>'CFS '!AN47-#REF!</f>
        <v>#REF!</v>
      </c>
      <c r="AO47" s="16" t="e">
        <f>'CFS '!AO47-#REF!</f>
        <v>#REF!</v>
      </c>
      <c r="AP47" s="16" t="e">
        <f>'CFS '!AP47-#REF!</f>
        <v>#REF!</v>
      </c>
      <c r="AQ47" s="17" t="e">
        <f>'CFS '!AQ47-#REF!</f>
        <v>#REF!</v>
      </c>
      <c r="AR47" s="16" t="e">
        <f>'CFS '!AR47-#REF!</f>
        <v>#REF!</v>
      </c>
      <c r="AS47" s="16" t="e">
        <f>'CFS '!AS47-#REF!</f>
        <v>#REF!</v>
      </c>
      <c r="AT47" s="16" t="e">
        <f>'CFS '!AT47-#REF!</f>
        <v>#REF!</v>
      </c>
      <c r="AU47" s="16" t="e">
        <f>'CFS '!AU47-#REF!</f>
        <v>#REF!</v>
      </c>
      <c r="AV47" s="17" t="e">
        <f>'CFS '!AV47-#REF!</f>
        <v>#REF!</v>
      </c>
    </row>
    <row r="48" spans="2:48" outlineLevel="1" x14ac:dyDescent="0.55000000000000004">
      <c r="B48" s="486" t="s">
        <v>305</v>
      </c>
      <c r="C48" s="487"/>
      <c r="D48" s="346" t="e">
        <f>'CFS '!D48-#REF!</f>
        <v>#REF!</v>
      </c>
      <c r="E48" s="346" t="e">
        <f>'CFS '!E48-#REF!</f>
        <v>#REF!</v>
      </c>
      <c r="F48" s="346" t="e">
        <f>'CFS '!F48-#REF!</f>
        <v>#REF!</v>
      </c>
      <c r="G48" s="346" t="e">
        <f>'CFS '!G48-#REF!</f>
        <v>#REF!</v>
      </c>
      <c r="H48" s="347" t="e">
        <f>'CFS '!H48-#REF!</f>
        <v>#REF!</v>
      </c>
      <c r="I48" s="346" t="e">
        <f>'CFS '!I48-#REF!</f>
        <v>#REF!</v>
      </c>
      <c r="J48" s="346" t="e">
        <f>'CFS '!J48-#REF!</f>
        <v>#REF!</v>
      </c>
      <c r="K48" s="346" t="e">
        <f>'CFS '!K48-#REF!</f>
        <v>#REF!</v>
      </c>
      <c r="L48" s="346" t="e">
        <f>'CFS '!L48-#REF!</f>
        <v>#REF!</v>
      </c>
      <c r="M48" s="347" t="e">
        <f>'CFS '!M48-#REF!</f>
        <v>#REF!</v>
      </c>
      <c r="N48" s="346" t="e">
        <f>'CFS '!N48-#REF!</f>
        <v>#REF!</v>
      </c>
      <c r="O48" s="346" t="e">
        <f>'CFS '!O48-#REF!</f>
        <v>#REF!</v>
      </c>
      <c r="P48" s="346" t="e">
        <f>'CFS '!P48-#REF!</f>
        <v>#REF!</v>
      </c>
      <c r="Q48" s="346" t="e">
        <f>'CFS '!Q48-#REF!</f>
        <v>#REF!</v>
      </c>
      <c r="R48" s="347" t="e">
        <f>'CFS '!R48-#REF!</f>
        <v>#REF!</v>
      </c>
      <c r="S48" s="346" t="e">
        <f>'CFS '!S48-#REF!</f>
        <v>#REF!</v>
      </c>
      <c r="T48" s="346" t="e">
        <f>'CFS '!T48-#REF!</f>
        <v>#REF!</v>
      </c>
      <c r="U48" s="346" t="e">
        <f>'CFS '!U48-#REF!</f>
        <v>#REF!</v>
      </c>
      <c r="V48" s="346" t="e">
        <f>'CFS '!V48-#REF!</f>
        <v>#REF!</v>
      </c>
      <c r="W48" s="347" t="e">
        <f>'CFS '!W48-#REF!</f>
        <v>#REF!</v>
      </c>
      <c r="X48" s="346" t="e">
        <f>'CFS '!X48-#REF!</f>
        <v>#REF!</v>
      </c>
      <c r="Y48" s="346" t="e">
        <f>'CFS '!Y48-#REF!</f>
        <v>#REF!</v>
      </c>
      <c r="Z48" s="346" t="e">
        <f>'CFS '!Z48-#REF!</f>
        <v>#REF!</v>
      </c>
      <c r="AA48" s="346" t="e">
        <f>'CFS '!AA48-#REF!</f>
        <v>#REF!</v>
      </c>
      <c r="AB48" s="347" t="e">
        <f>'CFS '!AB48-#REF!</f>
        <v>#REF!</v>
      </c>
      <c r="AC48" s="346" t="e">
        <f>'CFS '!AC48-#REF!</f>
        <v>#REF!</v>
      </c>
      <c r="AD48" s="346" t="e">
        <f>'CFS '!AD48-#REF!</f>
        <v>#REF!</v>
      </c>
      <c r="AE48" s="346" t="e">
        <f>'CFS '!AE48-#REF!</f>
        <v>#REF!</v>
      </c>
      <c r="AF48" s="346" t="e">
        <f>'CFS '!AF48-#REF!</f>
        <v>#REF!</v>
      </c>
      <c r="AG48" s="347" t="e">
        <f>'CFS '!AG48-#REF!</f>
        <v>#REF!</v>
      </c>
      <c r="AH48" s="346" t="e">
        <f>'CFS '!AH48-#REF!</f>
        <v>#REF!</v>
      </c>
      <c r="AI48" s="346" t="e">
        <f>'CFS '!AI48-#REF!</f>
        <v>#REF!</v>
      </c>
      <c r="AJ48" s="346" t="e">
        <f>'CFS '!AJ48-#REF!</f>
        <v>#REF!</v>
      </c>
      <c r="AK48" s="346" t="e">
        <f>'CFS '!AK48-#REF!</f>
        <v>#REF!</v>
      </c>
      <c r="AL48" s="347" t="e">
        <f>'CFS '!AL48-#REF!</f>
        <v>#REF!</v>
      </c>
      <c r="AM48" s="346" t="e">
        <f>'CFS '!AM48-#REF!</f>
        <v>#REF!</v>
      </c>
      <c r="AN48" s="346" t="e">
        <f>'CFS '!AN48-#REF!</f>
        <v>#REF!</v>
      </c>
      <c r="AO48" s="346" t="e">
        <f>'CFS '!AO48-#REF!</f>
        <v>#REF!</v>
      </c>
      <c r="AP48" s="346" t="e">
        <f>'CFS '!AP48-#REF!</f>
        <v>#REF!</v>
      </c>
      <c r="AQ48" s="347" t="e">
        <f>'CFS '!AQ48-#REF!</f>
        <v>#REF!</v>
      </c>
      <c r="AR48" s="346" t="e">
        <f>'CFS '!AR48-#REF!</f>
        <v>#REF!</v>
      </c>
      <c r="AS48" s="346" t="e">
        <f>'CFS '!AS48-#REF!</f>
        <v>#REF!</v>
      </c>
      <c r="AT48" s="346" t="e">
        <f>'CFS '!AT48-#REF!</f>
        <v>#REF!</v>
      </c>
      <c r="AU48" s="346" t="e">
        <f>'CFS '!AU48-#REF!</f>
        <v>#REF!</v>
      </c>
      <c r="AV48" s="347" t="e">
        <f>'CFS '!AV48-#REF!</f>
        <v>#REF!</v>
      </c>
    </row>
    <row r="49" spans="2:48" x14ac:dyDescent="0.55000000000000004">
      <c r="B49" s="488"/>
      <c r="C49" s="48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6">
      <c r="B50" s="445" t="s">
        <v>306</v>
      </c>
      <c r="C50" s="446"/>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3" t="s">
        <v>346</v>
      </c>
      <c r="W50" s="39" t="s">
        <v>346</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85">
      <c r="B51" s="463"/>
      <c r="C51" s="464"/>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4" t="s">
        <v>347</v>
      </c>
      <c r="W51" s="40" t="s">
        <v>348</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85">
      <c r="B52" s="459" t="s">
        <v>307</v>
      </c>
      <c r="C52" s="460"/>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55000000000000004">
      <c r="B53" s="200" t="s">
        <v>308</v>
      </c>
      <c r="C53" s="201"/>
      <c r="D53" s="351" t="e">
        <f>'CFS '!D53-#REF!</f>
        <v>#REF!</v>
      </c>
      <c r="E53" s="281" t="e">
        <f>'CFS '!E53-#REF!</f>
        <v>#REF!</v>
      </c>
      <c r="F53" s="113" t="e">
        <f>'CFS '!F53-#REF!</f>
        <v>#REF!</v>
      </c>
      <c r="G53" s="113" t="e">
        <f>'CFS '!G53-#REF!</f>
        <v>#REF!</v>
      </c>
      <c r="H53" s="125" t="e">
        <f>'CFS '!H53-#REF!</f>
        <v>#REF!</v>
      </c>
      <c r="I53" s="113" t="e">
        <f>'CFS '!I53-#REF!</f>
        <v>#REF!</v>
      </c>
      <c r="J53" s="113" t="e">
        <f>'CFS '!J53-#REF!</f>
        <v>#REF!</v>
      </c>
      <c r="K53" s="113" t="e">
        <f>'CFS '!K53-#REF!</f>
        <v>#REF!</v>
      </c>
      <c r="L53" s="113" t="e">
        <f>'CFS '!L53-#REF!</f>
        <v>#REF!</v>
      </c>
      <c r="M53" s="282" t="e">
        <f>'CFS '!M53-#REF!</f>
        <v>#REF!</v>
      </c>
      <c r="N53" s="113" t="e">
        <f>'CFS '!N53-#REF!</f>
        <v>#REF!</v>
      </c>
      <c r="O53" s="113" t="e">
        <f>'CFS '!O53-#REF!</f>
        <v>#REF!</v>
      </c>
      <c r="P53" s="113" t="e">
        <f>'CFS '!P53-#REF!</f>
        <v>#REF!</v>
      </c>
      <c r="Q53" s="113" t="e">
        <f>'CFS '!Q53-#REF!</f>
        <v>#REF!</v>
      </c>
      <c r="R53" s="282" t="e">
        <f>'CFS '!R53-#REF!</f>
        <v>#REF!</v>
      </c>
      <c r="S53" s="113" t="e">
        <f>'CFS '!S53-#REF!</f>
        <v>#REF!</v>
      </c>
      <c r="T53" s="113" t="e">
        <f>'CFS '!T53-#REF!</f>
        <v>#REF!</v>
      </c>
      <c r="U53" s="113" t="e">
        <f>'CFS '!U53-#REF!</f>
        <v>#REF!</v>
      </c>
      <c r="V53" s="113" t="e">
        <f>'CFS '!V53-#REF!</f>
        <v>#REF!</v>
      </c>
      <c r="W53" s="282" t="e">
        <f>'CFS '!W53-#REF!</f>
        <v>#REF!</v>
      </c>
      <c r="X53" s="35" t="e">
        <f>'CFS '!X53-#REF!</f>
        <v>#REF!</v>
      </c>
      <c r="Y53" s="35" t="e">
        <f>'CFS '!Y53-#REF!</f>
        <v>#REF!</v>
      </c>
      <c r="Z53" s="35" t="e">
        <f>'CFS '!Z53-#REF!</f>
        <v>#REF!</v>
      </c>
      <c r="AA53" s="35" t="e">
        <f>'CFS '!AA53-#REF!</f>
        <v>#REF!</v>
      </c>
      <c r="AB53" s="282" t="e">
        <f>'CFS '!AB53-#REF!</f>
        <v>#REF!</v>
      </c>
      <c r="AC53" s="35" t="e">
        <f>'CFS '!AC53-#REF!</f>
        <v>#REF!</v>
      </c>
      <c r="AD53" s="35" t="e">
        <f>'CFS '!AD53-#REF!</f>
        <v>#REF!</v>
      </c>
      <c r="AE53" s="35" t="e">
        <f>'CFS '!AE53-#REF!</f>
        <v>#REF!</v>
      </c>
      <c r="AF53" s="35" t="e">
        <f>'CFS '!AF53-#REF!</f>
        <v>#REF!</v>
      </c>
      <c r="AG53" s="282" t="e">
        <f>'CFS '!AG53-#REF!</f>
        <v>#REF!</v>
      </c>
      <c r="AH53" s="35" t="e">
        <f>'CFS '!AH53-#REF!</f>
        <v>#REF!</v>
      </c>
      <c r="AI53" s="35" t="e">
        <f>'CFS '!AI53-#REF!</f>
        <v>#REF!</v>
      </c>
      <c r="AJ53" s="35" t="e">
        <f>'CFS '!AJ53-#REF!</f>
        <v>#REF!</v>
      </c>
      <c r="AK53" s="35" t="e">
        <f>'CFS '!AK53-#REF!</f>
        <v>#REF!</v>
      </c>
      <c r="AL53" s="282" t="e">
        <f>'CFS '!AL53-#REF!</f>
        <v>#REF!</v>
      </c>
      <c r="AM53" s="35" t="e">
        <f>'CFS '!AM53-#REF!</f>
        <v>#REF!</v>
      </c>
      <c r="AN53" s="35" t="e">
        <f>'CFS '!AN53-#REF!</f>
        <v>#REF!</v>
      </c>
      <c r="AO53" s="35" t="e">
        <f>'CFS '!AO53-#REF!</f>
        <v>#REF!</v>
      </c>
      <c r="AP53" s="35" t="e">
        <f>'CFS '!AP53-#REF!</f>
        <v>#REF!</v>
      </c>
      <c r="AQ53" s="282" t="e">
        <f>'CFS '!AQ53-#REF!</f>
        <v>#REF!</v>
      </c>
      <c r="AR53" s="35" t="e">
        <f>'CFS '!AR53-#REF!</f>
        <v>#REF!</v>
      </c>
      <c r="AS53" s="35" t="e">
        <f>'CFS '!AS53-#REF!</f>
        <v>#REF!</v>
      </c>
      <c r="AT53" s="35" t="e">
        <f>'CFS '!AT53-#REF!</f>
        <v>#REF!</v>
      </c>
      <c r="AU53" s="35" t="e">
        <f>'CFS '!AU53-#REF!</f>
        <v>#REF!</v>
      </c>
      <c r="AV53" s="282" t="e">
        <f>'CFS '!AV53-#REF!</f>
        <v>#REF!</v>
      </c>
    </row>
    <row r="54" spans="2:48" s="23" customFormat="1" outlineLevel="1" x14ac:dyDescent="0.55000000000000004">
      <c r="B54" s="200" t="s">
        <v>309</v>
      </c>
      <c r="C54" s="201"/>
      <c r="D54" s="351" t="e">
        <f>'CFS '!D54-#REF!</f>
        <v>#REF!</v>
      </c>
      <c r="E54" s="351" t="e">
        <f>'CFS '!E54-#REF!</f>
        <v>#REF!</v>
      </c>
      <c r="F54" s="113" t="e">
        <f>'CFS '!F54-#REF!</f>
        <v>#REF!</v>
      </c>
      <c r="G54" s="113" t="e">
        <f>'CFS '!G54-#REF!</f>
        <v>#REF!</v>
      </c>
      <c r="H54" s="125" t="e">
        <f>'CFS '!H54-#REF!</f>
        <v>#REF!</v>
      </c>
      <c r="I54" s="113" t="e">
        <f>'CFS '!I54-#REF!</f>
        <v>#REF!</v>
      </c>
      <c r="J54" s="113" t="e">
        <f>'CFS '!J54-#REF!</f>
        <v>#REF!</v>
      </c>
      <c r="K54" s="113" t="e">
        <f>'CFS '!K54-#REF!</f>
        <v>#REF!</v>
      </c>
      <c r="L54" s="113" t="e">
        <f>'CFS '!L54-#REF!</f>
        <v>#REF!</v>
      </c>
      <c r="M54" s="282" t="e">
        <f>'CFS '!M54-#REF!</f>
        <v>#REF!</v>
      </c>
      <c r="N54" s="113" t="e">
        <f>'CFS '!N54-#REF!</f>
        <v>#REF!</v>
      </c>
      <c r="O54" s="113" t="e">
        <f>'CFS '!O54-#REF!</f>
        <v>#REF!</v>
      </c>
      <c r="P54" s="113" t="e">
        <f>'CFS '!P54-#REF!</f>
        <v>#REF!</v>
      </c>
      <c r="Q54" s="113" t="e">
        <f>'CFS '!Q54-#REF!</f>
        <v>#REF!</v>
      </c>
      <c r="R54" s="282" t="e">
        <f>'CFS '!R54-#REF!</f>
        <v>#REF!</v>
      </c>
      <c r="S54" s="113" t="e">
        <f>'CFS '!S54-#REF!</f>
        <v>#REF!</v>
      </c>
      <c r="T54" s="113" t="e">
        <f>'CFS '!T54-#REF!</f>
        <v>#REF!</v>
      </c>
      <c r="U54" s="113" t="e">
        <f>'CFS '!U54-#REF!</f>
        <v>#REF!</v>
      </c>
      <c r="V54" s="113" t="e">
        <f>'CFS '!V54-#REF!</f>
        <v>#REF!</v>
      </c>
      <c r="W54" s="282" t="e">
        <f>'CFS '!W54-#REF!</f>
        <v>#REF!</v>
      </c>
      <c r="X54" s="35" t="e">
        <f>'CFS '!X54-#REF!</f>
        <v>#REF!</v>
      </c>
      <c r="Y54" s="35" t="e">
        <f>'CFS '!Y54-#REF!</f>
        <v>#REF!</v>
      </c>
      <c r="Z54" s="35" t="e">
        <f>'CFS '!Z54-#REF!</f>
        <v>#REF!</v>
      </c>
      <c r="AA54" s="35" t="e">
        <f>'CFS '!AA54-#REF!</f>
        <v>#REF!</v>
      </c>
      <c r="AB54" s="282" t="e">
        <f>'CFS '!AB54-#REF!</f>
        <v>#REF!</v>
      </c>
      <c r="AC54" s="35" t="e">
        <f>'CFS '!AC54-#REF!</f>
        <v>#REF!</v>
      </c>
      <c r="AD54" s="35" t="e">
        <f>'CFS '!AD54-#REF!</f>
        <v>#REF!</v>
      </c>
      <c r="AE54" s="35" t="e">
        <f>'CFS '!AE54-#REF!</f>
        <v>#REF!</v>
      </c>
      <c r="AF54" s="35" t="e">
        <f>'CFS '!AF54-#REF!</f>
        <v>#REF!</v>
      </c>
      <c r="AG54" s="282" t="e">
        <f>'CFS '!AG54-#REF!</f>
        <v>#REF!</v>
      </c>
      <c r="AH54" s="35" t="e">
        <f>'CFS '!AH54-#REF!</f>
        <v>#REF!</v>
      </c>
      <c r="AI54" s="35" t="e">
        <f>'CFS '!AI54-#REF!</f>
        <v>#REF!</v>
      </c>
      <c r="AJ54" s="35" t="e">
        <f>'CFS '!AJ54-#REF!</f>
        <v>#REF!</v>
      </c>
      <c r="AK54" s="35" t="e">
        <f>'CFS '!AK54-#REF!</f>
        <v>#REF!</v>
      </c>
      <c r="AL54" s="282" t="e">
        <f>'CFS '!AL54-#REF!</f>
        <v>#REF!</v>
      </c>
      <c r="AM54" s="35" t="e">
        <f>'CFS '!AM54-#REF!</f>
        <v>#REF!</v>
      </c>
      <c r="AN54" s="35" t="e">
        <f>'CFS '!AN54-#REF!</f>
        <v>#REF!</v>
      </c>
      <c r="AO54" s="35" t="e">
        <f>'CFS '!AO54-#REF!</f>
        <v>#REF!</v>
      </c>
      <c r="AP54" s="35" t="e">
        <f>'CFS '!AP54-#REF!</f>
        <v>#REF!</v>
      </c>
      <c r="AQ54" s="282" t="e">
        <f>'CFS '!AQ54-#REF!</f>
        <v>#REF!</v>
      </c>
      <c r="AR54" s="35" t="e">
        <f>'CFS '!AR54-#REF!</f>
        <v>#REF!</v>
      </c>
      <c r="AS54" s="35" t="e">
        <f>'CFS '!AS54-#REF!</f>
        <v>#REF!</v>
      </c>
      <c r="AT54" s="35" t="e">
        <f>'CFS '!AT54-#REF!</f>
        <v>#REF!</v>
      </c>
      <c r="AU54" s="35" t="e">
        <f>'CFS '!AU54-#REF!</f>
        <v>#REF!</v>
      </c>
      <c r="AV54" s="282" t="e">
        <f>'CFS '!AV54-#REF!</f>
        <v>#REF!</v>
      </c>
    </row>
    <row r="55" spans="2:48" s="23" customFormat="1" outlineLevel="1" x14ac:dyDescent="0.55000000000000004">
      <c r="B55" s="437" t="s">
        <v>310</v>
      </c>
      <c r="C55" s="438"/>
      <c r="D55" s="352" t="e">
        <f>'CFS '!D55-#REF!</f>
        <v>#REF!</v>
      </c>
      <c r="E55" s="352" t="e">
        <f>'CFS '!E55-#REF!</f>
        <v>#REF!</v>
      </c>
      <c r="F55" s="352" t="e">
        <f>'CFS '!F55-#REF!</f>
        <v>#REF!</v>
      </c>
      <c r="G55" s="352" t="e">
        <f>'CFS '!G55-#REF!</f>
        <v>#REF!</v>
      </c>
      <c r="H55" s="353" t="e">
        <f>'CFS '!H55-#REF!</f>
        <v>#REF!</v>
      </c>
      <c r="I55" s="352" t="e">
        <f>'CFS '!I55-#REF!</f>
        <v>#REF!</v>
      </c>
      <c r="J55" s="352" t="e">
        <f>'CFS '!J55-#REF!</f>
        <v>#REF!</v>
      </c>
      <c r="K55" s="352" t="e">
        <f>'CFS '!K55-#REF!</f>
        <v>#REF!</v>
      </c>
      <c r="L55" s="352" t="e">
        <f>'CFS '!L55-#REF!</f>
        <v>#REF!</v>
      </c>
      <c r="M55" s="353" t="e">
        <f>'CFS '!M55-#REF!</f>
        <v>#REF!</v>
      </c>
      <c r="N55" s="352" t="e">
        <f>'CFS '!N55-#REF!</f>
        <v>#REF!</v>
      </c>
      <c r="O55" s="352" t="e">
        <f>'CFS '!O55-#REF!</f>
        <v>#REF!</v>
      </c>
      <c r="P55" s="352" t="e">
        <f>'CFS '!P55-#REF!</f>
        <v>#REF!</v>
      </c>
      <c r="Q55" s="352" t="e">
        <f>'CFS '!Q55-#REF!</f>
        <v>#REF!</v>
      </c>
      <c r="R55" s="353" t="e">
        <f>'CFS '!R55-#REF!</f>
        <v>#REF!</v>
      </c>
      <c r="S55" s="352" t="e">
        <f>'CFS '!S55-#REF!</f>
        <v>#REF!</v>
      </c>
      <c r="T55" s="352" t="e">
        <f>'CFS '!T55-#REF!</f>
        <v>#REF!</v>
      </c>
      <c r="U55" s="352" t="e">
        <f>'CFS '!U55-#REF!</f>
        <v>#REF!</v>
      </c>
      <c r="V55" s="352" t="e">
        <f>'CFS '!V55-#REF!</f>
        <v>#REF!</v>
      </c>
      <c r="W55" s="353" t="e">
        <f>'CFS '!W55-#REF!</f>
        <v>#REF!</v>
      </c>
      <c r="X55" s="352" t="e">
        <f>'CFS '!X55-#REF!</f>
        <v>#REF!</v>
      </c>
      <c r="Y55" s="352" t="e">
        <f>'CFS '!Y55-#REF!</f>
        <v>#REF!</v>
      </c>
      <c r="Z55" s="352" t="e">
        <f>'CFS '!Z55-#REF!</f>
        <v>#REF!</v>
      </c>
      <c r="AA55" s="352" t="e">
        <f>'CFS '!AA55-#REF!</f>
        <v>#REF!</v>
      </c>
      <c r="AB55" s="353" t="e">
        <f>'CFS '!AB55-#REF!</f>
        <v>#REF!</v>
      </c>
      <c r="AC55" s="352" t="e">
        <f>'CFS '!AC55-#REF!</f>
        <v>#REF!</v>
      </c>
      <c r="AD55" s="352" t="e">
        <f>'CFS '!AD55-#REF!</f>
        <v>#REF!</v>
      </c>
      <c r="AE55" s="352" t="e">
        <f>'CFS '!AE55-#REF!</f>
        <v>#REF!</v>
      </c>
      <c r="AF55" s="352" t="e">
        <f>'CFS '!AF55-#REF!</f>
        <v>#REF!</v>
      </c>
      <c r="AG55" s="353" t="e">
        <f>'CFS '!AG55-#REF!</f>
        <v>#REF!</v>
      </c>
      <c r="AH55" s="352" t="e">
        <f>'CFS '!AH55-#REF!</f>
        <v>#REF!</v>
      </c>
      <c r="AI55" s="352" t="e">
        <f>'CFS '!AI55-#REF!</f>
        <v>#REF!</v>
      </c>
      <c r="AJ55" s="352" t="e">
        <f>'CFS '!AJ55-#REF!</f>
        <v>#REF!</v>
      </c>
      <c r="AK55" s="352" t="e">
        <f>'CFS '!AK55-#REF!</f>
        <v>#REF!</v>
      </c>
      <c r="AL55" s="353" t="e">
        <f>'CFS '!AL55-#REF!</f>
        <v>#REF!</v>
      </c>
      <c r="AM55" s="352" t="e">
        <f>'CFS '!AM55-#REF!</f>
        <v>#REF!</v>
      </c>
      <c r="AN55" s="352" t="e">
        <f>'CFS '!AN55-#REF!</f>
        <v>#REF!</v>
      </c>
      <c r="AO55" s="352" t="e">
        <f>'CFS '!AO55-#REF!</f>
        <v>#REF!</v>
      </c>
      <c r="AP55" s="352" t="e">
        <f>'CFS '!AP55-#REF!</f>
        <v>#REF!</v>
      </c>
      <c r="AQ55" s="353" t="e">
        <f>'CFS '!AQ55-#REF!</f>
        <v>#REF!</v>
      </c>
      <c r="AR55" s="352" t="e">
        <f>'CFS '!AR55-#REF!</f>
        <v>#REF!</v>
      </c>
      <c r="AS55" s="352" t="e">
        <f>'CFS '!AS55-#REF!</f>
        <v>#REF!</v>
      </c>
      <c r="AT55" s="352" t="e">
        <f>'CFS '!AT55-#REF!</f>
        <v>#REF!</v>
      </c>
      <c r="AU55" s="352" t="e">
        <f>'CFS '!AU55-#REF!</f>
        <v>#REF!</v>
      </c>
      <c r="AV55" s="353" t="e">
        <f>'CFS '!AV55-#REF!</f>
        <v>#REF!</v>
      </c>
    </row>
    <row r="56" spans="2:48" outlineLevel="1" x14ac:dyDescent="0.55000000000000004">
      <c r="B56" s="200" t="s">
        <v>311</v>
      </c>
      <c r="C56" s="356"/>
      <c r="D56" s="351" t="e">
        <f>'CFS '!D56-#REF!</f>
        <v>#REF!</v>
      </c>
      <c r="E56" s="351" t="e">
        <f>'CFS '!E56-#REF!</f>
        <v>#REF!</v>
      </c>
      <c r="F56" s="113" t="e">
        <f>'CFS '!F56-#REF!</f>
        <v>#REF!</v>
      </c>
      <c r="G56" s="113" t="e">
        <f>'CFS '!G56-#REF!</f>
        <v>#REF!</v>
      </c>
      <c r="H56" s="363" t="e">
        <f>'CFS '!H56-#REF!</f>
        <v>#REF!</v>
      </c>
      <c r="I56" s="354" t="e">
        <f>'CFS '!I56-#REF!</f>
        <v>#REF!</v>
      </c>
      <c r="J56" s="118" t="e">
        <f>'CFS '!J56-#REF!</f>
        <v>#REF!</v>
      </c>
      <c r="K56" s="118" t="e">
        <f>'CFS '!K56-#REF!</f>
        <v>#REF!</v>
      </c>
      <c r="L56" s="113" t="e">
        <f>'CFS '!L56-#REF!</f>
        <v>#REF!</v>
      </c>
      <c r="M56" s="353" t="e">
        <f>'CFS '!M56-#REF!</f>
        <v>#REF!</v>
      </c>
      <c r="N56" s="354" t="e">
        <f>'CFS '!N56-#REF!</f>
        <v>#REF!</v>
      </c>
      <c r="O56" s="118" t="e">
        <f>'CFS '!O56-#REF!</f>
        <v>#REF!</v>
      </c>
      <c r="P56" s="118" t="e">
        <f>'CFS '!P56-#REF!</f>
        <v>#REF!</v>
      </c>
      <c r="Q56" s="118" t="e">
        <f>'CFS '!Q56-#REF!</f>
        <v>#REF!</v>
      </c>
      <c r="R56" s="353" t="e">
        <f>'CFS '!R56-#REF!</f>
        <v>#REF!</v>
      </c>
      <c r="S56" s="354" t="e">
        <f>'CFS '!S56-#REF!</f>
        <v>#REF!</v>
      </c>
      <c r="T56" s="118" t="e">
        <f>'CFS '!T56-#REF!</f>
        <v>#REF!</v>
      </c>
      <c r="U56" s="118" t="e">
        <f>'CFS '!U56-#REF!</f>
        <v>#REF!</v>
      </c>
      <c r="V56" s="118" t="e">
        <f>'CFS '!V56-#REF!</f>
        <v>#REF!</v>
      </c>
      <c r="W56" s="353" t="e">
        <f>'CFS '!W56-#REF!</f>
        <v>#REF!</v>
      </c>
      <c r="X56" s="355" t="e">
        <f>'CFS '!X56-#REF!</f>
        <v>#REF!</v>
      </c>
      <c r="Y56" s="355" t="e">
        <f>'CFS '!Y56-#REF!</f>
        <v>#REF!</v>
      </c>
      <c r="Z56" s="355" t="e">
        <f>'CFS '!Z56-#REF!</f>
        <v>#REF!</v>
      </c>
      <c r="AA56" s="355" t="e">
        <f>'CFS '!AA56-#REF!</f>
        <v>#REF!</v>
      </c>
      <c r="AB56" s="353" t="e">
        <f>'CFS '!AB56-#REF!</f>
        <v>#REF!</v>
      </c>
      <c r="AC56" s="355" t="e">
        <f>'CFS '!AC56-#REF!</f>
        <v>#REF!</v>
      </c>
      <c r="AD56" s="35" t="e">
        <f>'CFS '!AD56-#REF!</f>
        <v>#REF!</v>
      </c>
      <c r="AE56" s="35" t="e">
        <f>'CFS '!AE56-#REF!</f>
        <v>#REF!</v>
      </c>
      <c r="AF56" s="35" t="e">
        <f>'CFS '!AF56-#REF!</f>
        <v>#REF!</v>
      </c>
      <c r="AG56" s="353" t="e">
        <f>'CFS '!AG56-#REF!</f>
        <v>#REF!</v>
      </c>
      <c r="AH56" s="355" t="e">
        <f>'CFS '!AH56-#REF!</f>
        <v>#REF!</v>
      </c>
      <c r="AI56" s="35" t="e">
        <f>'CFS '!AI56-#REF!</f>
        <v>#REF!</v>
      </c>
      <c r="AJ56" s="35" t="e">
        <f>'CFS '!AJ56-#REF!</f>
        <v>#REF!</v>
      </c>
      <c r="AK56" s="35" t="e">
        <f>'CFS '!AK56-#REF!</f>
        <v>#REF!</v>
      </c>
      <c r="AL56" s="353" t="e">
        <f>'CFS '!AL56-#REF!</f>
        <v>#REF!</v>
      </c>
      <c r="AM56" s="355" t="e">
        <f>'CFS '!AM56-#REF!</f>
        <v>#REF!</v>
      </c>
      <c r="AN56" s="35" t="e">
        <f>'CFS '!AN56-#REF!</f>
        <v>#REF!</v>
      </c>
      <c r="AO56" s="35" t="e">
        <f>'CFS '!AO56-#REF!</f>
        <v>#REF!</v>
      </c>
      <c r="AP56" s="35" t="e">
        <f>'CFS '!AP56-#REF!</f>
        <v>#REF!</v>
      </c>
      <c r="AQ56" s="353" t="e">
        <f>'CFS '!AQ56-#REF!</f>
        <v>#REF!</v>
      </c>
      <c r="AR56" s="355" t="e">
        <f>'CFS '!AR56-#REF!</f>
        <v>#REF!</v>
      </c>
      <c r="AS56" s="35" t="e">
        <f>'CFS '!AS56-#REF!</f>
        <v>#REF!</v>
      </c>
      <c r="AT56" s="35" t="e">
        <f>'CFS '!AT56-#REF!</f>
        <v>#REF!</v>
      </c>
      <c r="AU56" s="35" t="e">
        <f>'CFS '!AU56-#REF!</f>
        <v>#REF!</v>
      </c>
      <c r="AV56" s="353" t="e">
        <f>'CFS '!AV56-#REF!</f>
        <v>#REF!</v>
      </c>
    </row>
    <row r="57" spans="2:48" outlineLevel="1" x14ac:dyDescent="0.55000000000000004">
      <c r="B57" s="200" t="s">
        <v>312</v>
      </c>
      <c r="C57" s="356"/>
      <c r="D57" s="299" t="e">
        <f>'CFS '!D57-#REF!</f>
        <v>#REF!</v>
      </c>
      <c r="E57" s="299" t="e">
        <f>'CFS '!E57-#REF!</f>
        <v>#REF!</v>
      </c>
      <c r="F57" s="146" t="e">
        <f>'CFS '!F57-#REF!</f>
        <v>#REF!</v>
      </c>
      <c r="G57" s="146" t="e">
        <f>'CFS '!G57-#REF!</f>
        <v>#REF!</v>
      </c>
      <c r="H57" s="122" t="e">
        <f>'CFS '!H57-#REF!</f>
        <v>#REF!</v>
      </c>
      <c r="I57" s="299" t="e">
        <f>'CFS '!I57-#REF!</f>
        <v>#REF!</v>
      </c>
      <c r="J57" s="146" t="e">
        <f>'CFS '!J57-#REF!</f>
        <v>#REF!</v>
      </c>
      <c r="K57" s="146" t="e">
        <f>'CFS '!K57-#REF!</f>
        <v>#REF!</v>
      </c>
      <c r="L57" s="146" t="e">
        <f>'CFS '!L57-#REF!</f>
        <v>#REF!</v>
      </c>
      <c r="M57" s="122" t="e">
        <f>'CFS '!M57-#REF!</f>
        <v>#REF!</v>
      </c>
      <c r="N57" s="299" t="e">
        <f>'CFS '!N57-#REF!</f>
        <v>#REF!</v>
      </c>
      <c r="O57" s="146" t="e">
        <f>'CFS '!O57-#REF!</f>
        <v>#REF!</v>
      </c>
      <c r="P57" s="146" t="e">
        <f>'CFS '!P57-#REF!</f>
        <v>#REF!</v>
      </c>
      <c r="Q57" s="146" t="e">
        <f>'CFS '!Q57-#REF!</f>
        <v>#REF!</v>
      </c>
      <c r="R57" s="122" t="e">
        <f>'CFS '!R57-#REF!</f>
        <v>#REF!</v>
      </c>
      <c r="S57" s="299" t="e">
        <f>'CFS '!S57-#REF!</f>
        <v>#REF!</v>
      </c>
      <c r="T57" s="146" t="e">
        <f>'CFS '!T57-#REF!</f>
        <v>#REF!</v>
      </c>
      <c r="U57" s="146" t="e">
        <f>'CFS '!U57-#REF!</f>
        <v>#REF!</v>
      </c>
      <c r="V57" s="146" t="e">
        <f>'CFS '!V57-#REF!</f>
        <v>#REF!</v>
      </c>
      <c r="W57" s="122" t="e">
        <f>'CFS '!W57-#REF!</f>
        <v>#REF!</v>
      </c>
      <c r="X57" s="299" t="e">
        <f>'CFS '!X57-#REF!</f>
        <v>#REF!</v>
      </c>
      <c r="Y57" s="299" t="e">
        <f>'CFS '!Y57-#REF!</f>
        <v>#REF!</v>
      </c>
      <c r="Z57" s="299" t="e">
        <f>'CFS '!Z57-#REF!</f>
        <v>#REF!</v>
      </c>
      <c r="AA57" s="299" t="e">
        <f>'CFS '!AA57-#REF!</f>
        <v>#REF!</v>
      </c>
      <c r="AB57" s="166" t="e">
        <f>'CFS '!AB57-#REF!</f>
        <v>#REF!</v>
      </c>
      <c r="AC57" s="299" t="e">
        <f>'CFS '!AC57-#REF!</f>
        <v>#REF!</v>
      </c>
      <c r="AD57" s="146" t="e">
        <f>'CFS '!AD57-#REF!</f>
        <v>#REF!</v>
      </c>
      <c r="AE57" s="146" t="e">
        <f>'CFS '!AE57-#REF!</f>
        <v>#REF!</v>
      </c>
      <c r="AF57" s="146" t="e">
        <f>'CFS '!AF57-#REF!</f>
        <v>#REF!</v>
      </c>
      <c r="AG57" s="166" t="e">
        <f>'CFS '!AG57-#REF!</f>
        <v>#REF!</v>
      </c>
      <c r="AH57" s="299" t="e">
        <f>'CFS '!AH57-#REF!</f>
        <v>#REF!</v>
      </c>
      <c r="AI57" s="146" t="e">
        <f>'CFS '!AI57-#REF!</f>
        <v>#REF!</v>
      </c>
      <c r="AJ57" s="146" t="e">
        <f>'CFS '!AJ57-#REF!</f>
        <v>#REF!</v>
      </c>
      <c r="AK57" s="146" t="e">
        <f>'CFS '!AK57-#REF!</f>
        <v>#REF!</v>
      </c>
      <c r="AL57" s="122" t="e">
        <f>'CFS '!AL57-#REF!</f>
        <v>#REF!</v>
      </c>
      <c r="AM57" s="299" t="e">
        <f>'CFS '!AM57-#REF!</f>
        <v>#REF!</v>
      </c>
      <c r="AN57" s="146" t="e">
        <f>'CFS '!AN57-#REF!</f>
        <v>#REF!</v>
      </c>
      <c r="AO57" s="146" t="e">
        <f>'CFS '!AO57-#REF!</f>
        <v>#REF!</v>
      </c>
      <c r="AP57" s="146" t="e">
        <f>'CFS '!AP57-#REF!</f>
        <v>#REF!</v>
      </c>
      <c r="AQ57" s="122" t="e">
        <f>'CFS '!AQ57-#REF!</f>
        <v>#REF!</v>
      </c>
      <c r="AR57" s="299" t="e">
        <f>'CFS '!AR57-#REF!</f>
        <v>#REF!</v>
      </c>
      <c r="AS57" s="146" t="e">
        <f>'CFS '!AS57-#REF!</f>
        <v>#REF!</v>
      </c>
      <c r="AT57" s="146" t="e">
        <f>'CFS '!AT57-#REF!</f>
        <v>#REF!</v>
      </c>
      <c r="AU57" s="146" t="e">
        <f>'CFS '!AU57-#REF!</f>
        <v>#REF!</v>
      </c>
      <c r="AV57" s="122" t="e">
        <f>'CFS '!AV57-#REF!</f>
        <v>#REF!</v>
      </c>
    </row>
    <row r="58" spans="2:48" outlineLevel="1" x14ac:dyDescent="0.55000000000000004">
      <c r="B58" s="203" t="s">
        <v>313</v>
      </c>
      <c r="C58" s="364"/>
      <c r="D58" s="365" t="e">
        <f>'CFS '!D58-#REF!</f>
        <v>#REF!</v>
      </c>
      <c r="E58" s="365" t="e">
        <f>'CFS '!E58-#REF!</f>
        <v>#REF!</v>
      </c>
      <c r="F58" s="366" t="e">
        <f>'CFS '!F58-#REF!</f>
        <v>#REF!</v>
      </c>
      <c r="G58" s="366" t="e">
        <f>'CFS '!G58-#REF!</f>
        <v>#REF!</v>
      </c>
      <c r="H58" s="367" t="e">
        <f>'CFS '!H58-#REF!</f>
        <v>#REF!</v>
      </c>
      <c r="I58" s="365" t="e">
        <f>'CFS '!I58-#REF!</f>
        <v>#REF!</v>
      </c>
      <c r="J58" s="366" t="e">
        <f>'CFS '!J58-#REF!</f>
        <v>#REF!</v>
      </c>
      <c r="K58" s="366" t="e">
        <f>'CFS '!K58-#REF!</f>
        <v>#REF!</v>
      </c>
      <c r="L58" s="366" t="e">
        <f>'CFS '!L58-#REF!</f>
        <v>#REF!</v>
      </c>
      <c r="M58" s="367" t="e">
        <f>'CFS '!M58-#REF!</f>
        <v>#REF!</v>
      </c>
      <c r="N58" s="365" t="e">
        <f>'CFS '!N58-#REF!</f>
        <v>#REF!</v>
      </c>
      <c r="O58" s="366" t="e">
        <f>'CFS '!O58-#REF!</f>
        <v>#REF!</v>
      </c>
      <c r="P58" s="366" t="e">
        <f>'CFS '!P58-#REF!</f>
        <v>#REF!</v>
      </c>
      <c r="Q58" s="366" t="e">
        <f>'CFS '!Q58-#REF!</f>
        <v>#REF!</v>
      </c>
      <c r="R58" s="367" t="e">
        <f>'CFS '!R58-#REF!</f>
        <v>#REF!</v>
      </c>
      <c r="S58" s="365" t="e">
        <f>'CFS '!S58-#REF!</f>
        <v>#REF!</v>
      </c>
      <c r="T58" s="366" t="e">
        <f>'CFS '!T58-#REF!</f>
        <v>#REF!</v>
      </c>
      <c r="U58" s="366" t="e">
        <f>'CFS '!U58-#REF!</f>
        <v>#REF!</v>
      </c>
      <c r="V58" s="366" t="e">
        <f>'CFS '!V58-#REF!</f>
        <v>#REF!</v>
      </c>
      <c r="W58" s="367" t="e">
        <f>'CFS '!W58-#REF!</f>
        <v>#REF!</v>
      </c>
      <c r="X58" s="365" t="e">
        <f>'CFS '!X58-#REF!</f>
        <v>#REF!</v>
      </c>
      <c r="Y58" s="365" t="e">
        <f>'CFS '!Y58-#REF!</f>
        <v>#REF!</v>
      </c>
      <c r="Z58" s="365" t="e">
        <f>'CFS '!Z58-#REF!</f>
        <v>#REF!</v>
      </c>
      <c r="AA58" s="365" t="e">
        <f>'CFS '!AA58-#REF!</f>
        <v>#REF!</v>
      </c>
      <c r="AB58" s="368" t="e">
        <f>'CFS '!AB58-#REF!</f>
        <v>#REF!</v>
      </c>
      <c r="AC58" s="365" t="e">
        <f>'CFS '!AC58-#REF!</f>
        <v>#REF!</v>
      </c>
      <c r="AD58" s="365" t="e">
        <f>'CFS '!AD58-#REF!</f>
        <v>#REF!</v>
      </c>
      <c r="AE58" s="365" t="e">
        <f>'CFS '!AE58-#REF!</f>
        <v>#REF!</v>
      </c>
      <c r="AF58" s="365" t="e">
        <f>'CFS '!AF58-#REF!</f>
        <v>#REF!</v>
      </c>
      <c r="AG58" s="368" t="e">
        <f>'CFS '!AG58-#REF!</f>
        <v>#REF!</v>
      </c>
      <c r="AH58" s="365" t="e">
        <f>'CFS '!AH58-#REF!</f>
        <v>#REF!</v>
      </c>
      <c r="AI58" s="365" t="e">
        <f>'CFS '!AI58-#REF!</f>
        <v>#REF!</v>
      </c>
      <c r="AJ58" s="365" t="e">
        <f>'CFS '!AJ58-#REF!</f>
        <v>#REF!</v>
      </c>
      <c r="AK58" s="365" t="e">
        <f>'CFS '!AK58-#REF!</f>
        <v>#REF!</v>
      </c>
      <c r="AL58" s="394" t="e">
        <f>'CFS '!AL58-#REF!</f>
        <v>#REF!</v>
      </c>
      <c r="AM58" s="365" t="e">
        <f>'CFS '!AM58-#REF!</f>
        <v>#REF!</v>
      </c>
      <c r="AN58" s="366" t="e">
        <f>'CFS '!AN58-#REF!</f>
        <v>#REF!</v>
      </c>
      <c r="AO58" s="366" t="e">
        <f>'CFS '!AO58-#REF!</f>
        <v>#REF!</v>
      </c>
      <c r="AP58" s="366" t="e">
        <f>'CFS '!AP58-#REF!</f>
        <v>#REF!</v>
      </c>
      <c r="AQ58" s="367" t="e">
        <f>'CFS '!AQ58-#REF!</f>
        <v>#REF!</v>
      </c>
      <c r="AR58" s="365" t="e">
        <f>'CFS '!AR58-#REF!</f>
        <v>#REF!</v>
      </c>
      <c r="AS58" s="366" t="e">
        <f>'CFS '!AS58-#REF!</f>
        <v>#REF!</v>
      </c>
      <c r="AT58" s="366" t="e">
        <f>'CFS '!AT58-#REF!</f>
        <v>#REF!</v>
      </c>
      <c r="AU58" s="366" t="e">
        <f>'CFS '!AU58-#REF!</f>
        <v>#REF!</v>
      </c>
      <c r="AV58" s="367" t="e">
        <f>'CFS '!AV58-#REF!</f>
        <v>#REF!</v>
      </c>
    </row>
    <row r="59" spans="2:48" x14ac:dyDescent="0.55000000000000004">
      <c r="B59" s="395" t="s">
        <v>329</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t="e">
        <f>'CFS '!AL59-#REF!</f>
        <v>#REF!</v>
      </c>
    </row>
    <row r="60" spans="2:48" x14ac:dyDescent="0.55000000000000004">
      <c r="B60" s="308" t="s">
        <v>330</v>
      </c>
      <c r="D60" s="399"/>
      <c r="E60" s="399"/>
      <c r="I60" s="399"/>
      <c r="J60" s="399"/>
      <c r="N60" s="399"/>
      <c r="O60" s="399"/>
      <c r="S60" s="399"/>
      <c r="T60" s="399"/>
      <c r="X60" s="399"/>
      <c r="Y60" s="399"/>
      <c r="AC60" s="399"/>
      <c r="AD60" s="399"/>
      <c r="AH60" s="399"/>
      <c r="AI60" s="399"/>
      <c r="AL60" s="29" t="e">
        <f>'CFS '!AL60-#REF!</f>
        <v>#REF!</v>
      </c>
    </row>
    <row r="61" spans="2:48" x14ac:dyDescent="0.55000000000000004">
      <c r="B61" s="311" t="s">
        <v>331</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t="e">
        <f>'CFS '!AL61-#REF!</f>
        <v>#REF!</v>
      </c>
    </row>
    <row r="62" spans="2:48" s="23" customFormat="1" x14ac:dyDescent="0.55000000000000004">
      <c r="B62" s="395" t="s">
        <v>332</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6" t="e">
        <f>'CFS '!AL62-#REF!</f>
        <v>#REF!</v>
      </c>
      <c r="AM62" s="408"/>
      <c r="AN62" s="48"/>
      <c r="AO62" s="309"/>
      <c r="AP62" s="309"/>
      <c r="AQ62" s="309"/>
      <c r="AR62" s="48"/>
      <c r="AS62" s="48"/>
      <c r="AT62" s="309"/>
      <c r="AU62" s="309"/>
      <c r="AV62" s="309"/>
    </row>
    <row r="63" spans="2:48" s="23" customFormat="1" x14ac:dyDescent="0.55000000000000004">
      <c r="B63" s="311" t="s">
        <v>333</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7" t="e">
        <f>'CFS '!AL63-#REF!</f>
        <v>#REF!</v>
      </c>
      <c r="AM63" s="215"/>
      <c r="AN63" s="407"/>
      <c r="AO63" s="309"/>
      <c r="AP63" s="309"/>
      <c r="AQ63" s="309"/>
      <c r="AR63" s="48"/>
      <c r="AS63" s="48"/>
      <c r="AT63" s="309"/>
      <c r="AU63" s="309"/>
      <c r="AV63" s="309"/>
    </row>
    <row r="64" spans="2:48" s="23" customFormat="1" x14ac:dyDescent="0.55000000000000004">
      <c r="B64" s="395" t="s">
        <v>343</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t="e">
        <f>'CFS '!AL64-#REF!</f>
        <v>#REF!</v>
      </c>
      <c r="AM64" s="16"/>
      <c r="AN64" s="48"/>
      <c r="AO64" s="309"/>
      <c r="AP64" s="309"/>
      <c r="AQ64" s="309"/>
      <c r="AR64" s="48"/>
      <c r="AS64" s="48"/>
      <c r="AT64" s="309"/>
      <c r="AU64" s="309"/>
      <c r="AV64" s="309"/>
    </row>
    <row r="65" spans="2:48" s="23" customFormat="1" x14ac:dyDescent="0.55000000000000004">
      <c r="B65" s="311" t="s">
        <v>344</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6" t="e">
        <f>'CFS '!AL65-#REF!</f>
        <v>#REF!</v>
      </c>
      <c r="AM65" s="48"/>
      <c r="AN65" s="48"/>
      <c r="AO65" s="309"/>
      <c r="AP65" s="309"/>
      <c r="AQ65" s="309"/>
      <c r="AR65" s="48"/>
      <c r="AS65" s="48"/>
      <c r="AT65" s="309"/>
      <c r="AU65" s="309"/>
      <c r="AV65" s="309"/>
    </row>
  </sheetData>
  <dataConsolidate/>
  <mergeCells count="27">
    <mergeCell ref="B18:C18"/>
    <mergeCell ref="B3:C3"/>
    <mergeCell ref="B5:C5"/>
    <mergeCell ref="B14:C14"/>
    <mergeCell ref="B15:C15"/>
    <mergeCell ref="B17:C17"/>
    <mergeCell ref="B40:C40"/>
    <mergeCell ref="B21:C21"/>
    <mergeCell ref="B22:C22"/>
    <mergeCell ref="B23:C23"/>
    <mergeCell ref="B25:C25"/>
    <mergeCell ref="B26:C26"/>
    <mergeCell ref="B27:C27"/>
    <mergeCell ref="B28:C28"/>
    <mergeCell ref="B29:C29"/>
    <mergeCell ref="B36:C36"/>
    <mergeCell ref="B37:C37"/>
    <mergeCell ref="B39:C39"/>
    <mergeCell ref="B51:C51"/>
    <mergeCell ref="B52:C52"/>
    <mergeCell ref="B55:C55"/>
    <mergeCell ref="B41:C41"/>
    <mergeCell ref="B42:C42"/>
    <mergeCell ref="B44:C44"/>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1636-53A5-475A-9D30-CA74346C06A7}">
  <sheetPr>
    <tabColor theme="4" tint="0.39997558519241921"/>
    <pageSetUpPr fitToPage="1"/>
  </sheetPr>
  <dimension ref="A1:AV67"/>
  <sheetViews>
    <sheetView showGridLines="0" zoomScaleNormal="100" workbookViewId="0">
      <pane xSplit="3" ySplit="5" topLeftCell="D6" activePane="bottomRight" state="frozen"/>
      <selection activeCell="Q59" sqref="Q59"/>
      <selection pane="topRight" activeCell="Q59" sqref="Q59"/>
      <selection pane="bottomLeft" activeCell="Q59" sqref="Q59"/>
      <selection pane="bottomRight" activeCell="D6" sqref="D6"/>
    </sheetView>
  </sheetViews>
  <sheetFormatPr defaultColWidth="8.89453125" defaultRowHeight="14.4" outlineLevelRow="1" outlineLevelCol="1" x14ac:dyDescent="0.55000000000000004"/>
  <cols>
    <col min="1" max="1" width="2" style="2" customWidth="1"/>
    <col min="2" max="2" width="39" style="2" customWidth="1"/>
    <col min="3" max="3" width="10"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B3" s="445" t="s">
        <v>249</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6">
      <c r="B5" s="445" t="s">
        <v>211</v>
      </c>
      <c r="C5" s="446"/>
      <c r="D5" s="13"/>
      <c r="E5" s="13"/>
      <c r="F5" s="13"/>
      <c r="G5" s="258"/>
      <c r="H5" s="259"/>
      <c r="I5" s="258"/>
      <c r="J5" s="13"/>
      <c r="K5" s="13"/>
      <c r="L5" s="258"/>
      <c r="M5" s="259"/>
      <c r="N5" s="258"/>
      <c r="O5" s="13"/>
      <c r="P5" s="13"/>
      <c r="Q5" s="258"/>
      <c r="R5" s="259"/>
      <c r="S5" s="258"/>
      <c r="T5" s="13"/>
      <c r="U5" s="13"/>
      <c r="V5" s="258"/>
      <c r="W5" s="259"/>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55000000000000004">
      <c r="B6" s="437" t="s">
        <v>212</v>
      </c>
      <c r="C6" s="438"/>
      <c r="D6" s="16">
        <f>'CFS '!D41</f>
        <v>4761.6000000000004</v>
      </c>
      <c r="E6" s="16">
        <f>'CFS '!E41</f>
        <v>2055.1000000000004</v>
      </c>
      <c r="F6" s="16">
        <f>'CFS '!F41</f>
        <v>4763.4000000000015</v>
      </c>
      <c r="G6" s="101">
        <f>'CFS '!G41</f>
        <v>2686.6000000000022</v>
      </c>
      <c r="H6" s="17">
        <f>G6</f>
        <v>2686.6000000000022</v>
      </c>
      <c r="I6" s="16">
        <f>'CFS '!I41</f>
        <v>3040.5000000000036</v>
      </c>
      <c r="J6" s="16">
        <f>'CFS '!J41</f>
        <v>2572.3000000000029</v>
      </c>
      <c r="K6" s="16">
        <f>'CFS '!K41</f>
        <v>3965.9000000000042</v>
      </c>
      <c r="L6" s="101">
        <f>'CFS '!L41</f>
        <v>4350.900000000006</v>
      </c>
      <c r="M6" s="17">
        <f>L6</f>
        <v>4350.900000000006</v>
      </c>
      <c r="N6" s="16">
        <f>'CFS '!N41</f>
        <v>5028.00000000001</v>
      </c>
      <c r="O6" s="16">
        <f>'CFS '!O41</f>
        <v>3880.6000000000104</v>
      </c>
      <c r="P6" s="16">
        <f>'CFS '!P41</f>
        <v>4753.1000000000095</v>
      </c>
      <c r="Q6" s="16">
        <f>'CFS '!Q41</f>
        <v>6455.7000000000089</v>
      </c>
      <c r="R6" s="17">
        <f>Q6</f>
        <v>6455.7000000000089</v>
      </c>
      <c r="S6" s="16">
        <f>'CFS '!S41</f>
        <v>3969.4000000000078</v>
      </c>
      <c r="T6" s="16">
        <f>'CFS '!T41</f>
        <v>3913.4000000000083</v>
      </c>
      <c r="U6" s="16">
        <f>'CFS '!U41</f>
        <v>3177.5000000000073</v>
      </c>
      <c r="V6" s="16">
        <f>'CFS '!V41</f>
        <v>2818.3000000000061</v>
      </c>
      <c r="W6" s="17">
        <f>V6</f>
        <v>2818.3000000000061</v>
      </c>
      <c r="X6" s="16">
        <f>'CFS '!X41</f>
        <v>3820.5170959622287</v>
      </c>
      <c r="Y6" s="16">
        <f>'CFS '!Y41</f>
        <v>3379.6981539112676</v>
      </c>
      <c r="Z6" s="16">
        <f>'CFS '!Z41</f>
        <v>3190.3687953468434</v>
      </c>
      <c r="AA6" s="16">
        <f>'CFS '!AA41</f>
        <v>3736.7664516016048</v>
      </c>
      <c r="AB6" s="17">
        <f>AA6</f>
        <v>3736.7664516016048</v>
      </c>
      <c r="AC6" s="16">
        <f>'CFS '!AC41</f>
        <v>4672.3836399376105</v>
      </c>
      <c r="AD6" s="16">
        <f>'CFS '!AD41</f>
        <v>4448.8516321989719</v>
      </c>
      <c r="AE6" s="16">
        <f>'CFS '!AE41</f>
        <v>4488.7413614245952</v>
      </c>
      <c r="AF6" s="16">
        <f>'CFS '!AF41</f>
        <v>4904.4499921261386</v>
      </c>
      <c r="AG6" s="17">
        <f>AF6</f>
        <v>4904.4499921261386</v>
      </c>
      <c r="AH6" s="16">
        <f>'CFS '!AH41</f>
        <v>5920.6556147323809</v>
      </c>
      <c r="AI6" s="16">
        <f>'CFS '!AI41</f>
        <v>5708.2772645722753</v>
      </c>
      <c r="AJ6" s="16">
        <f>'CFS '!AJ41</f>
        <v>6077.7103525739431</v>
      </c>
      <c r="AK6" s="16">
        <f>'CFS '!AK41</f>
        <v>1423.1004341304433</v>
      </c>
      <c r="AL6" s="17">
        <f>AK6</f>
        <v>1423.1004341304433</v>
      </c>
      <c r="AM6" s="16">
        <f>'CFS '!AM41</f>
        <v>2523.56260659393</v>
      </c>
      <c r="AN6" s="16">
        <f>'CFS '!AN41</f>
        <v>2168.8463905030494</v>
      </c>
      <c r="AO6" s="16">
        <f>'CFS '!AO41</f>
        <v>2232.1163702638842</v>
      </c>
      <c r="AP6" s="16">
        <f>'CFS '!AP41</f>
        <v>2786.091805340955</v>
      </c>
      <c r="AQ6" s="17">
        <f>AP6</f>
        <v>2786.091805340955</v>
      </c>
      <c r="AR6" s="16">
        <f>'CFS '!AR41</f>
        <v>4049.0122187580828</v>
      </c>
      <c r="AS6" s="16">
        <f>'CFS '!AS41</f>
        <v>3783.8105160840214</v>
      </c>
      <c r="AT6" s="16">
        <f>'CFS '!AT41</f>
        <v>3973.7965368708992</v>
      </c>
      <c r="AU6" s="16">
        <f>'CFS '!AU41</f>
        <v>4572.5997938213523</v>
      </c>
      <c r="AV6" s="17">
        <f>AU6</f>
        <v>4572.5997938213523</v>
      </c>
    </row>
    <row r="7" spans="1:48" ht="14.55" customHeight="1" outlineLevel="1" x14ac:dyDescent="0.55000000000000004">
      <c r="A7" s="161"/>
      <c r="B7" s="200" t="s">
        <v>213</v>
      </c>
      <c r="C7" s="20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v>364.5</v>
      </c>
      <c r="W7" s="17">
        <f>+V7</f>
        <v>364.5</v>
      </c>
      <c r="X7" s="16">
        <f>+X53*X42*X54</f>
        <v>136.39463094252216</v>
      </c>
      <c r="Y7" s="16">
        <f>+Y53*Y42*Y54</f>
        <v>149.67757639332876</v>
      </c>
      <c r="Z7" s="16">
        <f>+Z53*Z42*Z54</f>
        <v>174.01392514736213</v>
      </c>
      <c r="AA7" s="16">
        <f>+AA53*AA42*AA54</f>
        <v>205.28192886207799</v>
      </c>
      <c r="AB7" s="17">
        <f>+AA7</f>
        <v>205.28192886207799</v>
      </c>
      <c r="AC7" s="16">
        <f>+AC53*AC42*AC54</f>
        <v>175.04132642942093</v>
      </c>
      <c r="AD7" s="16">
        <f>+AD53*AD42*AD54</f>
        <v>182.59137234831502</v>
      </c>
      <c r="AE7" s="16">
        <f>+AE53*AE42*AE54</f>
        <v>192.4550252325318</v>
      </c>
      <c r="AF7" s="16">
        <f>+AF53*AF42*AF54</f>
        <v>196.90355750190028</v>
      </c>
      <c r="AG7" s="17">
        <f>+AF7</f>
        <v>196.90355750190028</v>
      </c>
      <c r="AH7" s="16">
        <f>+AH53*AH42*AH54</f>
        <v>198.24016134973016</v>
      </c>
      <c r="AI7" s="16">
        <f>+AI53*AI42*AI54</f>
        <v>200.77386816358245</v>
      </c>
      <c r="AJ7" s="16">
        <f>+AJ53*AJ42*AJ54</f>
        <v>208.87115995686779</v>
      </c>
      <c r="AK7" s="16">
        <f>+AK53*AK42*AK54</f>
        <v>179.42710266139906</v>
      </c>
      <c r="AL7" s="17">
        <f>+AK7</f>
        <v>179.42710266139906</v>
      </c>
      <c r="AM7" s="16">
        <f>+AM53*AM42*AM54</f>
        <v>185.5527157925693</v>
      </c>
      <c r="AN7" s="16">
        <f>+AN53*AN42*AN54</f>
        <v>185.20734250504665</v>
      </c>
      <c r="AO7" s="16">
        <f>+AO53*AO42*AO54</f>
        <v>190.86713549059959</v>
      </c>
      <c r="AP7" s="16">
        <f>+AP53*AP42*AP54</f>
        <v>193.89550340560109</v>
      </c>
      <c r="AQ7" s="17">
        <f>+AP7</f>
        <v>193.89550340560109</v>
      </c>
      <c r="AR7" s="16">
        <f>+AR53*AR42*AR54</f>
        <v>201.67214680248034</v>
      </c>
      <c r="AS7" s="16">
        <f>+AS53*AS42*AS54</f>
        <v>201.41281097149638</v>
      </c>
      <c r="AT7" s="16">
        <f>+AT53*AT42*AT54</f>
        <v>207.70204941308594</v>
      </c>
      <c r="AU7" s="16">
        <f>+AU53*AU42*AU54</f>
        <v>211.44137698849386</v>
      </c>
      <c r="AV7" s="17">
        <f>+AU7</f>
        <v>211.44137698849386</v>
      </c>
    </row>
    <row r="8" spans="1:48" s="23" customFormat="1" ht="14.55" customHeight="1" outlineLevel="1" x14ac:dyDescent="0.55000000000000004">
      <c r="A8" s="161"/>
      <c r="B8" s="437" t="s">
        <v>214</v>
      </c>
      <c r="C8" s="438"/>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v>1175.5</v>
      </c>
      <c r="W8" s="17">
        <f>V8</f>
        <v>1175.5</v>
      </c>
      <c r="X8" s="16">
        <f>'IS '!X8/X47</f>
        <v>1127.2288736753619</v>
      </c>
      <c r="Y8" s="16">
        <f>'IS '!Y8/Y47</f>
        <v>1175.0702922684407</v>
      </c>
      <c r="Z8" s="16">
        <f>'IS '!Z8/Z47</f>
        <v>1378.6230180058026</v>
      </c>
      <c r="AA8" s="16">
        <f>'IS '!AA8/AA47</f>
        <v>1254.1873003371102</v>
      </c>
      <c r="AB8" s="17">
        <f>AA8</f>
        <v>1254.1873003371102</v>
      </c>
      <c r="AC8" s="16">
        <f>'IS '!AC8/AC47</f>
        <v>1269.8499006167028</v>
      </c>
      <c r="AD8" s="16">
        <f>'IS '!AD8/AD47</f>
        <v>1241.3655651255372</v>
      </c>
      <c r="AE8" s="16">
        <f>'IS '!AE8/AE47</f>
        <v>1381.302017265785</v>
      </c>
      <c r="AF8" s="16">
        <f>'IS '!AF8/AF47</f>
        <v>1344.456587767974</v>
      </c>
      <c r="AG8" s="17">
        <f>AF8</f>
        <v>1344.456587767974</v>
      </c>
      <c r="AH8" s="16">
        <f>'IS '!AH8/AH47</f>
        <v>1408.7210994353084</v>
      </c>
      <c r="AI8" s="16">
        <f>'IS '!AI8/AI47</f>
        <v>1390.0216187659919</v>
      </c>
      <c r="AJ8" s="16">
        <f>'IS '!AJ8/AJ47</f>
        <v>1603.686934375505</v>
      </c>
      <c r="AK8" s="16">
        <f>'IS '!AK8/AK47</f>
        <v>1557.9162809828622</v>
      </c>
      <c r="AL8" s="17">
        <f>AK8</f>
        <v>1557.9162809828622</v>
      </c>
      <c r="AM8" s="16">
        <f>'IS '!AM8/AM47</f>
        <v>1552.8195219740298</v>
      </c>
      <c r="AN8" s="16">
        <f>'IS '!AN8/AN47</f>
        <v>1534.6270868407362</v>
      </c>
      <c r="AO8" s="16">
        <f>'IS '!AO8/AO47</f>
        <v>1752.9952579515636</v>
      </c>
      <c r="AP8" s="16">
        <f>'IS '!AP8/AP47</f>
        <v>1665.5456302964474</v>
      </c>
      <c r="AQ8" s="17">
        <f>AP8</f>
        <v>1665.5456302964474</v>
      </c>
      <c r="AR8" s="16">
        <f>'IS '!AR8/AR47</f>
        <v>1653.758772086208</v>
      </c>
      <c r="AS8" s="16">
        <f>'IS '!AS8/AS47</f>
        <v>1620.5461145674155</v>
      </c>
      <c r="AT8" s="16">
        <f>'IS '!AT8/AT47</f>
        <v>1836.3494445703218</v>
      </c>
      <c r="AU8" s="16">
        <f>'IS '!AU8/AU47</f>
        <v>1768.917229960613</v>
      </c>
      <c r="AV8" s="17">
        <f>AU8</f>
        <v>1768.917229960613</v>
      </c>
    </row>
    <row r="9" spans="1:48" s="23" customFormat="1" ht="14.55" customHeight="1" outlineLevel="1" x14ac:dyDescent="0.55000000000000004">
      <c r="A9" s="161"/>
      <c r="B9" s="200" t="s">
        <v>215</v>
      </c>
      <c r="C9" s="20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v>2176.6</v>
      </c>
      <c r="W9" s="17">
        <f>V9</f>
        <v>2176.6</v>
      </c>
      <c r="X9" s="16">
        <f>'IS '!X9/X49</f>
        <v>1863.3942556110537</v>
      </c>
      <c r="Y9" s="16">
        <f>'IS '!Y9/Y49</f>
        <v>2051.1527470141064</v>
      </c>
      <c r="Z9" s="16">
        <f>'IS '!Z9/Z49</f>
        <v>2469.9557981226026</v>
      </c>
      <c r="AA9" s="16">
        <f>'IS '!AA9/AA49</f>
        <v>2190.078900580032</v>
      </c>
      <c r="AB9" s="17">
        <f>AA9</f>
        <v>2190.078900580032</v>
      </c>
      <c r="AC9" s="16">
        <f>'IS '!AC9/AC49</f>
        <v>2053.263987951585</v>
      </c>
      <c r="AD9" s="16">
        <f>'IS '!AD9/AD49</f>
        <v>2218.7566322600333</v>
      </c>
      <c r="AE9" s="16">
        <f>'IS '!AE9/AE49</f>
        <v>2510.9138638898899</v>
      </c>
      <c r="AF9" s="16">
        <f>'IS '!AF9/AF49</f>
        <v>2410.360746264605</v>
      </c>
      <c r="AG9" s="17">
        <f>AF9</f>
        <v>2410.360746264605</v>
      </c>
      <c r="AH9" s="16">
        <f>'IS '!AH9/AH49</f>
        <v>2229.4709960281257</v>
      </c>
      <c r="AI9" s="16">
        <f>'IS '!AI9/AI49</f>
        <v>2462.6014235616344</v>
      </c>
      <c r="AJ9" s="16">
        <f>'IS '!AJ9/AJ49</f>
        <v>2864.7370598490347</v>
      </c>
      <c r="AK9" s="16">
        <f>'IS '!AK9/AK49</f>
        <v>2786.6674921401864</v>
      </c>
      <c r="AL9" s="17">
        <f>AK9</f>
        <v>2786.6674921401864</v>
      </c>
      <c r="AM9" s="16">
        <f>'IS '!AM9/AM49</f>
        <v>2465.5375445395066</v>
      </c>
      <c r="AN9" s="16">
        <f>'IS '!AN9/AN49</f>
        <v>2674.034195745528</v>
      </c>
      <c r="AO9" s="16">
        <f>'IS '!AO9/AO49</f>
        <v>3108.9733693116436</v>
      </c>
      <c r="AP9" s="16">
        <f>'IS '!AP9/AP49</f>
        <v>2959.6307766927971</v>
      </c>
      <c r="AQ9" s="17">
        <f>AP9</f>
        <v>2959.6307766927971</v>
      </c>
      <c r="AR9" s="16">
        <f>'IS '!AR9/AR49</f>
        <v>2626.3602581018004</v>
      </c>
      <c r="AS9" s="16">
        <f>'IS '!AS9/AS49</f>
        <v>2845.6295190067722</v>
      </c>
      <c r="AT9" s="16">
        <f>'IS '!AT9/AT49</f>
        <v>3266.1755705443188</v>
      </c>
      <c r="AU9" s="16">
        <f>'IS '!AU9/AU49</f>
        <v>3144.77103183801</v>
      </c>
      <c r="AV9" s="17">
        <f>AU9</f>
        <v>3144.77103183801</v>
      </c>
    </row>
    <row r="10" spans="1:48" ht="16.2" customHeight="1" outlineLevel="1" x14ac:dyDescent="0.85">
      <c r="A10" s="161"/>
      <c r="B10" s="437" t="s">
        <v>216</v>
      </c>
      <c r="C10" s="438"/>
      <c r="D10" s="260">
        <v>608.5</v>
      </c>
      <c r="E10" s="112">
        <v>674</v>
      </c>
      <c r="F10" s="112">
        <v>591.6</v>
      </c>
      <c r="G10" s="112">
        <v>488.2</v>
      </c>
      <c r="H10" s="261">
        <f>G10</f>
        <v>488.2</v>
      </c>
      <c r="I10" s="112">
        <v>474</v>
      </c>
      <c r="J10" s="112">
        <v>691.5</v>
      </c>
      <c r="K10" s="112">
        <v>920.3</v>
      </c>
      <c r="L10" s="112">
        <v>739.5</v>
      </c>
      <c r="M10" s="261">
        <f>L10</f>
        <v>739.5</v>
      </c>
      <c r="N10" s="112">
        <v>734.4</v>
      </c>
      <c r="O10" s="112">
        <v>592</v>
      </c>
      <c r="P10" s="112">
        <v>565.6</v>
      </c>
      <c r="Q10" s="112">
        <v>594.6</v>
      </c>
      <c r="R10" s="261">
        <f>Q10</f>
        <v>594.6</v>
      </c>
      <c r="S10" s="112">
        <v>530.1</v>
      </c>
      <c r="T10" s="112">
        <v>623.70000000000005</v>
      </c>
      <c r="U10" s="112">
        <v>534.1</v>
      </c>
      <c r="V10" s="112">
        <v>483.7</v>
      </c>
      <c r="W10" s="261">
        <f>V10</f>
        <v>483.7</v>
      </c>
      <c r="X10" s="32">
        <f>V10*1.01</f>
        <v>488.53699999999998</v>
      </c>
      <c r="Y10" s="32">
        <f>X10*1.01</f>
        <v>493.42237</v>
      </c>
      <c r="Z10" s="32">
        <f>Y10*1.01</f>
        <v>498.35659370000002</v>
      </c>
      <c r="AA10" s="32">
        <f>Z10*1.01</f>
        <v>503.340159637</v>
      </c>
      <c r="AB10" s="261">
        <f>AA10</f>
        <v>503.340159637</v>
      </c>
      <c r="AC10" s="32">
        <f>AA10*1.01</f>
        <v>508.37356123337003</v>
      </c>
      <c r="AD10" s="32">
        <f>AC10*1.01</f>
        <v>513.45729684570369</v>
      </c>
      <c r="AE10" s="32">
        <f>AD10*1.01</f>
        <v>518.59186981416076</v>
      </c>
      <c r="AF10" s="32">
        <f>AE10*1.01</f>
        <v>523.77778851230232</v>
      </c>
      <c r="AG10" s="261">
        <f>AF10</f>
        <v>523.77778851230232</v>
      </c>
      <c r="AH10" s="32">
        <f>AF10*1.01</f>
        <v>529.01556639742535</v>
      </c>
      <c r="AI10" s="32">
        <f>AH10*1.01</f>
        <v>534.30572206139959</v>
      </c>
      <c r="AJ10" s="32">
        <f>AI10*1.01</f>
        <v>539.64877928201361</v>
      </c>
      <c r="AK10" s="32">
        <f>AJ10*1.01</f>
        <v>545.04526707483376</v>
      </c>
      <c r="AL10" s="261">
        <f>AK10</f>
        <v>545.04526707483376</v>
      </c>
      <c r="AM10" s="32">
        <f>AK10*1.01</f>
        <v>550.49571974558205</v>
      </c>
      <c r="AN10" s="32">
        <f>AM10*1.01</f>
        <v>556.00067694303789</v>
      </c>
      <c r="AO10" s="32">
        <f>AN10*1.01</f>
        <v>561.56068371246829</v>
      </c>
      <c r="AP10" s="32">
        <f>AO10*1.01</f>
        <v>567.17629054959298</v>
      </c>
      <c r="AQ10" s="261">
        <f>AP10</f>
        <v>567.17629054959298</v>
      </c>
      <c r="AR10" s="32">
        <f>AP10*1.01</f>
        <v>572.84805345508892</v>
      </c>
      <c r="AS10" s="32">
        <f>AR10*1.01</f>
        <v>578.57653398963976</v>
      </c>
      <c r="AT10" s="32">
        <f>AS10*1.01</f>
        <v>584.3622993295362</v>
      </c>
      <c r="AU10" s="32">
        <f>AT10*1.01</f>
        <v>590.20592232283161</v>
      </c>
      <c r="AV10" s="261">
        <f>AU10</f>
        <v>590.20592232283161</v>
      </c>
    </row>
    <row r="11" spans="1:48" ht="14.55" customHeight="1" outlineLevel="1" x14ac:dyDescent="0.55000000000000004">
      <c r="A11" s="161"/>
      <c r="B11" s="205" t="s">
        <v>217</v>
      </c>
      <c r="C11" s="20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116">
        <f t="shared" si="0"/>
        <v>7018.6000000000067</v>
      </c>
      <c r="W11" s="22">
        <f t="shared" si="0"/>
        <v>7018.6000000000067</v>
      </c>
      <c r="X11" s="21">
        <f t="shared" si="0"/>
        <v>7436.0718561911672</v>
      </c>
      <c r="Y11" s="21">
        <f t="shared" si="0"/>
        <v>7249.0211395871438</v>
      </c>
      <c r="Z11" s="21">
        <f t="shared" si="0"/>
        <v>7711.3181303226111</v>
      </c>
      <c r="AA11" s="21">
        <f t="shared" si="0"/>
        <v>7889.6547410178264</v>
      </c>
      <c r="AB11" s="22">
        <f t="shared" si="0"/>
        <v>7889.6547410178264</v>
      </c>
      <c r="AC11" s="21">
        <f t="shared" si="0"/>
        <v>8678.9124161686887</v>
      </c>
      <c r="AD11" s="21">
        <f t="shared" si="0"/>
        <v>8605.0224987785623</v>
      </c>
      <c r="AE11" s="21">
        <f t="shared" si="0"/>
        <v>9092.0041376269637</v>
      </c>
      <c r="AF11" s="21">
        <f t="shared" si="0"/>
        <v>9379.9486721729227</v>
      </c>
      <c r="AG11" s="22">
        <f t="shared" si="0"/>
        <v>9379.9486721729227</v>
      </c>
      <c r="AH11" s="21">
        <f t="shared" si="0"/>
        <v>10286.103437942971</v>
      </c>
      <c r="AI11" s="21">
        <f t="shared" si="0"/>
        <v>10295.979897124884</v>
      </c>
      <c r="AJ11" s="21">
        <f t="shared" si="0"/>
        <v>11294.654286037365</v>
      </c>
      <c r="AK11" s="21">
        <f t="shared" si="0"/>
        <v>6492.1565769897243</v>
      </c>
      <c r="AL11" s="22">
        <f t="shared" si="0"/>
        <v>6492.1565769897243</v>
      </c>
      <c r="AM11" s="21">
        <f t="shared" si="0"/>
        <v>7277.9681086456185</v>
      </c>
      <c r="AN11" s="21">
        <f t="shared" si="0"/>
        <v>7118.7156925373984</v>
      </c>
      <c r="AO11" s="21">
        <f t="shared" si="0"/>
        <v>7846.5128167301591</v>
      </c>
      <c r="AP11" s="21">
        <f t="shared" si="0"/>
        <v>8172.3400062853925</v>
      </c>
      <c r="AQ11" s="22">
        <f t="shared" si="0"/>
        <v>8172.3400062853925</v>
      </c>
      <c r="AR11" s="21">
        <f t="shared" si="0"/>
        <v>9103.6514492036604</v>
      </c>
      <c r="AS11" s="21">
        <f t="shared" si="0"/>
        <v>9029.9754946193461</v>
      </c>
      <c r="AT11" s="21">
        <f t="shared" si="0"/>
        <v>9868.3859007281608</v>
      </c>
      <c r="AU11" s="21">
        <f t="shared" si="0"/>
        <v>10287.935354931302</v>
      </c>
      <c r="AV11" s="22">
        <f t="shared" si="0"/>
        <v>10287.935354931302</v>
      </c>
    </row>
    <row r="12" spans="1:48" ht="14.55" customHeight="1" outlineLevel="1" x14ac:dyDescent="0.55000000000000004">
      <c r="A12" s="161"/>
      <c r="B12" s="200" t="s">
        <v>218</v>
      </c>
      <c r="C12" s="20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01">
        <v>279.10000000000002</v>
      </c>
      <c r="W12" s="17">
        <f>+V12</f>
        <v>279.10000000000002</v>
      </c>
      <c r="X12" s="16">
        <f>+X53*X42*(1-X54)</f>
        <v>309.47036917810476</v>
      </c>
      <c r="Y12" s="16">
        <f>+Y53*Y42*(1-Y54)</f>
        <v>309.55787976924427</v>
      </c>
      <c r="Z12" s="16">
        <f>+Z53*Z42*(1-Z54)</f>
        <v>320.92069873459377</v>
      </c>
      <c r="AA12" s="16">
        <f>+AA53*AA42*(1-AA54)</f>
        <v>324.55542377836758</v>
      </c>
      <c r="AB12" s="17">
        <f>+AA12</f>
        <v>324.55542377836758</v>
      </c>
      <c r="AC12" s="16">
        <f>+AC53*AC42*(1-AC54)</f>
        <v>335.70355865022316</v>
      </c>
      <c r="AD12" s="16">
        <f>+AD53*AD42*(1-AD54)</f>
        <v>336.25259496509074</v>
      </c>
      <c r="AE12" s="16">
        <f>+AE53*AE42*(1-AE54)</f>
        <v>344.50250840872837</v>
      </c>
      <c r="AF12" s="16">
        <f>+AF53*AF42*(1-AF54)</f>
        <v>349.86159109792777</v>
      </c>
      <c r="AG12" s="17">
        <f>+AF12</f>
        <v>349.86159109792777</v>
      </c>
      <c r="AH12" s="16">
        <f>+AH53*AH42*(1-AH54)</f>
        <v>362.87797483013395</v>
      </c>
      <c r="AI12" s="16">
        <f>+AI53*AI42*(1-AI54)</f>
        <v>363.29406881708559</v>
      </c>
      <c r="AJ12" s="16">
        <f>+AJ53*AJ42*(1-AJ54)</f>
        <v>376.29383269405315</v>
      </c>
      <c r="AK12" s="16">
        <f>+AK53*AK42*(1-AK54)</f>
        <v>323.76793535068208</v>
      </c>
      <c r="AL12" s="17">
        <f>+AK12</f>
        <v>323.76793535068208</v>
      </c>
      <c r="AM12" s="16">
        <f>+AM53*AM42*(1-AM54)</f>
        <v>336.11933605082407</v>
      </c>
      <c r="AN12" s="16">
        <f>+AN53*AN42*(1-AN54)</f>
        <v>334.61918291841585</v>
      </c>
      <c r="AO12" s="16">
        <f>+AO53*AO42*(1-AO54)</f>
        <v>344.71423104310929</v>
      </c>
      <c r="AP12" s="16">
        <f>+AP53*AP42*(1-AP54)</f>
        <v>350.40135268714835</v>
      </c>
      <c r="AQ12" s="17">
        <f>+AP12</f>
        <v>350.40135268714835</v>
      </c>
      <c r="AR12" s="16">
        <f>+AR53*AR42*(1-AR54)</f>
        <v>364.59193967463409</v>
      </c>
      <c r="AS12" s="16">
        <f>+AS53*AS42*(1-AS54)</f>
        <v>363.94189313931298</v>
      </c>
      <c r="AT12" s="16">
        <f>+AT53*AT42*(1-AT54)</f>
        <v>375.31750666292402</v>
      </c>
      <c r="AU12" s="16">
        <f>+AU53*AU42*(1-AU54)</f>
        <v>382.12506051541317</v>
      </c>
      <c r="AV12" s="17">
        <f>+AU12</f>
        <v>382.12506051541317</v>
      </c>
    </row>
    <row r="13" spans="1:48" ht="14.55" customHeight="1" outlineLevel="1" x14ac:dyDescent="0.55000000000000004">
      <c r="A13" s="161"/>
      <c r="B13" s="200" t="s">
        <v>219</v>
      </c>
      <c r="C13" s="20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101">
        <v>311.2</v>
      </c>
      <c r="W13" s="17">
        <f>+V13</f>
        <v>311.2</v>
      </c>
      <c r="X13" s="33">
        <f>V13</f>
        <v>311.2</v>
      </c>
      <c r="Y13" s="33">
        <f>X13</f>
        <v>311.2</v>
      </c>
      <c r="Z13" s="33">
        <f>Y13</f>
        <v>311.2</v>
      </c>
      <c r="AA13" s="33">
        <f>Z13</f>
        <v>311.2</v>
      </c>
      <c r="AB13" s="17">
        <f>+AA13</f>
        <v>311.2</v>
      </c>
      <c r="AC13" s="33">
        <f>AA13</f>
        <v>311.2</v>
      </c>
      <c r="AD13" s="33">
        <f>AC13</f>
        <v>311.2</v>
      </c>
      <c r="AE13" s="33">
        <f>AD13</f>
        <v>311.2</v>
      </c>
      <c r="AF13" s="33">
        <f>AE13</f>
        <v>311.2</v>
      </c>
      <c r="AG13" s="17">
        <f>+AF13</f>
        <v>311.2</v>
      </c>
      <c r="AH13" s="33">
        <f>AF13</f>
        <v>311.2</v>
      </c>
      <c r="AI13" s="33">
        <f>AH13</f>
        <v>311.2</v>
      </c>
      <c r="AJ13" s="33">
        <f>AI13</f>
        <v>311.2</v>
      </c>
      <c r="AK13" s="33">
        <f>AJ13</f>
        <v>311.2</v>
      </c>
      <c r="AL13" s="17">
        <f>+AK13</f>
        <v>311.2</v>
      </c>
      <c r="AM13" s="33">
        <f>AK13</f>
        <v>311.2</v>
      </c>
      <c r="AN13" s="33">
        <f>AM13</f>
        <v>311.2</v>
      </c>
      <c r="AO13" s="33">
        <f>AN13</f>
        <v>311.2</v>
      </c>
      <c r="AP13" s="33">
        <f>AO13</f>
        <v>311.2</v>
      </c>
      <c r="AQ13" s="17">
        <f>+AP13</f>
        <v>311.2</v>
      </c>
      <c r="AR13" s="33">
        <f>AP13</f>
        <v>311.2</v>
      </c>
      <c r="AS13" s="33">
        <f>AR13</f>
        <v>311.2</v>
      </c>
      <c r="AT13" s="33">
        <f>AS13</f>
        <v>311.2</v>
      </c>
      <c r="AU13" s="33">
        <f>AT13</f>
        <v>311.2</v>
      </c>
      <c r="AV13" s="17">
        <f>+AU13</f>
        <v>311.2</v>
      </c>
    </row>
    <row r="14" spans="1:48" s="8" customFormat="1" outlineLevel="1" x14ac:dyDescent="0.55000000000000004">
      <c r="A14" s="161"/>
      <c r="B14" s="200" t="s">
        <v>220</v>
      </c>
      <c r="C14" s="20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01">
        <v>6560.5</v>
      </c>
      <c r="W14" s="17">
        <f>+V14</f>
        <v>6560.5</v>
      </c>
      <c r="X14" s="16">
        <f>+V14-'CFS '!X25-'CFS '!X7</f>
        <v>6776.8894230115748</v>
      </c>
      <c r="Y14" s="16">
        <f>+X14-'CFS '!Y25-'CFS '!Y7</f>
        <v>6962.9311753672</v>
      </c>
      <c r="Z14" s="16">
        <f>+Y14-'CFS '!Z25-'CFS '!Z7</f>
        <v>7196.6658071546399</v>
      </c>
      <c r="AA14" s="16">
        <f>+Z14-'CFS '!AA25-'CFS '!AA7</f>
        <v>7441.2675256017483</v>
      </c>
      <c r="AB14" s="17">
        <f>+AA14</f>
        <v>7441.2675256017483</v>
      </c>
      <c r="AC14" s="16">
        <f>+AA14-'CFS '!AC25-'CFS '!AC7</f>
        <v>7681.3958890029598</v>
      </c>
      <c r="AD14" s="16">
        <f>+AC14-'CFS '!AD25-'CFS '!AD7</f>
        <v>7871.3337816296153</v>
      </c>
      <c r="AE14" s="16">
        <f>+AD14-'CFS '!AE25-'CFS '!AE7</f>
        <v>8112.439119622225</v>
      </c>
      <c r="AF14" s="16">
        <f>+AE14-'CFS '!AF25-'CFS '!AF7</f>
        <v>8364.0191955967839</v>
      </c>
      <c r="AG14" s="17">
        <f>+AF14</f>
        <v>8364.0191955967839</v>
      </c>
      <c r="AH14" s="16">
        <f>+AF14-'CFS '!AH25-'CFS '!AH7</f>
        <v>8550.9861216135341</v>
      </c>
      <c r="AI14" s="16">
        <f>+AH14-'CFS '!AI25-'CFS '!AI7</f>
        <v>8689.7459354177427</v>
      </c>
      <c r="AJ14" s="16">
        <f>+AI14-'CFS '!AJ25-'CFS '!AJ7</f>
        <v>8882.4108187744205</v>
      </c>
      <c r="AK14" s="16">
        <f>+AJ14-'CFS '!AK25-'CFS '!AK7</f>
        <v>9089.325081765739</v>
      </c>
      <c r="AL14" s="17">
        <f>+AK14</f>
        <v>9089.325081765739</v>
      </c>
      <c r="AM14" s="16">
        <f>+AK14-'CFS '!AM25-'CFS '!AM7</f>
        <v>9301.7076276152166</v>
      </c>
      <c r="AN14" s="16">
        <f>+AM14-'CFS '!AN25-'CFS '!AN7</f>
        <v>9456.8487823918404</v>
      </c>
      <c r="AO14" s="16">
        <f>+AN14-'CFS '!AO25-'CFS '!AO7</f>
        <v>9667.859293676569</v>
      </c>
      <c r="AP14" s="16">
        <f>+AO14-'CFS '!AP25-'CFS '!AP7</f>
        <v>9891.72405729811</v>
      </c>
      <c r="AQ14" s="17">
        <f>+AP14</f>
        <v>9891.72405729811</v>
      </c>
      <c r="AR14" s="16">
        <f>+AP14-'CFS '!AR25-'CFS '!AR7</f>
        <v>10105.436173273552</v>
      </c>
      <c r="AS14" s="16">
        <f>+AR14-'CFS '!AS25-'CFS '!AS7</f>
        <v>10258.321758248399</v>
      </c>
      <c r="AT14" s="16">
        <f>+AS14-'CFS '!AT25-'CFS '!AT7</f>
        <v>10471.190469613859</v>
      </c>
      <c r="AU14" s="16">
        <f>+AT14-'CFS '!AU25-'CFS '!AU7</f>
        <v>10698.373116697563</v>
      </c>
      <c r="AV14" s="17">
        <f>+AU14</f>
        <v>10698.373116697563</v>
      </c>
    </row>
    <row r="15" spans="1:48" s="8" customFormat="1" outlineLevel="1" x14ac:dyDescent="0.55000000000000004">
      <c r="A15" s="161"/>
      <c r="B15" s="200" t="s">
        <v>221</v>
      </c>
      <c r="C15" s="20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101">
        <v>8015.6</v>
      </c>
      <c r="W15" s="17">
        <f>V15</f>
        <v>8015.6</v>
      </c>
      <c r="X15" s="33">
        <f>V15*0.996</f>
        <v>7983.5376000000006</v>
      </c>
      <c r="Y15" s="33">
        <f>X15*0.996</f>
        <v>7951.6034496000002</v>
      </c>
      <c r="Z15" s="33">
        <f>Y15*0.996</f>
        <v>7919.7970358016</v>
      </c>
      <c r="AA15" s="33">
        <f>Z15*0.996</f>
        <v>7888.1178476583937</v>
      </c>
      <c r="AB15" s="17">
        <f>AA15</f>
        <v>7888.1178476583937</v>
      </c>
      <c r="AC15" s="33">
        <f>AA15*0.996</f>
        <v>7856.5653762677603</v>
      </c>
      <c r="AD15" s="33">
        <f>AC15*0.996</f>
        <v>7825.1391147626891</v>
      </c>
      <c r="AE15" s="33">
        <f>AD15*0.996</f>
        <v>7793.8385583036379</v>
      </c>
      <c r="AF15" s="33">
        <f>AE15*0.996</f>
        <v>7762.6632040704235</v>
      </c>
      <c r="AG15" s="17">
        <f>AF15</f>
        <v>7762.6632040704235</v>
      </c>
      <c r="AH15" s="33">
        <f>AF15*0.996</f>
        <v>7731.6125512541421</v>
      </c>
      <c r="AI15" s="33">
        <f>AH15*0.996</f>
        <v>7700.6861010491257</v>
      </c>
      <c r="AJ15" s="33">
        <f>AI15*0.996</f>
        <v>7669.8833566449293</v>
      </c>
      <c r="AK15" s="33">
        <f>AJ15*0.996</f>
        <v>7639.2038232183495</v>
      </c>
      <c r="AL15" s="17">
        <f>AK15</f>
        <v>7639.2038232183495</v>
      </c>
      <c r="AM15" s="33">
        <f>AK15*0.996</f>
        <v>7608.6470079254759</v>
      </c>
      <c r="AN15" s="33">
        <f>AM15*0.996</f>
        <v>7578.2124198937736</v>
      </c>
      <c r="AO15" s="33">
        <f>AN15*0.996</f>
        <v>7547.8995702141983</v>
      </c>
      <c r="AP15" s="33">
        <f>AO15*0.996</f>
        <v>7517.7079719333415</v>
      </c>
      <c r="AQ15" s="17">
        <f>AP15</f>
        <v>7517.7079719333415</v>
      </c>
      <c r="AR15" s="33">
        <f>AP15*0.996</f>
        <v>7487.6371400456082</v>
      </c>
      <c r="AS15" s="33">
        <f>AR15*0.996</f>
        <v>7457.6865914854261</v>
      </c>
      <c r="AT15" s="33">
        <f>AS15*0.996</f>
        <v>7427.855845119484</v>
      </c>
      <c r="AU15" s="33">
        <f>AT15*0.996</f>
        <v>7398.1444217390062</v>
      </c>
      <c r="AV15" s="17">
        <f>AU15</f>
        <v>7398.1444217390062</v>
      </c>
    </row>
    <row r="16" spans="1:48" s="8" customFormat="1" outlineLevel="1" x14ac:dyDescent="0.55000000000000004">
      <c r="A16" s="161"/>
      <c r="B16" s="200" t="s">
        <v>222</v>
      </c>
      <c r="C16" s="20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v>1799.7</v>
      </c>
      <c r="W16" s="169">
        <f>+V16</f>
        <v>1799.7</v>
      </c>
      <c r="X16" s="101">
        <f>X55*(X27+X33)</f>
        <v>1854.1357676639595</v>
      </c>
      <c r="Y16" s="101">
        <f>Y55*(Y27+Y33)</f>
        <v>1782.1684146999512</v>
      </c>
      <c r="Z16" s="101">
        <f>Z55*(Z27+Z33)</f>
        <v>1771.7556232533093</v>
      </c>
      <c r="AA16" s="101">
        <f>AA55*(AA27+AA33)</f>
        <v>1769.5874673304418</v>
      </c>
      <c r="AB16" s="169">
        <f>+AA16</f>
        <v>1769.5874673304418</v>
      </c>
      <c r="AC16" s="101">
        <f>AC55*(AC27+AC33)</f>
        <v>1873.0077881027214</v>
      </c>
      <c r="AD16" s="101">
        <f>AD55*(AD27+AD33)</f>
        <v>1790.9207316040574</v>
      </c>
      <c r="AE16" s="101">
        <f>AE55*(AE27+AE33)</f>
        <v>1780.4579889965057</v>
      </c>
      <c r="AF16" s="101">
        <f>AF55*(AF27+AF33)</f>
        <v>1770.1047595292312</v>
      </c>
      <c r="AG16" s="169">
        <f>+AF16</f>
        <v>1770.1047595292312</v>
      </c>
      <c r="AH16" s="101">
        <f>AH55*(AH27+AH33)</f>
        <v>1890.5151782618418</v>
      </c>
      <c r="AI16" s="101">
        <f>AI55*(AI27+AI33)</f>
        <v>1800.8335728725806</v>
      </c>
      <c r="AJ16" s="101">
        <f>AJ55*(AJ27+AJ33)</f>
        <v>1789.5997973163708</v>
      </c>
      <c r="AK16" s="101">
        <f>AK55*(AK27+AK33)</f>
        <v>1778.3099230138571</v>
      </c>
      <c r="AL16" s="169">
        <f>+AK16</f>
        <v>1778.3099230138571</v>
      </c>
      <c r="AM16" s="101">
        <f>AM55*(AM27+AM33)</f>
        <v>1910.6520617541839</v>
      </c>
      <c r="AN16" s="101">
        <f>AN55*(AN27+AN33)</f>
        <v>1813.8041804663651</v>
      </c>
      <c r="AO16" s="101">
        <f>AO55*(AO27+AO33)</f>
        <v>1802.1876882343788</v>
      </c>
      <c r="AP16" s="101">
        <f>AP55*(AP27+AP33)</f>
        <v>1790.6243822122271</v>
      </c>
      <c r="AQ16" s="169">
        <f>+AP16</f>
        <v>1790.6243822122271</v>
      </c>
      <c r="AR16" s="101">
        <f>AR55*(AR27+AR33)</f>
        <v>1934.8080691777147</v>
      </c>
      <c r="AS16" s="101">
        <f>AS55*(AS27+AS33)</f>
        <v>1830.4981697273856</v>
      </c>
      <c r="AT16" s="101">
        <f>AT55*(AT27+AT33)</f>
        <v>1818.5706164393935</v>
      </c>
      <c r="AU16" s="101">
        <f>AU55*(AU27+AU33)</f>
        <v>1806.726707186674</v>
      </c>
      <c r="AV16" s="17">
        <f>+AU16</f>
        <v>1806.726707186674</v>
      </c>
    </row>
    <row r="17" spans="1:48" s="8" customFormat="1" outlineLevel="1" x14ac:dyDescent="0.55000000000000004">
      <c r="A17" s="161"/>
      <c r="B17" s="200" t="s">
        <v>223</v>
      </c>
      <c r="C17" s="20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101">
        <v>554.20000000000005</v>
      </c>
      <c r="W17" s="17">
        <f>+V17</f>
        <v>554.20000000000005</v>
      </c>
      <c r="X17" s="33">
        <f>+V17*(X42/V42)</f>
        <v>567.82316922615905</v>
      </c>
      <c r="Y17" s="33">
        <f>+X17*(Y42/X42)</f>
        <v>565.47298557124145</v>
      </c>
      <c r="Z17" s="33">
        <f>+Y17*(Z42/Y42)</f>
        <v>578.70180588405401</v>
      </c>
      <c r="AA17" s="33">
        <f>+Z17*(AA42/Z42)</f>
        <v>586.44191537849417</v>
      </c>
      <c r="AB17" s="17">
        <f>+AA17</f>
        <v>586.44191537849417</v>
      </c>
      <c r="AC17" s="33">
        <f>+AA17*(AC42/AA42)</f>
        <v>608.7412533904635</v>
      </c>
      <c r="AD17" s="33">
        <f>+AC17*(AD42/AC42)</f>
        <v>608.63745539728893</v>
      </c>
      <c r="AE17" s="33">
        <f>+AD17*(AE42/AD42)</f>
        <v>622.52087110879916</v>
      </c>
      <c r="AF17" s="33">
        <f>+AE17*(AF42/AE42)</f>
        <v>632.55228773354554</v>
      </c>
      <c r="AG17" s="17">
        <f>+AF17</f>
        <v>632.55228773354554</v>
      </c>
      <c r="AH17" s="33">
        <f>+AF17*(AH42/AF42)</f>
        <v>656.58206960156667</v>
      </c>
      <c r="AI17" s="33">
        <f>+AH17*(AI42/AH42)</f>
        <v>657.03788112325685</v>
      </c>
      <c r="AJ17" s="33">
        <f>+AI17*(AJ42/AI42)</f>
        <v>680.41670599762972</v>
      </c>
      <c r="AK17" s="33">
        <f>+AJ17*(AK42/AJ42)</f>
        <v>585.53685789274755</v>
      </c>
      <c r="AL17" s="17">
        <f>+AK17</f>
        <v>585.53685789274755</v>
      </c>
      <c r="AM17" s="33">
        <f>+AK17*(AM42/AK42)</f>
        <v>607.92264951749996</v>
      </c>
      <c r="AN17" s="33">
        <f>+AM17*(AN42/AM42)</f>
        <v>605.15181975016549</v>
      </c>
      <c r="AO17" s="33">
        <f>+AN17*(AO42/AN42)</f>
        <v>623.40189328366682</v>
      </c>
      <c r="AP17" s="33">
        <f>+AO17*(AP42/AO42)</f>
        <v>633.70927263047975</v>
      </c>
      <c r="AQ17" s="17">
        <f>+AP17</f>
        <v>633.70927263047975</v>
      </c>
      <c r="AR17" s="33">
        <f>+AP17*(AR42/AP42)</f>
        <v>659.37482538763584</v>
      </c>
      <c r="AS17" s="33">
        <f>+AR17*(AS42/AR42)</f>
        <v>658.18812367298847</v>
      </c>
      <c r="AT17" s="33">
        <f>+AS17*(AT42/AS42)</f>
        <v>678.76264800196441</v>
      </c>
      <c r="AU17" s="33">
        <f>+AT17*(AU42/AT42)</f>
        <v>691.07819609294347</v>
      </c>
      <c r="AV17" s="17">
        <f>+AU17</f>
        <v>691.07819609294347</v>
      </c>
    </row>
    <row r="18" spans="1:48" s="8" customFormat="1" outlineLevel="1" x14ac:dyDescent="0.55000000000000004">
      <c r="A18" s="161"/>
      <c r="B18" s="200" t="s">
        <v>224</v>
      </c>
      <c r="C18" s="20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101">
        <v>155.9</v>
      </c>
      <c r="W18" s="17">
        <f>+V18</f>
        <v>155.9</v>
      </c>
      <c r="X18" s="33">
        <f>+V18*0.92</f>
        <v>143.428</v>
      </c>
      <c r="Y18" s="33">
        <f>+X18*0.92</f>
        <v>131.95376000000002</v>
      </c>
      <c r="Z18" s="33">
        <f>+Y18*0.92</f>
        <v>121.39745920000001</v>
      </c>
      <c r="AA18" s="33">
        <f>+Z18*0.92</f>
        <v>111.68566246400002</v>
      </c>
      <c r="AB18" s="17">
        <f>+AA18</f>
        <v>111.68566246400002</v>
      </c>
      <c r="AC18" s="33">
        <f>+AA18*0.92</f>
        <v>102.75080946688001</v>
      </c>
      <c r="AD18" s="33">
        <f>+AC18*0.92</f>
        <v>94.530744709529614</v>
      </c>
      <c r="AE18" s="33">
        <f>+AD18*0.92</f>
        <v>86.968285132767249</v>
      </c>
      <c r="AF18" s="33">
        <f>+AE18*0.92</f>
        <v>80.01082232214587</v>
      </c>
      <c r="AG18" s="17">
        <f>+AF18</f>
        <v>80.01082232214587</v>
      </c>
      <c r="AH18" s="33">
        <f>+AF18*0.92</f>
        <v>73.609956536374199</v>
      </c>
      <c r="AI18" s="33">
        <f>+AH18*0.92</f>
        <v>67.721160013464271</v>
      </c>
      <c r="AJ18" s="33">
        <f>+AI18*0.92</f>
        <v>62.303467212387133</v>
      </c>
      <c r="AK18" s="33">
        <f>+AJ18*0.92</f>
        <v>57.319189835396166</v>
      </c>
      <c r="AL18" s="17">
        <f>+AK18</f>
        <v>57.319189835396166</v>
      </c>
      <c r="AM18" s="33">
        <f>+AK18*0.92</f>
        <v>52.733654648564475</v>
      </c>
      <c r="AN18" s="33">
        <f>+AM18*0.92</f>
        <v>48.51496227667932</v>
      </c>
      <c r="AO18" s="33">
        <f>+AN18*0.92</f>
        <v>44.633765294544979</v>
      </c>
      <c r="AP18" s="33">
        <f>+AO18*0.92</f>
        <v>41.063064070981383</v>
      </c>
      <c r="AQ18" s="17">
        <f>+AP18</f>
        <v>41.063064070981383</v>
      </c>
      <c r="AR18" s="33">
        <f>+AP18*0.92</f>
        <v>37.778018945302875</v>
      </c>
      <c r="AS18" s="33">
        <f>+AR18*0.92</f>
        <v>34.755777429678645</v>
      </c>
      <c r="AT18" s="33">
        <f>+AS18*0.92</f>
        <v>31.975315235304354</v>
      </c>
      <c r="AU18" s="33">
        <f>+AT18*0.92</f>
        <v>29.417290016480006</v>
      </c>
      <c r="AV18" s="17">
        <f>+AU18</f>
        <v>29.417290016480006</v>
      </c>
    </row>
    <row r="19" spans="1:48" ht="16.2" outlineLevel="1" x14ac:dyDescent="0.85">
      <c r="A19" s="161"/>
      <c r="B19" s="437" t="s">
        <v>225</v>
      </c>
      <c r="C19" s="438"/>
      <c r="D19" s="260">
        <v>3560.3</v>
      </c>
      <c r="E19" s="260">
        <v>3603.5</v>
      </c>
      <c r="F19" s="260">
        <v>3564.7</v>
      </c>
      <c r="G19" s="260">
        <v>3490.8</v>
      </c>
      <c r="H19" s="261">
        <f>G19</f>
        <v>3490.8</v>
      </c>
      <c r="I19" s="260">
        <v>3515.9</v>
      </c>
      <c r="J19" s="260">
        <v>3493</v>
      </c>
      <c r="K19" s="260">
        <v>3510.1</v>
      </c>
      <c r="L19" s="112">
        <v>3597.2</v>
      </c>
      <c r="M19" s="261">
        <f>L19</f>
        <v>3597.2</v>
      </c>
      <c r="N19" s="260">
        <v>3706.8</v>
      </c>
      <c r="O19" s="260">
        <v>3658.9</v>
      </c>
      <c r="P19" s="260">
        <v>3672</v>
      </c>
      <c r="Q19" s="112">
        <v>3677.3</v>
      </c>
      <c r="R19" s="261">
        <f>Q19</f>
        <v>3677.3</v>
      </c>
      <c r="S19" s="260">
        <v>3675.7</v>
      </c>
      <c r="T19" s="260">
        <v>3646.1</v>
      </c>
      <c r="U19" s="112">
        <v>3451.2</v>
      </c>
      <c r="V19" s="112">
        <v>3283.5</v>
      </c>
      <c r="W19" s="261">
        <f>V19</f>
        <v>3283.5</v>
      </c>
      <c r="X19" s="32">
        <f>+V19</f>
        <v>3283.5</v>
      </c>
      <c r="Y19" s="32">
        <f>+X19</f>
        <v>3283.5</v>
      </c>
      <c r="Z19" s="32">
        <f>+Y19</f>
        <v>3283.5</v>
      </c>
      <c r="AA19" s="32">
        <f>+Z19</f>
        <v>3283.5</v>
      </c>
      <c r="AB19" s="261">
        <f>AA19</f>
        <v>3283.5</v>
      </c>
      <c r="AC19" s="32">
        <f>+AA19</f>
        <v>3283.5</v>
      </c>
      <c r="AD19" s="32">
        <f>+AC19</f>
        <v>3283.5</v>
      </c>
      <c r="AE19" s="32">
        <f>+AD19</f>
        <v>3283.5</v>
      </c>
      <c r="AF19" s="32">
        <f>+AE19</f>
        <v>3283.5</v>
      </c>
      <c r="AG19" s="261">
        <f>AF19</f>
        <v>3283.5</v>
      </c>
      <c r="AH19" s="32">
        <f>+AF19</f>
        <v>3283.5</v>
      </c>
      <c r="AI19" s="32">
        <f>+AH19</f>
        <v>3283.5</v>
      </c>
      <c r="AJ19" s="32">
        <f>+AI19</f>
        <v>3283.5</v>
      </c>
      <c r="AK19" s="32">
        <f>+AJ19</f>
        <v>3283.5</v>
      </c>
      <c r="AL19" s="261">
        <f>AK19</f>
        <v>3283.5</v>
      </c>
      <c r="AM19" s="32">
        <f>+AK19</f>
        <v>3283.5</v>
      </c>
      <c r="AN19" s="32">
        <f>+AM19</f>
        <v>3283.5</v>
      </c>
      <c r="AO19" s="32">
        <f>+AN19</f>
        <v>3283.5</v>
      </c>
      <c r="AP19" s="32">
        <f>+AO19</f>
        <v>3283.5</v>
      </c>
      <c r="AQ19" s="261">
        <f>AP19</f>
        <v>3283.5</v>
      </c>
      <c r="AR19" s="32">
        <f>+AP19</f>
        <v>3283.5</v>
      </c>
      <c r="AS19" s="32">
        <f>+AR19</f>
        <v>3283.5</v>
      </c>
      <c r="AT19" s="32">
        <f>+AS19</f>
        <v>3283.5</v>
      </c>
      <c r="AU19" s="32">
        <f>+AT19</f>
        <v>3283.5</v>
      </c>
      <c r="AV19" s="261">
        <f>AU19</f>
        <v>3283.5</v>
      </c>
    </row>
    <row r="20" spans="1:48" outlineLevel="1" x14ac:dyDescent="0.55000000000000004">
      <c r="A20" s="161"/>
      <c r="B20" s="476" t="s">
        <v>226</v>
      </c>
      <c r="C20" s="477"/>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27978.30000000001</v>
      </c>
      <c r="W20" s="22">
        <f t="shared" si="2"/>
        <v>27978.30000000001</v>
      </c>
      <c r="X20" s="21">
        <f t="shared" si="2"/>
        <v>28666.056185270965</v>
      </c>
      <c r="Y20" s="21">
        <f t="shared" si="2"/>
        <v>28547.408804594783</v>
      </c>
      <c r="Z20" s="21">
        <f t="shared" si="2"/>
        <v>29215.256560350812</v>
      </c>
      <c r="AA20" s="21">
        <f t="shared" si="2"/>
        <v>29606.010583229272</v>
      </c>
      <c r="AB20" s="22">
        <f t="shared" si="2"/>
        <v>29606.010583229272</v>
      </c>
      <c r="AC20" s="21">
        <f t="shared" si="2"/>
        <v>30731.777091049698</v>
      </c>
      <c r="AD20" s="21">
        <f t="shared" si="2"/>
        <v>30726.536921846833</v>
      </c>
      <c r="AE20" s="21">
        <f t="shared" si="2"/>
        <v>31427.43146919963</v>
      </c>
      <c r="AF20" s="21">
        <f t="shared" si="2"/>
        <v>31933.86053252298</v>
      </c>
      <c r="AG20" s="22">
        <f t="shared" si="2"/>
        <v>31933.86053252298</v>
      </c>
      <c r="AH20" s="21">
        <f t="shared" si="2"/>
        <v>33146.987290040561</v>
      </c>
      <c r="AI20" s="21">
        <f t="shared" si="2"/>
        <v>33169.998616418146</v>
      </c>
      <c r="AJ20" s="21">
        <f t="shared" si="2"/>
        <v>34350.262264677156</v>
      </c>
      <c r="AK20" s="21">
        <f t="shared" si="2"/>
        <v>29560.319388066495</v>
      </c>
      <c r="AL20" s="22">
        <f t="shared" si="2"/>
        <v>29560.319388066495</v>
      </c>
      <c r="AM20" s="21">
        <f t="shared" si="2"/>
        <v>30690.450446157382</v>
      </c>
      <c r="AN20" s="21">
        <f t="shared" si="2"/>
        <v>30550.56704023464</v>
      </c>
      <c r="AO20" s="21">
        <f t="shared" si="2"/>
        <v>31471.909258476622</v>
      </c>
      <c r="AP20" s="21">
        <f t="shared" si="2"/>
        <v>31992.270107117682</v>
      </c>
      <c r="AQ20" s="22">
        <f t="shared" si="2"/>
        <v>31992.270107117682</v>
      </c>
      <c r="AR20" s="21">
        <f t="shared" si="2"/>
        <v>33287.977615708107</v>
      </c>
      <c r="AS20" s="21">
        <f t="shared" si="2"/>
        <v>33228.06780832255</v>
      </c>
      <c r="AT20" s="21">
        <f t="shared" si="2"/>
        <v>34266.758301801092</v>
      </c>
      <c r="AU20" s="21">
        <f t="shared" si="2"/>
        <v>34888.50014717938</v>
      </c>
      <c r="AV20" s="22">
        <f t="shared" si="2"/>
        <v>34888.50014717938</v>
      </c>
    </row>
    <row r="21" spans="1:48" ht="17.100000000000001" x14ac:dyDescent="0.85">
      <c r="A21" s="161"/>
      <c r="B21" s="445" t="s">
        <v>227</v>
      </c>
      <c r="C21" s="446"/>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4" t="s">
        <v>347</v>
      </c>
      <c r="W21" s="40" t="s">
        <v>348</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55000000000000004">
      <c r="A22" s="161"/>
      <c r="B22" s="437" t="s">
        <v>228</v>
      </c>
      <c r="C22" s="438"/>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v>1441.4</v>
      </c>
      <c r="W22" s="169">
        <f t="shared" ref="W22:W29" si="6">V22</f>
        <v>1441.4</v>
      </c>
      <c r="X22" s="101">
        <f>('IS '!X9/X51)</f>
        <v>1411.8864379368617</v>
      </c>
      <c r="Y22" s="101">
        <f>('IS '!Y9/Y51)</f>
        <v>1399.9529961393557</v>
      </c>
      <c r="Z22" s="101">
        <f>('IS '!Z9/Z51)</f>
        <v>1630.0202956593748</v>
      </c>
      <c r="AA22" s="101">
        <f>('IS '!AA9/AA51)</f>
        <v>1507.3003786534575</v>
      </c>
      <c r="AB22" s="169">
        <f t="shared" ref="AB22:AB29" si="7">AA22</f>
        <v>1507.3003786534575</v>
      </c>
      <c r="AC22" s="101">
        <f>('IS '!AC9/AC51)</f>
        <v>1546.4708076621312</v>
      </c>
      <c r="AD22" s="101">
        <f>('IS '!AD9/AD51)</f>
        <v>1525.1676192006421</v>
      </c>
      <c r="AE22" s="101">
        <f>('IS '!AE9/AE51)</f>
        <v>1748.29855059393</v>
      </c>
      <c r="AF22" s="101">
        <f>('IS '!AF9/AF51)</f>
        <v>1695.2790246634338</v>
      </c>
      <c r="AG22" s="169">
        <f t="shared" ref="AG22:AG29" si="8">AF22</f>
        <v>1695.2790246634338</v>
      </c>
      <c r="AH22" s="101">
        <f>('IS '!AH9/AH51)</f>
        <v>1708.004315393569</v>
      </c>
      <c r="AI22" s="101">
        <f>('IS '!AI9/AI51)</f>
        <v>1692.7696828034811</v>
      </c>
      <c r="AJ22" s="101">
        <f>('IS '!AJ9/AJ51)</f>
        <v>1961.8250012700105</v>
      </c>
      <c r="AK22" s="101">
        <f>('IS '!AK9/AK51)</f>
        <v>1908.7063972766762</v>
      </c>
      <c r="AL22" s="169">
        <f t="shared" ref="AL22:AL29" si="9">AK22</f>
        <v>1908.7063972766762</v>
      </c>
      <c r="AM22" s="101">
        <f>('IS '!AM9/AM51)</f>
        <v>1871.3266296765194</v>
      </c>
      <c r="AN22" s="101">
        <f>('IS '!AN9/AN51)</f>
        <v>1833.7274378563372</v>
      </c>
      <c r="AO22" s="101">
        <f>('IS '!AO9/AO51)</f>
        <v>2115.4190493066199</v>
      </c>
      <c r="AP22" s="101">
        <f>('IS '!AP9/AP51)</f>
        <v>2048.6691049020601</v>
      </c>
      <c r="AQ22" s="169">
        <f t="shared" ref="AQ22:AQ29" si="10">AP22</f>
        <v>2048.6691049020601</v>
      </c>
      <c r="AR22" s="101">
        <f>('IS '!AR9/AR51)</f>
        <v>1994.5363021888702</v>
      </c>
      <c r="AS22" s="101">
        <f>('IS '!AS9/AS51)</f>
        <v>1954.5073252986122</v>
      </c>
      <c r="AT22" s="101">
        <f>('IS '!AT9/AT51)</f>
        <v>2244.5769920714006</v>
      </c>
      <c r="AU22" s="101">
        <f>('IS '!AU9/AU51)</f>
        <v>2181.0117183667317</v>
      </c>
      <c r="AV22" s="169">
        <f t="shared" ref="AV22:AV29" si="11">AU22</f>
        <v>2181.0117183667317</v>
      </c>
    </row>
    <row r="23" spans="1:48" outlineLevel="1" x14ac:dyDescent="0.55000000000000004">
      <c r="A23" s="161"/>
      <c r="B23" s="437" t="s">
        <v>229</v>
      </c>
      <c r="C23" s="438"/>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101">
        <v>2137.1</v>
      </c>
      <c r="W23" s="169">
        <f t="shared" si="6"/>
        <v>2137.1</v>
      </c>
      <c r="X23" s="33">
        <f>V23</f>
        <v>2137.1</v>
      </c>
      <c r="Y23" s="33">
        <f>X23</f>
        <v>2137.1</v>
      </c>
      <c r="Z23" s="33">
        <f>Y23</f>
        <v>2137.1</v>
      </c>
      <c r="AA23" s="33">
        <f>Z23</f>
        <v>2137.1</v>
      </c>
      <c r="AB23" s="169">
        <f t="shared" si="7"/>
        <v>2137.1</v>
      </c>
      <c r="AC23" s="33">
        <f>AA23</f>
        <v>2137.1</v>
      </c>
      <c r="AD23" s="33">
        <f>AC23</f>
        <v>2137.1</v>
      </c>
      <c r="AE23" s="33">
        <f>AD23</f>
        <v>2137.1</v>
      </c>
      <c r="AF23" s="33">
        <f>AE23</f>
        <v>2137.1</v>
      </c>
      <c r="AG23" s="169">
        <f t="shared" si="8"/>
        <v>2137.1</v>
      </c>
      <c r="AH23" s="33">
        <f>AF23</f>
        <v>2137.1</v>
      </c>
      <c r="AI23" s="33">
        <f>AH23</f>
        <v>2137.1</v>
      </c>
      <c r="AJ23" s="33">
        <f>AI23</f>
        <v>2137.1</v>
      </c>
      <c r="AK23" s="33">
        <f>AJ23</f>
        <v>2137.1</v>
      </c>
      <c r="AL23" s="169">
        <f t="shared" si="9"/>
        <v>2137.1</v>
      </c>
      <c r="AM23" s="33">
        <f>AK23</f>
        <v>2137.1</v>
      </c>
      <c r="AN23" s="33">
        <f>AM23</f>
        <v>2137.1</v>
      </c>
      <c r="AO23" s="33">
        <f>AN23</f>
        <v>2137.1</v>
      </c>
      <c r="AP23" s="33">
        <f>AO23</f>
        <v>2137.1</v>
      </c>
      <c r="AQ23" s="169">
        <f t="shared" si="10"/>
        <v>2137.1</v>
      </c>
      <c r="AR23" s="33">
        <f>AP23</f>
        <v>2137.1</v>
      </c>
      <c r="AS23" s="33">
        <f>AR23</f>
        <v>2137.1</v>
      </c>
      <c r="AT23" s="33">
        <f>AS23</f>
        <v>2137.1</v>
      </c>
      <c r="AU23" s="33">
        <f>AT23</f>
        <v>2137.1</v>
      </c>
      <c r="AV23" s="169">
        <f t="shared" si="11"/>
        <v>2137.1</v>
      </c>
    </row>
    <row r="24" spans="1:48" outlineLevel="1" x14ac:dyDescent="0.55000000000000004">
      <c r="A24" s="161"/>
      <c r="B24" s="200" t="s">
        <v>230</v>
      </c>
      <c r="C24" s="201"/>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101">
        <v>761.7</v>
      </c>
      <c r="W24" s="169">
        <f t="shared" si="6"/>
        <v>761.7</v>
      </c>
      <c r="X24" s="33">
        <f>V24</f>
        <v>761.7</v>
      </c>
      <c r="Y24" s="33">
        <f t="shared" ref="Y24:AA25" si="12">X24</f>
        <v>761.7</v>
      </c>
      <c r="Z24" s="33">
        <f t="shared" si="12"/>
        <v>761.7</v>
      </c>
      <c r="AA24" s="33">
        <f t="shared" si="12"/>
        <v>761.7</v>
      </c>
      <c r="AB24" s="169">
        <f t="shared" si="7"/>
        <v>761.7</v>
      </c>
      <c r="AC24" s="33">
        <f>AA24</f>
        <v>761.7</v>
      </c>
      <c r="AD24" s="33">
        <f t="shared" ref="AD24:AF25" si="13">AC24</f>
        <v>761.7</v>
      </c>
      <c r="AE24" s="33">
        <f t="shared" si="13"/>
        <v>761.7</v>
      </c>
      <c r="AF24" s="33">
        <f t="shared" si="13"/>
        <v>761.7</v>
      </c>
      <c r="AG24" s="169">
        <f t="shared" si="8"/>
        <v>761.7</v>
      </c>
      <c r="AH24" s="33">
        <f>AF24</f>
        <v>761.7</v>
      </c>
      <c r="AI24" s="33">
        <f t="shared" ref="AI24:AK25" si="14">AH24</f>
        <v>761.7</v>
      </c>
      <c r="AJ24" s="33">
        <f t="shared" si="14"/>
        <v>761.7</v>
      </c>
      <c r="AK24" s="33">
        <f t="shared" si="14"/>
        <v>761.7</v>
      </c>
      <c r="AL24" s="169">
        <f t="shared" si="9"/>
        <v>761.7</v>
      </c>
      <c r="AM24" s="33">
        <f>AK24</f>
        <v>761.7</v>
      </c>
      <c r="AN24" s="33">
        <f t="shared" ref="AN24:AP25" si="15">AM24</f>
        <v>761.7</v>
      </c>
      <c r="AO24" s="33">
        <f t="shared" si="15"/>
        <v>761.7</v>
      </c>
      <c r="AP24" s="33">
        <f t="shared" si="15"/>
        <v>761.7</v>
      </c>
      <c r="AQ24" s="169">
        <f t="shared" si="10"/>
        <v>761.7</v>
      </c>
      <c r="AR24" s="33">
        <f>AP24</f>
        <v>761.7</v>
      </c>
      <c r="AS24" s="33">
        <f t="shared" ref="AS24:AU25" si="16">AR24</f>
        <v>761.7</v>
      </c>
      <c r="AT24" s="33">
        <f t="shared" si="16"/>
        <v>761.7</v>
      </c>
      <c r="AU24" s="33">
        <f t="shared" si="16"/>
        <v>761.7</v>
      </c>
      <c r="AV24" s="169">
        <f t="shared" si="11"/>
        <v>761.7</v>
      </c>
    </row>
    <row r="25" spans="1:48" outlineLevel="1" x14ac:dyDescent="0.55000000000000004">
      <c r="A25" s="161"/>
      <c r="B25" s="200" t="s">
        <v>231</v>
      </c>
      <c r="C25" s="201"/>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101">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55000000000000004">
      <c r="A26" s="161"/>
      <c r="B26" s="200" t="s">
        <v>232</v>
      </c>
      <c r="C26" s="201"/>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101">
        <v>1245.7</v>
      </c>
      <c r="W26" s="169">
        <f t="shared" si="6"/>
        <v>1245.7</v>
      </c>
      <c r="X26" s="33">
        <f>V26*0.996</f>
        <v>1240.7172</v>
      </c>
      <c r="Y26" s="33">
        <f>X26*0.996</f>
        <v>1235.7543312</v>
      </c>
      <c r="Z26" s="33">
        <f>Y26*0.996</f>
        <v>1230.8113138752001</v>
      </c>
      <c r="AA26" s="33">
        <f>Z26*0.996</f>
        <v>1225.8880686196992</v>
      </c>
      <c r="AB26" s="169">
        <f t="shared" si="7"/>
        <v>1225.8880686196992</v>
      </c>
      <c r="AC26" s="33">
        <f>AA26*0.996</f>
        <v>1220.9845163452203</v>
      </c>
      <c r="AD26" s="33">
        <f>AC26*0.996</f>
        <v>1216.1005782798395</v>
      </c>
      <c r="AE26" s="33">
        <f>AD26*0.996</f>
        <v>1211.2361759667201</v>
      </c>
      <c r="AF26" s="33">
        <f>AE26*0.996</f>
        <v>1206.3912312628531</v>
      </c>
      <c r="AG26" s="169">
        <f t="shared" si="8"/>
        <v>1206.3912312628531</v>
      </c>
      <c r="AH26" s="33">
        <f>AF26*0.996</f>
        <v>1201.5656663378018</v>
      </c>
      <c r="AI26" s="33">
        <f>AH26*0.996</f>
        <v>1196.7594036724506</v>
      </c>
      <c r="AJ26" s="33">
        <f>AI26*0.996</f>
        <v>1191.9723660577608</v>
      </c>
      <c r="AK26" s="33">
        <f>AJ26*0.996</f>
        <v>1187.2044765935298</v>
      </c>
      <c r="AL26" s="169">
        <f t="shared" si="9"/>
        <v>1187.2044765935298</v>
      </c>
      <c r="AM26" s="33">
        <f>AK26*0.996</f>
        <v>1182.4556586871556</v>
      </c>
      <c r="AN26" s="33">
        <f>AM26*0.996</f>
        <v>1177.725836052407</v>
      </c>
      <c r="AO26" s="33">
        <f>AN26*0.996</f>
        <v>1173.0149327081974</v>
      </c>
      <c r="AP26" s="33">
        <f>AO26*0.996</f>
        <v>1168.3228729773646</v>
      </c>
      <c r="AQ26" s="169">
        <f t="shared" si="10"/>
        <v>1168.3228729773646</v>
      </c>
      <c r="AR26" s="33">
        <f>AP26*0.996</f>
        <v>1163.6495814854552</v>
      </c>
      <c r="AS26" s="33">
        <f>AR26*0.996</f>
        <v>1158.9949831595134</v>
      </c>
      <c r="AT26" s="33">
        <f>AS26*0.996</f>
        <v>1154.3590032268753</v>
      </c>
      <c r="AU26" s="33">
        <f>AT26*0.996</f>
        <v>1149.7415672139678</v>
      </c>
      <c r="AV26" s="169">
        <f t="shared" si="11"/>
        <v>1149.7415672139678</v>
      </c>
    </row>
    <row r="27" spans="1:48" outlineLevel="1" x14ac:dyDescent="0.55000000000000004">
      <c r="A27" s="161"/>
      <c r="B27" s="200" t="s">
        <v>233</v>
      </c>
      <c r="C27" s="201"/>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101">
        <v>1641.9</v>
      </c>
      <c r="W27" s="169">
        <f t="shared" si="6"/>
        <v>1641.9</v>
      </c>
      <c r="X27" s="33">
        <f>V27*1.3</f>
        <v>2134.4700000000003</v>
      </c>
      <c r="Y27" s="33">
        <f>X27*0.85</f>
        <v>1814.2995000000001</v>
      </c>
      <c r="Z27" s="33">
        <f>Y27*0.99</f>
        <v>1796.1565050000002</v>
      </c>
      <c r="AA27" s="33">
        <f>Z27*0.99</f>
        <v>1778.1949399500002</v>
      </c>
      <c r="AB27" s="169">
        <f t="shared" si="7"/>
        <v>1778.1949399500002</v>
      </c>
      <c r="AC27" s="33">
        <f>AA27*1.3</f>
        <v>2311.6534219350001</v>
      </c>
      <c r="AD27" s="33">
        <f>AC27*0.85</f>
        <v>1964.90540864475</v>
      </c>
      <c r="AE27" s="33">
        <f>AD27*0.99</f>
        <v>1945.2563545583025</v>
      </c>
      <c r="AF27" s="33">
        <f>AE27*0.99</f>
        <v>1925.8037910127196</v>
      </c>
      <c r="AG27" s="169">
        <f t="shared" si="8"/>
        <v>1925.8037910127196</v>
      </c>
      <c r="AH27" s="33">
        <f>AF27*1.3</f>
        <v>2503.5449283165353</v>
      </c>
      <c r="AI27" s="33">
        <f>AH27*0.85</f>
        <v>2128.013189069055</v>
      </c>
      <c r="AJ27" s="33">
        <f>AI27*0.99</f>
        <v>2106.7330571783646</v>
      </c>
      <c r="AK27" s="33">
        <f>AJ27*0.99</f>
        <v>2085.6657266065808</v>
      </c>
      <c r="AL27" s="169">
        <f t="shared" si="9"/>
        <v>2085.6657266065808</v>
      </c>
      <c r="AM27" s="33">
        <f>AK27*1.3</f>
        <v>2711.3654445885554</v>
      </c>
      <c r="AN27" s="33">
        <f>AM27*0.85</f>
        <v>2304.6606279002722</v>
      </c>
      <c r="AO27" s="33">
        <f>AN27*0.99</f>
        <v>2281.6140216212693</v>
      </c>
      <c r="AP27" s="33">
        <f>AO27*0.99</f>
        <v>2258.7978814050566</v>
      </c>
      <c r="AQ27" s="169">
        <f t="shared" si="10"/>
        <v>2258.7978814050566</v>
      </c>
      <c r="AR27" s="33">
        <f>AP27*1.3</f>
        <v>2936.4372458265739</v>
      </c>
      <c r="AS27" s="33">
        <f>AR27*0.85</f>
        <v>2495.9716589525879</v>
      </c>
      <c r="AT27" s="33">
        <f>AS27*0.99</f>
        <v>2471.0119423630617</v>
      </c>
      <c r="AU27" s="33">
        <f>AT27*0.99</f>
        <v>2446.3018229394311</v>
      </c>
      <c r="AV27" s="169">
        <f t="shared" si="11"/>
        <v>2446.3018229394311</v>
      </c>
    </row>
    <row r="28" spans="1:48" outlineLevel="1" x14ac:dyDescent="0.55000000000000004">
      <c r="A28" s="161"/>
      <c r="B28" s="200" t="s">
        <v>234</v>
      </c>
      <c r="C28" s="201"/>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101">
        <f>175+1749</f>
        <v>1924</v>
      </c>
      <c r="W28" s="169">
        <f t="shared" si="6"/>
        <v>1924</v>
      </c>
      <c r="X28" s="33">
        <f>V28-X59+X60</f>
        <v>1924</v>
      </c>
      <c r="Y28" s="33">
        <f>X28-Y59+Y60</f>
        <v>1674</v>
      </c>
      <c r="Z28" s="33">
        <f t="shared" ref="Z28:AA28" si="17">Y28-Z59+Z60</f>
        <v>2800.3</v>
      </c>
      <c r="AA28" s="33">
        <f t="shared" si="17"/>
        <v>2800.3</v>
      </c>
      <c r="AB28" s="169">
        <f t="shared" si="7"/>
        <v>2800.3</v>
      </c>
      <c r="AC28" s="33">
        <f>AA28-AC59+AC60</f>
        <v>2050.3000000000002</v>
      </c>
      <c r="AD28" s="33">
        <f t="shared" ref="AD28:AF28" si="18">AC28-AD59+AD60</f>
        <v>924.00000000000023</v>
      </c>
      <c r="AE28" s="33">
        <f t="shared" si="18"/>
        <v>924.00000000000023</v>
      </c>
      <c r="AF28" s="33">
        <f t="shared" si="18"/>
        <v>924.00000000000023</v>
      </c>
      <c r="AG28" s="169">
        <f t="shared" si="8"/>
        <v>924.00000000000023</v>
      </c>
      <c r="AH28" s="33">
        <f>AF28-AH59+AH60</f>
        <v>2174</v>
      </c>
      <c r="AI28" s="33">
        <f t="shared" ref="AI28:AK28" si="19">AH28-AI59+AI60</f>
        <v>2174</v>
      </c>
      <c r="AJ28" s="33">
        <f t="shared" si="19"/>
        <v>2174</v>
      </c>
      <c r="AK28" s="33">
        <f t="shared" si="19"/>
        <v>1424</v>
      </c>
      <c r="AL28" s="169">
        <f t="shared" si="9"/>
        <v>1424</v>
      </c>
      <c r="AM28" s="33">
        <f>AK28-AM59+AM60</f>
        <v>1424</v>
      </c>
      <c r="AN28" s="33">
        <f t="shared" ref="AN28:AP28" si="20">AM28-AN59+AN60</f>
        <v>1424</v>
      </c>
      <c r="AO28" s="33">
        <f t="shared" si="20"/>
        <v>1424</v>
      </c>
      <c r="AP28" s="33">
        <f t="shared" si="20"/>
        <v>1424</v>
      </c>
      <c r="AQ28" s="169">
        <f t="shared" si="10"/>
        <v>1424</v>
      </c>
      <c r="AR28" s="33">
        <f>AP28-AR59+AR60</f>
        <v>1424</v>
      </c>
      <c r="AS28" s="33">
        <f t="shared" ref="AS28:AU28" si="21">AR28-AS59+AS60</f>
        <v>924</v>
      </c>
      <c r="AT28" s="33">
        <f t="shared" si="21"/>
        <v>924</v>
      </c>
      <c r="AU28" s="33">
        <f t="shared" si="21"/>
        <v>924</v>
      </c>
      <c r="AV28" s="169">
        <f t="shared" si="11"/>
        <v>924</v>
      </c>
    </row>
    <row r="29" spans="1:48" ht="16.2" outlineLevel="1" x14ac:dyDescent="0.85">
      <c r="A29" s="161"/>
      <c r="B29" s="200" t="s">
        <v>235</v>
      </c>
      <c r="C29" s="201"/>
      <c r="D29" s="112">
        <v>208.8</v>
      </c>
      <c r="E29" s="112">
        <v>221</v>
      </c>
      <c r="F29" s="112">
        <v>211.5</v>
      </c>
      <c r="G29" s="112">
        <v>0</v>
      </c>
      <c r="H29" s="262">
        <f t="shared" si="3"/>
        <v>0</v>
      </c>
      <c r="I29" s="112">
        <v>0</v>
      </c>
      <c r="J29" s="112">
        <v>0</v>
      </c>
      <c r="K29" s="112">
        <v>0</v>
      </c>
      <c r="L29" s="112">
        <v>0</v>
      </c>
      <c r="M29" s="262">
        <f t="shared" si="4"/>
        <v>0</v>
      </c>
      <c r="N29" s="112">
        <v>0</v>
      </c>
      <c r="O29" s="112">
        <v>0</v>
      </c>
      <c r="P29" s="112">
        <v>0</v>
      </c>
      <c r="Q29" s="112">
        <v>0</v>
      </c>
      <c r="R29" s="262">
        <f t="shared" si="5"/>
        <v>0</v>
      </c>
      <c r="S29" s="112">
        <v>0</v>
      </c>
      <c r="T29" s="112">
        <v>0</v>
      </c>
      <c r="U29" s="112">
        <v>0</v>
      </c>
      <c r="V29" s="112">
        <v>0</v>
      </c>
      <c r="W29" s="262">
        <f t="shared" si="6"/>
        <v>0</v>
      </c>
      <c r="X29" s="32">
        <v>0</v>
      </c>
      <c r="Y29" s="32">
        <v>0</v>
      </c>
      <c r="Z29" s="32">
        <v>0</v>
      </c>
      <c r="AA29" s="32">
        <v>0</v>
      </c>
      <c r="AB29" s="262">
        <f t="shared" si="7"/>
        <v>0</v>
      </c>
      <c r="AC29" s="32">
        <v>0</v>
      </c>
      <c r="AD29" s="32">
        <v>0</v>
      </c>
      <c r="AE29" s="32">
        <v>0</v>
      </c>
      <c r="AF29" s="32">
        <v>0</v>
      </c>
      <c r="AG29" s="262">
        <f t="shared" si="8"/>
        <v>0</v>
      </c>
      <c r="AH29" s="32">
        <v>0</v>
      </c>
      <c r="AI29" s="32">
        <v>0</v>
      </c>
      <c r="AJ29" s="32">
        <v>0</v>
      </c>
      <c r="AK29" s="32">
        <v>0</v>
      </c>
      <c r="AL29" s="262">
        <f t="shared" si="9"/>
        <v>0</v>
      </c>
      <c r="AM29" s="32">
        <v>0</v>
      </c>
      <c r="AN29" s="32">
        <v>0</v>
      </c>
      <c r="AO29" s="32">
        <v>0</v>
      </c>
      <c r="AP29" s="32">
        <v>0</v>
      </c>
      <c r="AQ29" s="262">
        <f t="shared" si="10"/>
        <v>0</v>
      </c>
      <c r="AR29" s="32">
        <v>0</v>
      </c>
      <c r="AS29" s="32">
        <v>0</v>
      </c>
      <c r="AT29" s="32">
        <v>0</v>
      </c>
      <c r="AU29" s="32">
        <v>0</v>
      </c>
      <c r="AV29" s="262">
        <f t="shared" si="11"/>
        <v>0</v>
      </c>
    </row>
    <row r="30" spans="1:48" outlineLevel="1" x14ac:dyDescent="0.55000000000000004">
      <c r="A30" s="161"/>
      <c r="B30" s="205" t="s">
        <v>236</v>
      </c>
      <c r="C30" s="201"/>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9151.7999999999993</v>
      </c>
      <c r="W30" s="150">
        <f t="shared" si="23"/>
        <v>9151.7999999999993</v>
      </c>
      <c r="X30" s="116">
        <f t="shared" si="23"/>
        <v>9609.873637936862</v>
      </c>
      <c r="Y30" s="116">
        <f t="shared" si="23"/>
        <v>9022.8068273393546</v>
      </c>
      <c r="Z30" s="116">
        <f t="shared" si="23"/>
        <v>10356.088114534576</v>
      </c>
      <c r="AA30" s="116">
        <f t="shared" si="23"/>
        <v>10210.483387223157</v>
      </c>
      <c r="AB30" s="150">
        <f t="shared" si="23"/>
        <v>10210.483387223157</v>
      </c>
      <c r="AC30" s="116">
        <f t="shared" si="23"/>
        <v>10028.208745942353</v>
      </c>
      <c r="AD30" s="116">
        <f t="shared" si="23"/>
        <v>8528.9736061252315</v>
      </c>
      <c r="AE30" s="116">
        <f t="shared" si="23"/>
        <v>8727.5910811189533</v>
      </c>
      <c r="AF30" s="116">
        <f t="shared" si="23"/>
        <v>8650.2740469390064</v>
      </c>
      <c r="AG30" s="150">
        <f t="shared" si="23"/>
        <v>8650.2740469390064</v>
      </c>
      <c r="AH30" s="116">
        <f t="shared" si="23"/>
        <v>10485.914910047904</v>
      </c>
      <c r="AI30" s="116">
        <f t="shared" si="23"/>
        <v>10090.342275544986</v>
      </c>
      <c r="AJ30" s="116">
        <f t="shared" si="23"/>
        <v>10333.330424506135</v>
      </c>
      <c r="AK30" s="116">
        <f t="shared" si="23"/>
        <v>9504.3766004767858</v>
      </c>
      <c r="AL30" s="150">
        <f t="shared" si="23"/>
        <v>9504.3766004767858</v>
      </c>
      <c r="AM30" s="116">
        <f t="shared" si="23"/>
        <v>10087.947732952231</v>
      </c>
      <c r="AN30" s="116">
        <f t="shared" si="23"/>
        <v>9638.9139018090154</v>
      </c>
      <c r="AO30" s="116">
        <f t="shared" si="23"/>
        <v>9892.848003636087</v>
      </c>
      <c r="AP30" s="116">
        <f t="shared" si="23"/>
        <v>9798.5898592844806</v>
      </c>
      <c r="AQ30" s="150">
        <f t="shared" si="23"/>
        <v>9798.5898592844806</v>
      </c>
      <c r="AR30" s="116">
        <f t="shared" si="23"/>
        <v>10417.423129500899</v>
      </c>
      <c r="AS30" s="116">
        <f t="shared" si="23"/>
        <v>9432.2739674107142</v>
      </c>
      <c r="AT30" s="116">
        <f t="shared" si="23"/>
        <v>9692.7479376613373</v>
      </c>
      <c r="AU30" s="116">
        <f t="shared" si="23"/>
        <v>9599.8551085201307</v>
      </c>
      <c r="AV30" s="150">
        <f t="shared" si="23"/>
        <v>9599.8551085201307</v>
      </c>
    </row>
    <row r="31" spans="1:48" outlineLevel="1" x14ac:dyDescent="0.55000000000000004">
      <c r="A31" s="161"/>
      <c r="B31" s="200" t="s">
        <v>237</v>
      </c>
      <c r="C31" s="201"/>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101">
        <v>13119.9</v>
      </c>
      <c r="W31" s="169">
        <f>V31</f>
        <v>13119.9</v>
      </c>
      <c r="X31" s="33">
        <f>V31-X60+X61</f>
        <v>13119.9</v>
      </c>
      <c r="Y31" s="33">
        <f>X31-Y60+Y61</f>
        <v>13369.9</v>
      </c>
      <c r="Z31" s="33">
        <f>Y31-Z60+Z61</f>
        <v>12243.6</v>
      </c>
      <c r="AA31" s="33">
        <f>Z31-AA60+AA61</f>
        <v>12243.6</v>
      </c>
      <c r="AB31" s="169">
        <f>AA31</f>
        <v>12243.6</v>
      </c>
      <c r="AC31" s="33">
        <f>AA31-AC60+AC61</f>
        <v>12993.6</v>
      </c>
      <c r="AD31" s="33">
        <f>AC31-AD60+AD61</f>
        <v>14119.6</v>
      </c>
      <c r="AE31" s="33">
        <f>AD31-AE60+AE61</f>
        <v>14119.6</v>
      </c>
      <c r="AF31" s="33">
        <f>AE31-AF60+AF61</f>
        <v>14219.6</v>
      </c>
      <c r="AG31" s="169">
        <f>AF31</f>
        <v>14219.6</v>
      </c>
      <c r="AH31" s="33">
        <f>AF31-AH60+AH61</f>
        <v>12969.6</v>
      </c>
      <c r="AI31" s="33">
        <f>AH31-AI60+AI61</f>
        <v>12969.6</v>
      </c>
      <c r="AJ31" s="33">
        <f>AI31-AJ60+AJ61</f>
        <v>18511.581197315179</v>
      </c>
      <c r="AK31" s="33">
        <f>AJ31-AK60+AK61</f>
        <v>19261.581197315179</v>
      </c>
      <c r="AL31" s="169">
        <f>AK31</f>
        <v>19261.581197315179</v>
      </c>
      <c r="AM31" s="33">
        <f>AK31-AM60+AM61</f>
        <v>19261.581197315179</v>
      </c>
      <c r="AN31" s="33">
        <f>AM31-AN60+AN61</f>
        <v>19261.581197315179</v>
      </c>
      <c r="AO31" s="33">
        <f>AN31-AO60+AO61</f>
        <v>19261.581197315179</v>
      </c>
      <c r="AP31" s="33">
        <f>AO31-AP60+AP61</f>
        <v>19261.581197315179</v>
      </c>
      <c r="AQ31" s="169">
        <f>AP31</f>
        <v>19261.581197315179</v>
      </c>
      <c r="AR31" s="33">
        <f>AP31-AR60+AR61</f>
        <v>19261.581197315179</v>
      </c>
      <c r="AS31" s="33">
        <f>AR31-AS60+AS61</f>
        <v>19761.581197315179</v>
      </c>
      <c r="AT31" s="33">
        <f>AS31-AT60+AT61</f>
        <v>19761.581197315179</v>
      </c>
      <c r="AU31" s="33">
        <f>AT31-AU60+AU61</f>
        <v>19761.581197315179</v>
      </c>
      <c r="AV31" s="169">
        <f>AU31</f>
        <v>19761.581197315179</v>
      </c>
    </row>
    <row r="32" spans="1:48" outlineLevel="1" x14ac:dyDescent="0.55000000000000004">
      <c r="A32" s="161"/>
      <c r="B32" s="200" t="s">
        <v>238</v>
      </c>
      <c r="C32" s="207"/>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101">
        <v>7515.2</v>
      </c>
      <c r="W32" s="169">
        <f>V32</f>
        <v>7515.2</v>
      </c>
      <c r="X32" s="33">
        <f>V32*0.996</f>
        <v>7485.1391999999996</v>
      </c>
      <c r="Y32" s="33">
        <f t="shared" ref="Y32:AA32" si="24">X32*0.996</f>
        <v>7455.1986431999994</v>
      </c>
      <c r="Z32" s="33">
        <f t="shared" si="24"/>
        <v>7425.3778486271995</v>
      </c>
      <c r="AA32" s="33">
        <f t="shared" si="24"/>
        <v>7395.6763372326905</v>
      </c>
      <c r="AB32" s="169">
        <f>AA32</f>
        <v>7395.6763372326905</v>
      </c>
      <c r="AC32" s="33">
        <f>AA32*0.996</f>
        <v>7366.0936318837594</v>
      </c>
      <c r="AD32" s="33">
        <f t="shared" ref="AD32:AF32" si="25">AC32*0.996</f>
        <v>7336.6292573562241</v>
      </c>
      <c r="AE32" s="33">
        <f t="shared" si="25"/>
        <v>7307.2827403267993</v>
      </c>
      <c r="AF32" s="33">
        <f t="shared" si="25"/>
        <v>7278.0536093654919</v>
      </c>
      <c r="AG32" s="169">
        <f>AF32</f>
        <v>7278.0536093654919</v>
      </c>
      <c r="AH32" s="33">
        <f>AF32*0.996</f>
        <v>7248.9413949280297</v>
      </c>
      <c r="AI32" s="33">
        <f t="shared" ref="AI32:AK32" si="26">AH32*0.996</f>
        <v>7219.9456293483172</v>
      </c>
      <c r="AJ32" s="33">
        <f t="shared" si="26"/>
        <v>7191.0658468309239</v>
      </c>
      <c r="AK32" s="33">
        <f t="shared" si="26"/>
        <v>7162.3015834436001</v>
      </c>
      <c r="AL32" s="169">
        <f>AK32</f>
        <v>7162.3015834436001</v>
      </c>
      <c r="AM32" s="33">
        <f>AK32*0.996</f>
        <v>7133.6523771098255</v>
      </c>
      <c r="AN32" s="33">
        <f t="shared" ref="AN32:AP32" si="27">AM32*0.996</f>
        <v>7105.1177676013858</v>
      </c>
      <c r="AO32" s="33">
        <f t="shared" si="27"/>
        <v>7076.6972965309806</v>
      </c>
      <c r="AP32" s="33">
        <f t="shared" si="27"/>
        <v>7048.3905073448568</v>
      </c>
      <c r="AQ32" s="169">
        <f>AP32</f>
        <v>7048.3905073448568</v>
      </c>
      <c r="AR32" s="33">
        <f>AP32*0.996</f>
        <v>7020.196945315477</v>
      </c>
      <c r="AS32" s="33">
        <f t="shared" ref="AS32:AU32" si="28">AR32*0.996</f>
        <v>6992.1161575342148</v>
      </c>
      <c r="AT32" s="33">
        <f t="shared" si="28"/>
        <v>6964.1476929040782</v>
      </c>
      <c r="AU32" s="33">
        <f t="shared" si="28"/>
        <v>6936.2911021324617</v>
      </c>
      <c r="AV32" s="169">
        <f>AU32</f>
        <v>6936.2911021324617</v>
      </c>
    </row>
    <row r="33" spans="1:48" outlineLevel="1" x14ac:dyDescent="0.55000000000000004">
      <c r="A33" s="161"/>
      <c r="B33" s="200" t="s">
        <v>239</v>
      </c>
      <c r="C33" s="207"/>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101">
        <v>6279.7</v>
      </c>
      <c r="W33" s="169">
        <f>V33</f>
        <v>6279.7</v>
      </c>
      <c r="X33" s="33">
        <f>V33*0.995</f>
        <v>6248.3014999999996</v>
      </c>
      <c r="Y33" s="33">
        <f>X33*0.995</f>
        <v>6217.0599924999997</v>
      </c>
      <c r="Z33" s="33">
        <f>Y33*0.995</f>
        <v>6185.9746925374993</v>
      </c>
      <c r="AA33" s="33">
        <f>Z33*0.995</f>
        <v>6155.044819074812</v>
      </c>
      <c r="AB33" s="169">
        <f>AA33</f>
        <v>6155.044819074812</v>
      </c>
      <c r="AC33" s="33">
        <f>AA33*0.995</f>
        <v>6124.2695949794379</v>
      </c>
      <c r="AD33" s="33">
        <f>AC33*0.995</f>
        <v>6093.6482470045403</v>
      </c>
      <c r="AE33" s="33">
        <f>AD33*0.995</f>
        <v>6063.1800057695173</v>
      </c>
      <c r="AF33" s="33">
        <f>AE33*0.995</f>
        <v>6032.8641057406694</v>
      </c>
      <c r="AG33" s="169">
        <f>AF33</f>
        <v>6032.8641057406694</v>
      </c>
      <c r="AH33" s="33">
        <f>AF33*0.995</f>
        <v>6002.6997852119657</v>
      </c>
      <c r="AI33" s="33">
        <f>AH33*0.995</f>
        <v>5972.6862862859061</v>
      </c>
      <c r="AJ33" s="33">
        <f>AI33*0.995</f>
        <v>5942.8228548544766</v>
      </c>
      <c r="AK33" s="33">
        <f>AJ33*0.995</f>
        <v>5913.1087405802045</v>
      </c>
      <c r="AL33" s="169">
        <f>AK33</f>
        <v>5913.1087405802045</v>
      </c>
      <c r="AM33" s="33">
        <f>AK33*0.995</f>
        <v>5883.5431968773037</v>
      </c>
      <c r="AN33" s="33">
        <f>AM33*0.995</f>
        <v>5854.125480892917</v>
      </c>
      <c r="AO33" s="33">
        <f>AN33*0.995</f>
        <v>5824.8548534884521</v>
      </c>
      <c r="AP33" s="33">
        <f>AO33*0.995</f>
        <v>5795.73057922101</v>
      </c>
      <c r="AQ33" s="169">
        <f>AP33</f>
        <v>5795.73057922101</v>
      </c>
      <c r="AR33" s="33">
        <f>AP33*0.995</f>
        <v>5766.7519263249051</v>
      </c>
      <c r="AS33" s="33">
        <f>AR33*0.995</f>
        <v>5737.9181666932809</v>
      </c>
      <c r="AT33" s="33">
        <f>AS33*0.995</f>
        <v>5709.2285758598146</v>
      </c>
      <c r="AU33" s="33">
        <f>AT33*0.995</f>
        <v>5680.6824329805158</v>
      </c>
      <c r="AV33" s="169">
        <f>AU33</f>
        <v>5680.6824329805158</v>
      </c>
    </row>
    <row r="34" spans="1:48" ht="15.75" customHeight="1" outlineLevel="1" x14ac:dyDescent="0.85">
      <c r="A34" s="161"/>
      <c r="B34" s="437" t="s">
        <v>240</v>
      </c>
      <c r="C34" s="438"/>
      <c r="D34" s="112">
        <v>1478.2</v>
      </c>
      <c r="E34" s="112">
        <v>1500.3</v>
      </c>
      <c r="F34" s="112">
        <v>1440.6</v>
      </c>
      <c r="G34" s="112">
        <v>1370.5</v>
      </c>
      <c r="H34" s="262">
        <f>G34</f>
        <v>1370.5</v>
      </c>
      <c r="I34" s="112">
        <v>701.2</v>
      </c>
      <c r="J34" s="112">
        <v>751.4</v>
      </c>
      <c r="K34" s="112">
        <v>821.1</v>
      </c>
      <c r="L34" s="112">
        <v>907.3</v>
      </c>
      <c r="M34" s="262">
        <f>L34</f>
        <v>907.3</v>
      </c>
      <c r="N34" s="112">
        <v>962.8</v>
      </c>
      <c r="O34" s="112">
        <v>774.8</v>
      </c>
      <c r="P34" s="112">
        <v>762.9</v>
      </c>
      <c r="Q34" s="112">
        <v>737.8</v>
      </c>
      <c r="R34" s="262">
        <f>Q34</f>
        <v>737.8</v>
      </c>
      <c r="S34" s="112">
        <v>621.1</v>
      </c>
      <c r="T34" s="112">
        <v>613.6</v>
      </c>
      <c r="U34" s="112">
        <v>594.4</v>
      </c>
      <c r="V34" s="112">
        <v>610.5</v>
      </c>
      <c r="W34" s="262">
        <f>V34</f>
        <v>610.5</v>
      </c>
      <c r="X34" s="32">
        <f>V34</f>
        <v>610.5</v>
      </c>
      <c r="Y34" s="32">
        <f>X34</f>
        <v>610.5</v>
      </c>
      <c r="Z34" s="32">
        <f>Y34</f>
        <v>610.5</v>
      </c>
      <c r="AA34" s="32">
        <f>Z34</f>
        <v>610.5</v>
      </c>
      <c r="AB34" s="262">
        <f>AA34</f>
        <v>610.5</v>
      </c>
      <c r="AC34" s="32">
        <f>AA34</f>
        <v>610.5</v>
      </c>
      <c r="AD34" s="32">
        <f>AC34</f>
        <v>610.5</v>
      </c>
      <c r="AE34" s="32">
        <f>AD34</f>
        <v>610.5</v>
      </c>
      <c r="AF34" s="32">
        <f>AE34</f>
        <v>610.5</v>
      </c>
      <c r="AG34" s="262">
        <f>AF34</f>
        <v>610.5</v>
      </c>
      <c r="AH34" s="32">
        <f>AF34</f>
        <v>610.5</v>
      </c>
      <c r="AI34" s="32">
        <f>AH34</f>
        <v>610.5</v>
      </c>
      <c r="AJ34" s="32">
        <f>AI34</f>
        <v>610.5</v>
      </c>
      <c r="AK34" s="32">
        <f>AJ34</f>
        <v>610.5</v>
      </c>
      <c r="AL34" s="262">
        <f>AK34</f>
        <v>610.5</v>
      </c>
      <c r="AM34" s="32">
        <f>AK34</f>
        <v>610.5</v>
      </c>
      <c r="AN34" s="32">
        <f>AM34</f>
        <v>610.5</v>
      </c>
      <c r="AO34" s="32">
        <f>AN34</f>
        <v>610.5</v>
      </c>
      <c r="AP34" s="32">
        <f>AO34</f>
        <v>610.5</v>
      </c>
      <c r="AQ34" s="262">
        <f>AP34</f>
        <v>610.5</v>
      </c>
      <c r="AR34" s="32">
        <f>AP34</f>
        <v>610.5</v>
      </c>
      <c r="AS34" s="32">
        <f>AR34</f>
        <v>610.5</v>
      </c>
      <c r="AT34" s="32">
        <f>AS34</f>
        <v>610.5</v>
      </c>
      <c r="AU34" s="32">
        <f>AT34</f>
        <v>610.5</v>
      </c>
      <c r="AV34" s="262">
        <f>AU34</f>
        <v>610.5</v>
      </c>
    </row>
    <row r="35" spans="1:48" outlineLevel="1" x14ac:dyDescent="0.55000000000000004">
      <c r="A35" s="161"/>
      <c r="B35" s="476" t="s">
        <v>241</v>
      </c>
      <c r="C35" s="477"/>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36677.1</v>
      </c>
      <c r="W35" s="150">
        <f t="shared" si="29"/>
        <v>36677.1</v>
      </c>
      <c r="X35" s="116">
        <f t="shared" si="29"/>
        <v>37073.714337936864</v>
      </c>
      <c r="Y35" s="116">
        <f t="shared" si="29"/>
        <v>36675.465463039349</v>
      </c>
      <c r="Z35" s="116">
        <f t="shared" si="29"/>
        <v>36821.540655699275</v>
      </c>
      <c r="AA35" s="116">
        <f t="shared" si="29"/>
        <v>36615.304543530663</v>
      </c>
      <c r="AB35" s="150">
        <f t="shared" si="29"/>
        <v>36615.304543530663</v>
      </c>
      <c r="AC35" s="116">
        <f t="shared" si="29"/>
        <v>37122.671972805554</v>
      </c>
      <c r="AD35" s="116">
        <f t="shared" si="29"/>
        <v>36689.351110485994</v>
      </c>
      <c r="AE35" s="116">
        <f t="shared" si="29"/>
        <v>36828.153827215268</v>
      </c>
      <c r="AF35" s="116">
        <f t="shared" si="29"/>
        <v>36791.29176204517</v>
      </c>
      <c r="AG35" s="150">
        <f t="shared" si="29"/>
        <v>36791.29176204517</v>
      </c>
      <c r="AH35" s="116">
        <f t="shared" si="29"/>
        <v>37317.656090187898</v>
      </c>
      <c r="AI35" s="116">
        <f t="shared" si="29"/>
        <v>36863.074191179207</v>
      </c>
      <c r="AJ35" s="116">
        <f t="shared" si="29"/>
        <v>42589.300323506723</v>
      </c>
      <c r="AK35" s="116">
        <f t="shared" si="29"/>
        <v>42451.868121815765</v>
      </c>
      <c r="AL35" s="150">
        <f t="shared" si="29"/>
        <v>42451.868121815765</v>
      </c>
      <c r="AM35" s="116">
        <f t="shared" si="29"/>
        <v>42977.22450425454</v>
      </c>
      <c r="AN35" s="116">
        <f t="shared" si="29"/>
        <v>42470.238347618491</v>
      </c>
      <c r="AO35" s="116">
        <f t="shared" si="29"/>
        <v>42666.481350970702</v>
      </c>
      <c r="AP35" s="116">
        <f t="shared" si="29"/>
        <v>42514.792143165527</v>
      </c>
      <c r="AQ35" s="150">
        <f t="shared" si="29"/>
        <v>42514.792143165527</v>
      </c>
      <c r="AR35" s="116">
        <f t="shared" si="29"/>
        <v>43076.45319845646</v>
      </c>
      <c r="AS35" s="116">
        <f t="shared" si="29"/>
        <v>42534.389488953384</v>
      </c>
      <c r="AT35" s="116">
        <f t="shared" si="29"/>
        <v>42738.205403740409</v>
      </c>
      <c r="AU35" s="116">
        <f t="shared" si="29"/>
        <v>42588.90984094829</v>
      </c>
      <c r="AV35" s="150">
        <f t="shared" si="29"/>
        <v>42588.90984094829</v>
      </c>
    </row>
    <row r="36" spans="1:48" ht="17.100000000000001" x14ac:dyDescent="0.85">
      <c r="B36" s="445" t="s">
        <v>242</v>
      </c>
      <c r="C36" s="446"/>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14" t="s">
        <v>347</v>
      </c>
      <c r="W36" s="40" t="s">
        <v>348</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55000000000000004">
      <c r="B37" s="437" t="s">
        <v>243</v>
      </c>
      <c r="C37" s="438"/>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1.1+205.3</f>
        <v>206.4</v>
      </c>
      <c r="W37" s="17">
        <f>V37</f>
        <v>206.4</v>
      </c>
      <c r="X37" s="16">
        <f>+V37+'CFS '!X12+'CFS '!X35</f>
        <v>275.62241864383759</v>
      </c>
      <c r="Y37" s="16">
        <f>+X37+'CFS '!Y12+'CFS '!Y35</f>
        <v>335.69341238944276</v>
      </c>
      <c r="Z37" s="16">
        <f>+Y37+'CFS '!Z12+'CFS '!Z35</f>
        <v>402.66346489721246</v>
      </c>
      <c r="AA37" s="16">
        <f>+Z37+'CFS '!AA12+'CFS '!AA35</f>
        <v>473.23869323034688</v>
      </c>
      <c r="AB37" s="17">
        <f>AA37</f>
        <v>473.23869323034688</v>
      </c>
      <c r="AC37" s="16">
        <f>+AA37+'CFS '!AC12+'CFS '!AC35</f>
        <v>545.92611459269835</v>
      </c>
      <c r="AD37" s="16">
        <f>+AC37+'CFS '!AD12+'CFS '!AD35</f>
        <v>613.44781780684241</v>
      </c>
      <c r="AE37" s="16">
        <f>+AD37+'CFS '!AE12+'CFS '!AE35</f>
        <v>687.900720766414</v>
      </c>
      <c r="AF37" s="16">
        <f>+AE37+'CFS '!AF12+'CFS '!AF35</f>
        <v>765.19061512237647</v>
      </c>
      <c r="AG37" s="17">
        <f>AF37</f>
        <v>765.19061512237647</v>
      </c>
      <c r="AH37" s="16">
        <f>+AF37+'CFS '!AH12+'CFS '!AH35</f>
        <v>845.48459046857988</v>
      </c>
      <c r="AI37" s="16">
        <f>+AH37+'CFS '!AI12+'CFS '!AI35</f>
        <v>921.15607699789371</v>
      </c>
      <c r="AJ37" s="16">
        <f>+AI37+'CFS '!AJ12+'CFS '!AJ35</f>
        <v>1004.2624159998445</v>
      </c>
      <c r="AK37" s="16">
        <f>+AJ37+'CFS '!AK12+'CFS '!AK35</f>
        <v>1090.4256988586167</v>
      </c>
      <c r="AL37" s="17">
        <f>AK37</f>
        <v>1090.4256988586167</v>
      </c>
      <c r="AM37" s="16">
        <f>+AK37+'CFS '!AM12+'CFS '!AM35</f>
        <v>1178.6516667708395</v>
      </c>
      <c r="AN37" s="16">
        <f>+AM37+'CFS '!AN12+'CFS '!AN35</f>
        <v>1261.5536002497502</v>
      </c>
      <c r="AO37" s="16">
        <f>+AN37+'CFS '!AO12+'CFS '!AO35</f>
        <v>1352.1630890753031</v>
      </c>
      <c r="AP37" s="16">
        <f>+AO37+'CFS '!AP12+'CFS '!AP35</f>
        <v>1445.7599668378014</v>
      </c>
      <c r="AQ37" s="17">
        <f>AP37</f>
        <v>1445.7599668378014</v>
      </c>
      <c r="AR37" s="16">
        <f>+AP37+'CFS '!AR12+'CFS '!AR35</f>
        <v>1539.7037136857537</v>
      </c>
      <c r="AS37" s="16">
        <f>+AR37+'CFS '!AS12+'CFS '!AS35</f>
        <v>1627.9350268087692</v>
      </c>
      <c r="AT37" s="16">
        <f>+AS37+'CFS '!AT12+'CFS '!AT35</f>
        <v>1724.3261076647043</v>
      </c>
      <c r="AU37" s="16">
        <f>+AT37+'CFS '!AU12+'CFS '!AU35</f>
        <v>1823.8872255095428</v>
      </c>
      <c r="AV37" s="17">
        <f>AU37</f>
        <v>1823.8872255095428</v>
      </c>
    </row>
    <row r="38" spans="1:48" outlineLevel="1" x14ac:dyDescent="0.55000000000000004">
      <c r="B38" s="474" t="s">
        <v>244</v>
      </c>
      <c r="C38" s="475"/>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v>-8449.7999999999993</v>
      </c>
      <c r="W38" s="169">
        <f>V38</f>
        <v>-8449.7999999999993</v>
      </c>
      <c r="X38" s="101">
        <f>V38+'CFS '!X6+'CFS '!X33+'CFS '!X34</f>
        <v>-8227.8805713097408</v>
      </c>
      <c r="Y38" s="101">
        <f>X38+'CFS '!Y6+'CFS '!Y33+'CFS '!Y34</f>
        <v>-8008.3500708340234</v>
      </c>
      <c r="Z38" s="101">
        <f>Y38+'CFS '!Z6+'CFS '!Z33+'CFS '!Z34</f>
        <v>-7553.5475602456845</v>
      </c>
      <c r="AA38" s="101">
        <f>Z38+'CFS '!AA6+'CFS '!AA33+'CFS '!AA34</f>
        <v>-7027.1326535317412</v>
      </c>
      <c r="AB38" s="169">
        <f>AA38</f>
        <v>-7027.1326535317412</v>
      </c>
      <c r="AC38" s="101">
        <f>AA38+'CFS '!AC6+'CFS '!AC33+'CFS '!AC34</f>
        <v>-6481.4209963485573</v>
      </c>
      <c r="AD38" s="101">
        <f>AC38+'CFS '!AD6+'CFS '!AD33+'CFS '!AD34</f>
        <v>-6120.8620064460138</v>
      </c>
      <c r="AE38" s="101">
        <f>AD38+'CFS '!AE6+'CFS '!AE33+'CFS '!AE34</f>
        <v>-5633.2230787820645</v>
      </c>
      <c r="AF38" s="101">
        <f>AE38+'CFS '!AF6+'CFS '!AF33+'CFS '!AF34</f>
        <v>-5167.2218446445722</v>
      </c>
      <c r="AG38" s="169">
        <f>AF38</f>
        <v>-5167.2218446445722</v>
      </c>
      <c r="AH38" s="101">
        <f>AF38+'CFS '!AH6+'CFS '!AH33+'CFS '!AH34</f>
        <v>-4560.7533906159242</v>
      </c>
      <c r="AI38" s="101">
        <f>AH38+'CFS '!AI6+'CFS '!AI33+'CFS '!AI34</f>
        <v>-4158.8316517589719</v>
      </c>
      <c r="AJ38" s="101">
        <f>AI38+'CFS '!AJ6+'CFS '!AJ33+'CFS '!AJ34</f>
        <v>-8787.9004748294137</v>
      </c>
      <c r="AK38" s="101">
        <f>AJ38+'CFS '!AK6+'CFS '!AK33+'CFS '!AK34</f>
        <v>-13526.5744326079</v>
      </c>
      <c r="AL38" s="169">
        <f>AK38</f>
        <v>-13526.5744326079</v>
      </c>
      <c r="AM38" s="101">
        <f>AK38+'CFS '!AM6+'CFS '!AM33+'CFS '!AM34</f>
        <v>-13010.025724868003</v>
      </c>
      <c r="AN38" s="101">
        <f>AM38+'CFS '!AN6+'CFS '!AN33+'CFS '!AN34</f>
        <v>-12725.82490763362</v>
      </c>
      <c r="AO38" s="101">
        <f>AN38+'CFS '!AO6+'CFS '!AO33+'CFS '!AO34</f>
        <v>-12091.335181569386</v>
      </c>
      <c r="AP38" s="101">
        <f>AO38+'CFS '!AP6+'CFS '!AP33+'CFS '!AP34</f>
        <v>-11512.882002885657</v>
      </c>
      <c r="AQ38" s="169">
        <f>AP38</f>
        <v>-11512.882002885657</v>
      </c>
      <c r="AR38" s="101">
        <f>AP38+'CFS '!AR6+'CFS '!AR33+'CFS '!AR34</f>
        <v>-10872.779296434117</v>
      </c>
      <c r="AS38" s="101">
        <f>AR38+'CFS '!AS6+'CFS '!AS33+'CFS '!AS34</f>
        <v>-10478.856707439631</v>
      </c>
      <c r="AT38" s="101">
        <f>AS38+'CFS '!AT6+'CFS '!AT33+'CFS '!AT34</f>
        <v>-9740.3732096040312</v>
      </c>
      <c r="AU38" s="101">
        <f>AT38+'CFS '!AU6+'CFS '!AU33+'CFS '!AU34</f>
        <v>-9068.8969192784589</v>
      </c>
      <c r="AV38" s="169">
        <f>AU38</f>
        <v>-9068.8969192784589</v>
      </c>
    </row>
    <row r="39" spans="1:48" outlineLevel="1" x14ac:dyDescent="0.55000000000000004">
      <c r="B39" s="474" t="s">
        <v>245</v>
      </c>
      <c r="C39" s="475"/>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v>-463.2</v>
      </c>
      <c r="W39" s="169">
        <f t="shared" ref="W39:W40" si="30">+V39</f>
        <v>-463.2</v>
      </c>
      <c r="X39" s="101">
        <f>+V39</f>
        <v>-463.2</v>
      </c>
      <c r="Y39" s="101">
        <f t="shared" ref="Y39:AB40" si="31">+X39</f>
        <v>-463.2</v>
      </c>
      <c r="Z39" s="101">
        <f t="shared" si="31"/>
        <v>-463.2</v>
      </c>
      <c r="AA39" s="101">
        <f t="shared" si="31"/>
        <v>-463.2</v>
      </c>
      <c r="AB39" s="169">
        <f t="shared" si="31"/>
        <v>-463.2</v>
      </c>
      <c r="AC39" s="101">
        <f>+AA39</f>
        <v>-463.2</v>
      </c>
      <c r="AD39" s="101">
        <f t="shared" ref="AD39:AG40" si="32">+AC39</f>
        <v>-463.2</v>
      </c>
      <c r="AE39" s="101">
        <f t="shared" si="32"/>
        <v>-463.2</v>
      </c>
      <c r="AF39" s="101">
        <f t="shared" si="32"/>
        <v>-463.2</v>
      </c>
      <c r="AG39" s="169">
        <f t="shared" si="32"/>
        <v>-463.2</v>
      </c>
      <c r="AH39" s="101">
        <f>+AF39</f>
        <v>-463.2</v>
      </c>
      <c r="AI39" s="101">
        <f t="shared" ref="AI39:AL40" si="33">+AH39</f>
        <v>-463.2</v>
      </c>
      <c r="AJ39" s="101">
        <f t="shared" si="33"/>
        <v>-463.2</v>
      </c>
      <c r="AK39" s="101">
        <f t="shared" si="33"/>
        <v>-463.2</v>
      </c>
      <c r="AL39" s="169">
        <f t="shared" si="33"/>
        <v>-463.2</v>
      </c>
      <c r="AM39" s="101">
        <f>+AK39</f>
        <v>-463.2</v>
      </c>
      <c r="AN39" s="101">
        <f t="shared" ref="AN39:AQ40" si="34">+AM39</f>
        <v>-463.2</v>
      </c>
      <c r="AO39" s="101">
        <f t="shared" si="34"/>
        <v>-463.2</v>
      </c>
      <c r="AP39" s="101">
        <f t="shared" si="34"/>
        <v>-463.2</v>
      </c>
      <c r="AQ39" s="169">
        <f t="shared" si="34"/>
        <v>-463.2</v>
      </c>
      <c r="AR39" s="101">
        <f>+AP39</f>
        <v>-463.2</v>
      </c>
      <c r="AS39" s="101">
        <f t="shared" ref="AS39:AV40" si="35">+AR39</f>
        <v>-463.2</v>
      </c>
      <c r="AT39" s="101">
        <f t="shared" si="35"/>
        <v>-463.2</v>
      </c>
      <c r="AU39" s="101">
        <f t="shared" si="35"/>
        <v>-463.2</v>
      </c>
      <c r="AV39" s="169">
        <f t="shared" si="35"/>
        <v>-463.2</v>
      </c>
    </row>
    <row r="40" spans="1:48" ht="16.2" outlineLevel="1" x14ac:dyDescent="0.85">
      <c r="B40" s="265" t="s">
        <v>246</v>
      </c>
      <c r="C40" s="266"/>
      <c r="D40" s="260">
        <v>6.1</v>
      </c>
      <c r="E40" s="112">
        <v>1.7</v>
      </c>
      <c r="F40" s="112">
        <v>1.6</v>
      </c>
      <c r="G40" s="112">
        <v>1.2</v>
      </c>
      <c r="H40" s="261">
        <f>+G40</f>
        <v>1.2</v>
      </c>
      <c r="I40" s="112">
        <v>0.8</v>
      </c>
      <c r="J40" s="112">
        <v>-2.8</v>
      </c>
      <c r="K40" s="112">
        <v>-2.7</v>
      </c>
      <c r="L40" s="112">
        <v>5.7</v>
      </c>
      <c r="M40" s="262">
        <f>+L40</f>
        <v>5.7</v>
      </c>
      <c r="N40" s="112">
        <v>5.7</v>
      </c>
      <c r="O40" s="112">
        <v>5.7</v>
      </c>
      <c r="P40" s="112">
        <v>6.5</v>
      </c>
      <c r="Q40" s="112">
        <v>6.7</v>
      </c>
      <c r="R40" s="262">
        <f>+Q40</f>
        <v>6.7</v>
      </c>
      <c r="S40" s="112">
        <v>6.9</v>
      </c>
      <c r="T40" s="112">
        <v>6.8</v>
      </c>
      <c r="U40" s="112">
        <v>7.6</v>
      </c>
      <c r="V40" s="112">
        <v>7.9</v>
      </c>
      <c r="W40" s="262">
        <f t="shared" si="30"/>
        <v>7.9</v>
      </c>
      <c r="X40" s="112">
        <f>+V40</f>
        <v>7.9</v>
      </c>
      <c r="Y40" s="112">
        <f t="shared" si="31"/>
        <v>7.9</v>
      </c>
      <c r="Z40" s="112">
        <f t="shared" si="31"/>
        <v>7.9</v>
      </c>
      <c r="AA40" s="112">
        <f t="shared" si="31"/>
        <v>7.9</v>
      </c>
      <c r="AB40" s="262">
        <f t="shared" si="31"/>
        <v>7.9</v>
      </c>
      <c r="AC40" s="112">
        <f>+AA40</f>
        <v>7.9</v>
      </c>
      <c r="AD40" s="112">
        <f t="shared" si="32"/>
        <v>7.9</v>
      </c>
      <c r="AE40" s="112">
        <f t="shared" si="32"/>
        <v>7.9</v>
      </c>
      <c r="AF40" s="112">
        <f t="shared" si="32"/>
        <v>7.9</v>
      </c>
      <c r="AG40" s="262">
        <f t="shared" si="32"/>
        <v>7.9</v>
      </c>
      <c r="AH40" s="112">
        <f>+AF40</f>
        <v>7.9</v>
      </c>
      <c r="AI40" s="112">
        <f t="shared" si="33"/>
        <v>7.9</v>
      </c>
      <c r="AJ40" s="112">
        <f t="shared" si="33"/>
        <v>7.9</v>
      </c>
      <c r="AK40" s="112">
        <f t="shared" si="33"/>
        <v>7.9</v>
      </c>
      <c r="AL40" s="262">
        <f t="shared" si="33"/>
        <v>7.9</v>
      </c>
      <c r="AM40" s="112">
        <f>+AK40</f>
        <v>7.9</v>
      </c>
      <c r="AN40" s="112">
        <f t="shared" si="34"/>
        <v>7.9</v>
      </c>
      <c r="AO40" s="112">
        <f t="shared" si="34"/>
        <v>7.9</v>
      </c>
      <c r="AP40" s="112">
        <f t="shared" si="34"/>
        <v>7.9</v>
      </c>
      <c r="AQ40" s="262">
        <f t="shared" si="34"/>
        <v>7.9</v>
      </c>
      <c r="AR40" s="112">
        <f>+AP40</f>
        <v>7.9</v>
      </c>
      <c r="AS40" s="112">
        <f t="shared" si="35"/>
        <v>7.9</v>
      </c>
      <c r="AT40" s="112">
        <f t="shared" si="35"/>
        <v>7.9</v>
      </c>
      <c r="AU40" s="112">
        <f t="shared" si="35"/>
        <v>7.9</v>
      </c>
      <c r="AV40" s="262">
        <f t="shared" si="35"/>
        <v>7.9</v>
      </c>
    </row>
    <row r="41" spans="1:48" outlineLevel="1" x14ac:dyDescent="0.55000000000000004">
      <c r="B41" s="476" t="s">
        <v>247</v>
      </c>
      <c r="C41" s="477"/>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-8698.7000000000007</v>
      </c>
      <c r="W41" s="22">
        <f t="shared" si="36"/>
        <v>-8698.7000000000007</v>
      </c>
      <c r="X41" s="21">
        <f t="shared" si="36"/>
        <v>-8407.5581526659043</v>
      </c>
      <c r="Y41" s="21">
        <f t="shared" si="36"/>
        <v>-8127.9566584445811</v>
      </c>
      <c r="Z41" s="21">
        <f t="shared" si="36"/>
        <v>-7606.1840953484725</v>
      </c>
      <c r="AA41" s="21">
        <f t="shared" si="36"/>
        <v>-7009.1939603013943</v>
      </c>
      <c r="AB41" s="22">
        <f t="shared" si="36"/>
        <v>-7009.1939603013943</v>
      </c>
      <c r="AC41" s="21">
        <f t="shared" si="36"/>
        <v>-6390.794881755859</v>
      </c>
      <c r="AD41" s="21">
        <f t="shared" si="36"/>
        <v>-5962.7141886391719</v>
      </c>
      <c r="AE41" s="21">
        <f t="shared" si="36"/>
        <v>-5400.6223580156502</v>
      </c>
      <c r="AF41" s="21">
        <f t="shared" si="36"/>
        <v>-4857.3312295221958</v>
      </c>
      <c r="AG41" s="22">
        <f t="shared" si="36"/>
        <v>-4857.3312295221958</v>
      </c>
      <c r="AH41" s="21">
        <f t="shared" si="36"/>
        <v>-4170.5688001473445</v>
      </c>
      <c r="AI41" s="21">
        <f t="shared" si="36"/>
        <v>-3692.975574761078</v>
      </c>
      <c r="AJ41" s="21">
        <f t="shared" si="36"/>
        <v>-8238.9380588295699</v>
      </c>
      <c r="AK41" s="21">
        <f t="shared" si="36"/>
        <v>-12891.448733749285</v>
      </c>
      <c r="AL41" s="22">
        <f t="shared" si="36"/>
        <v>-12891.448733749285</v>
      </c>
      <c r="AM41" s="21">
        <f t="shared" si="36"/>
        <v>-12286.674058097164</v>
      </c>
      <c r="AN41" s="21">
        <f t="shared" si="36"/>
        <v>-11919.571307383871</v>
      </c>
      <c r="AO41" s="21">
        <f t="shared" si="36"/>
        <v>-11194.472092494083</v>
      </c>
      <c r="AP41" s="21">
        <f t="shared" si="36"/>
        <v>-10522.422036047858</v>
      </c>
      <c r="AQ41" s="22">
        <f t="shared" si="36"/>
        <v>-10522.422036047858</v>
      </c>
      <c r="AR41" s="21">
        <f t="shared" si="36"/>
        <v>-9788.3755827483637</v>
      </c>
      <c r="AS41" s="21">
        <f t="shared" si="36"/>
        <v>-9306.2216806308625</v>
      </c>
      <c r="AT41" s="21">
        <f t="shared" si="36"/>
        <v>-8471.3471019393273</v>
      </c>
      <c r="AU41" s="21">
        <f t="shared" si="36"/>
        <v>-7700.3096937689161</v>
      </c>
      <c r="AV41" s="22">
        <f t="shared" si="36"/>
        <v>-7700.3096937689161</v>
      </c>
    </row>
    <row r="42" spans="1:48" outlineLevel="1" x14ac:dyDescent="0.55000000000000004">
      <c r="B42" s="478" t="s">
        <v>248</v>
      </c>
      <c r="C42" s="479"/>
      <c r="D42" s="267">
        <f t="shared" ref="D42:AV42" si="37">D41+D35</f>
        <v>19981.300000000003</v>
      </c>
      <c r="E42" s="267">
        <f t="shared" si="37"/>
        <v>17641.899999999998</v>
      </c>
      <c r="F42" s="267">
        <f t="shared" si="37"/>
        <v>20894.400000000001</v>
      </c>
      <c r="G42" s="267">
        <f t="shared" si="37"/>
        <v>19219.599999999999</v>
      </c>
      <c r="H42" s="268">
        <f t="shared" si="37"/>
        <v>19219.599999999999</v>
      </c>
      <c r="I42" s="267">
        <f t="shared" si="37"/>
        <v>27731.300000000003</v>
      </c>
      <c r="J42" s="267">
        <f t="shared" si="37"/>
        <v>27478.9</v>
      </c>
      <c r="K42" s="267">
        <f t="shared" si="37"/>
        <v>29140.599999999995</v>
      </c>
      <c r="L42" s="267">
        <f t="shared" si="37"/>
        <v>29374.500000000007</v>
      </c>
      <c r="M42" s="268">
        <f t="shared" si="37"/>
        <v>29374.500000000007</v>
      </c>
      <c r="N42" s="267">
        <f t="shared" si="37"/>
        <v>29968.400000000001</v>
      </c>
      <c r="O42" s="267">
        <f t="shared" si="37"/>
        <v>28371.7</v>
      </c>
      <c r="P42" s="267">
        <f t="shared" si="37"/>
        <v>29476.799999999999</v>
      </c>
      <c r="Q42" s="267">
        <f t="shared" si="37"/>
        <v>31392.600000000006</v>
      </c>
      <c r="R42" s="268">
        <f t="shared" si="37"/>
        <v>31392.600000000006</v>
      </c>
      <c r="S42" s="267">
        <f t="shared" si="37"/>
        <v>28833.899999999994</v>
      </c>
      <c r="T42" s="267">
        <f t="shared" si="37"/>
        <v>29021.499999999996</v>
      </c>
      <c r="U42" s="267">
        <f t="shared" si="37"/>
        <v>28156.199999999997</v>
      </c>
      <c r="V42" s="267">
        <f t="shared" si="37"/>
        <v>27978.399999999998</v>
      </c>
      <c r="W42" s="268">
        <f t="shared" si="37"/>
        <v>27978.399999999998</v>
      </c>
      <c r="X42" s="267">
        <f t="shared" si="37"/>
        <v>28666.15618527096</v>
      </c>
      <c r="Y42" s="267">
        <f t="shared" si="37"/>
        <v>28547.508804594767</v>
      </c>
      <c r="Z42" s="267">
        <f t="shared" si="37"/>
        <v>29215.356560350803</v>
      </c>
      <c r="AA42" s="267">
        <f t="shared" si="37"/>
        <v>29606.110583229267</v>
      </c>
      <c r="AB42" s="268">
        <f t="shared" si="37"/>
        <v>29606.110583229267</v>
      </c>
      <c r="AC42" s="267">
        <f t="shared" si="37"/>
        <v>30731.877091049697</v>
      </c>
      <c r="AD42" s="267">
        <f t="shared" si="37"/>
        <v>30726.636921846821</v>
      </c>
      <c r="AE42" s="267">
        <f t="shared" si="37"/>
        <v>31427.531469199617</v>
      </c>
      <c r="AF42" s="267">
        <f t="shared" si="37"/>
        <v>31933.960532522975</v>
      </c>
      <c r="AG42" s="268">
        <f t="shared" si="37"/>
        <v>31933.960532522975</v>
      </c>
      <c r="AH42" s="267">
        <f t="shared" si="37"/>
        <v>33147.087290040552</v>
      </c>
      <c r="AI42" s="267">
        <f t="shared" si="37"/>
        <v>33170.09861641813</v>
      </c>
      <c r="AJ42" s="267">
        <f t="shared" si="37"/>
        <v>34350.362264677155</v>
      </c>
      <c r="AK42" s="267">
        <f t="shared" si="37"/>
        <v>29560.419388066482</v>
      </c>
      <c r="AL42" s="268">
        <f t="shared" si="37"/>
        <v>29560.419388066482</v>
      </c>
      <c r="AM42" s="267">
        <f t="shared" si="37"/>
        <v>30690.550446157376</v>
      </c>
      <c r="AN42" s="267">
        <f t="shared" si="37"/>
        <v>30550.667040234621</v>
      </c>
      <c r="AO42" s="267">
        <f t="shared" si="37"/>
        <v>31472.009258476617</v>
      </c>
      <c r="AP42" s="267">
        <f t="shared" si="37"/>
        <v>31992.370107117669</v>
      </c>
      <c r="AQ42" s="268">
        <f t="shared" si="37"/>
        <v>31992.370107117669</v>
      </c>
      <c r="AR42" s="267">
        <f t="shared" si="37"/>
        <v>33288.077615708098</v>
      </c>
      <c r="AS42" s="267">
        <f t="shared" si="37"/>
        <v>33228.16780832252</v>
      </c>
      <c r="AT42" s="267">
        <f t="shared" si="37"/>
        <v>34266.858301801083</v>
      </c>
      <c r="AU42" s="267">
        <f t="shared" si="37"/>
        <v>34888.600147179372</v>
      </c>
      <c r="AV42" s="268">
        <f t="shared" si="37"/>
        <v>34888.600147179372</v>
      </c>
    </row>
    <row r="43" spans="1:48" x14ac:dyDescent="0.55000000000000004">
      <c r="B43" s="269"/>
      <c r="C43" s="270"/>
      <c r="D43" s="271">
        <f t="shared" ref="D43:AV43" si="38">ROUND((D42-D20),0)</f>
        <v>0</v>
      </c>
      <c r="E43" s="271">
        <f t="shared" si="38"/>
        <v>0</v>
      </c>
      <c r="F43" s="271">
        <f t="shared" si="38"/>
        <v>0</v>
      </c>
      <c r="G43" s="271">
        <f t="shared" si="38"/>
        <v>0</v>
      </c>
      <c r="H43" s="271">
        <f t="shared" si="38"/>
        <v>0</v>
      </c>
      <c r="I43" s="271">
        <f t="shared" si="38"/>
        <v>0</v>
      </c>
      <c r="J43" s="271">
        <f t="shared" si="38"/>
        <v>0</v>
      </c>
      <c r="K43" s="271">
        <f t="shared" si="38"/>
        <v>0</v>
      </c>
      <c r="L43" s="272">
        <f t="shared" si="38"/>
        <v>0</v>
      </c>
      <c r="M43" s="272">
        <f t="shared" si="38"/>
        <v>0</v>
      </c>
      <c r="N43" s="272">
        <f t="shared" si="38"/>
        <v>0</v>
      </c>
      <c r="O43" s="272">
        <f t="shared" si="38"/>
        <v>0</v>
      </c>
      <c r="P43" s="272">
        <f t="shared" si="38"/>
        <v>0</v>
      </c>
      <c r="Q43" s="272">
        <f t="shared" si="38"/>
        <v>0</v>
      </c>
      <c r="R43" s="272">
        <f t="shared" si="38"/>
        <v>0</v>
      </c>
      <c r="S43" s="272">
        <f t="shared" si="38"/>
        <v>0</v>
      </c>
      <c r="T43" s="272">
        <f t="shared" si="38"/>
        <v>0</v>
      </c>
      <c r="U43" s="272">
        <f t="shared" si="38"/>
        <v>0</v>
      </c>
      <c r="V43" s="272">
        <f t="shared" si="38"/>
        <v>0</v>
      </c>
      <c r="W43" s="272">
        <f t="shared" si="38"/>
        <v>0</v>
      </c>
      <c r="X43" s="272">
        <f t="shared" si="38"/>
        <v>0</v>
      </c>
      <c r="Y43" s="272">
        <f t="shared" si="38"/>
        <v>0</v>
      </c>
      <c r="Z43" s="272">
        <f t="shared" si="38"/>
        <v>0</v>
      </c>
      <c r="AA43" s="272">
        <f t="shared" si="38"/>
        <v>0</v>
      </c>
      <c r="AB43" s="272">
        <f t="shared" si="38"/>
        <v>0</v>
      </c>
      <c r="AC43" s="272">
        <f t="shared" si="38"/>
        <v>0</v>
      </c>
      <c r="AD43" s="272">
        <f t="shared" si="38"/>
        <v>0</v>
      </c>
      <c r="AE43" s="272">
        <f t="shared" si="38"/>
        <v>0</v>
      </c>
      <c r="AF43" s="272">
        <f t="shared" si="38"/>
        <v>0</v>
      </c>
      <c r="AG43" s="272">
        <f t="shared" si="38"/>
        <v>0</v>
      </c>
      <c r="AH43" s="272">
        <f t="shared" si="38"/>
        <v>0</v>
      </c>
      <c r="AI43" s="272">
        <f t="shared" si="38"/>
        <v>0</v>
      </c>
      <c r="AJ43" s="272">
        <f t="shared" si="38"/>
        <v>0</v>
      </c>
      <c r="AK43" s="272">
        <f t="shared" si="38"/>
        <v>0</v>
      </c>
      <c r="AL43" s="272">
        <f t="shared" si="38"/>
        <v>0</v>
      </c>
      <c r="AM43" s="272">
        <f t="shared" si="38"/>
        <v>0</v>
      </c>
      <c r="AN43" s="272">
        <f t="shared" si="38"/>
        <v>0</v>
      </c>
      <c r="AO43" s="272">
        <f t="shared" si="38"/>
        <v>0</v>
      </c>
      <c r="AP43" s="272">
        <f t="shared" si="38"/>
        <v>0</v>
      </c>
      <c r="AQ43" s="272">
        <f t="shared" si="38"/>
        <v>0</v>
      </c>
      <c r="AR43" s="272">
        <f t="shared" si="38"/>
        <v>0</v>
      </c>
      <c r="AS43" s="272">
        <f t="shared" si="38"/>
        <v>0</v>
      </c>
      <c r="AT43" s="272">
        <f t="shared" si="38"/>
        <v>0</v>
      </c>
      <c r="AU43" s="272">
        <f t="shared" si="38"/>
        <v>0</v>
      </c>
      <c r="AV43" s="272">
        <f t="shared" si="38"/>
        <v>0</v>
      </c>
    </row>
    <row r="44" spans="1:48" ht="15.6" x14ac:dyDescent="0.6">
      <c r="B44" s="445" t="s">
        <v>249</v>
      </c>
      <c r="C44" s="446"/>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3" t="s">
        <v>346</v>
      </c>
      <c r="W44" s="39" t="s">
        <v>346</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85">
      <c r="B45" s="463"/>
      <c r="C45" s="464"/>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4" t="s">
        <v>347</v>
      </c>
      <c r="W45" s="40" t="s">
        <v>348</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55000000000000004">
      <c r="B46" s="200" t="s">
        <v>250</v>
      </c>
      <c r="C46" s="273"/>
      <c r="D46" s="274">
        <f>31+30+31</f>
        <v>92</v>
      </c>
      <c r="E46" s="274">
        <f>31+28+31</f>
        <v>90</v>
      </c>
      <c r="F46" s="274">
        <f>30+31+30</f>
        <v>91</v>
      </c>
      <c r="G46" s="274">
        <f>31+31+30</f>
        <v>92</v>
      </c>
      <c r="H46" s="122"/>
      <c r="I46" s="274">
        <f>31+30+31</f>
        <v>92</v>
      </c>
      <c r="J46" s="274">
        <f>31+29+31</f>
        <v>91</v>
      </c>
      <c r="K46" s="274">
        <f>30+31+30</f>
        <v>91</v>
      </c>
      <c r="L46" s="274">
        <f>31+31+30</f>
        <v>92</v>
      </c>
      <c r="M46" s="122"/>
      <c r="N46" s="274">
        <f>31+30+31</f>
        <v>92</v>
      </c>
      <c r="O46" s="274">
        <f>31+28+31</f>
        <v>90</v>
      </c>
      <c r="P46" s="274">
        <f>30+31+30</f>
        <v>91</v>
      </c>
      <c r="Q46" s="274">
        <f>31+31+30</f>
        <v>92</v>
      </c>
      <c r="R46" s="122"/>
      <c r="S46" s="274">
        <f>31+30+31</f>
        <v>92</v>
      </c>
      <c r="T46" s="274">
        <f>31+28+31</f>
        <v>90</v>
      </c>
      <c r="U46" s="274">
        <f>30+31+30</f>
        <v>91</v>
      </c>
      <c r="V46" s="274">
        <f>31+31+30</f>
        <v>92</v>
      </c>
      <c r="W46" s="122"/>
      <c r="X46" s="274">
        <f>31+30+31</f>
        <v>92</v>
      </c>
      <c r="Y46" s="274">
        <f>31+28+31</f>
        <v>90</v>
      </c>
      <c r="Z46" s="274">
        <f>30+31+30</f>
        <v>91</v>
      </c>
      <c r="AA46" s="274">
        <f>31+31+30</f>
        <v>92</v>
      </c>
      <c r="AB46" s="122"/>
      <c r="AC46" s="274">
        <f>31+30+31</f>
        <v>92</v>
      </c>
      <c r="AD46" s="274">
        <f>31+29+31</f>
        <v>91</v>
      </c>
      <c r="AE46" s="274">
        <f>30+31+30</f>
        <v>91</v>
      </c>
      <c r="AF46" s="274">
        <f>31+31+30</f>
        <v>92</v>
      </c>
      <c r="AG46" s="122"/>
      <c r="AH46" s="274">
        <f>31+30+31</f>
        <v>92</v>
      </c>
      <c r="AI46" s="274">
        <f>31+28+31</f>
        <v>90</v>
      </c>
      <c r="AJ46" s="274">
        <f>30+31+30</f>
        <v>91</v>
      </c>
      <c r="AK46" s="274">
        <f>31+31+30</f>
        <v>92</v>
      </c>
      <c r="AL46" s="122"/>
      <c r="AM46" s="274">
        <f>31+30+31</f>
        <v>92</v>
      </c>
      <c r="AN46" s="274">
        <f>31+28+31</f>
        <v>90</v>
      </c>
      <c r="AO46" s="274">
        <f>30+31+30</f>
        <v>91</v>
      </c>
      <c r="AP46" s="274">
        <f>31+31+30</f>
        <v>92</v>
      </c>
      <c r="AQ46" s="122"/>
      <c r="AR46" s="274">
        <f>31+30+31</f>
        <v>92</v>
      </c>
      <c r="AS46" s="274">
        <f>31+28+31</f>
        <v>90</v>
      </c>
      <c r="AT46" s="274">
        <f>30+31+30</f>
        <v>91</v>
      </c>
      <c r="AU46" s="274">
        <f>31+31+30</f>
        <v>92</v>
      </c>
      <c r="AV46" s="122"/>
    </row>
    <row r="47" spans="1:48" outlineLevel="1" x14ac:dyDescent="0.55000000000000004">
      <c r="B47" s="437" t="s">
        <v>251</v>
      </c>
      <c r="C47" s="438"/>
      <c r="D47" s="276">
        <f>'IS '!D8/'BS '!D8</f>
        <v>9.1942057111172737</v>
      </c>
      <c r="E47" s="276">
        <f>'IS '!E8/'BS '!E8</f>
        <v>8.9623365548607161</v>
      </c>
      <c r="F47" s="276">
        <f>'IS '!F8/'BS '!F8</f>
        <v>8.6301543131798635</v>
      </c>
      <c r="G47" s="276">
        <f>'IS '!G8/'BS '!G8</f>
        <v>7.6757679180887379</v>
      </c>
      <c r="H47" s="126"/>
      <c r="I47" s="276">
        <f>'IS '!I8/'BS '!I8</f>
        <v>7.8153287082920375</v>
      </c>
      <c r="J47" s="276">
        <f>'IS '!J8/'BS '!J8</f>
        <v>6.3716259298618487</v>
      </c>
      <c r="K47" s="276">
        <f>'IS '!K8/'BS '!K8</f>
        <v>4.7918510952218822</v>
      </c>
      <c r="L47" s="276">
        <f>'IS '!L8/'BS '!L8</f>
        <v>7.0218474077428121</v>
      </c>
      <c r="M47" s="31"/>
      <c r="N47" s="276">
        <f>'IS '!N8/'BS '!N8</f>
        <v>7.6006756756756761</v>
      </c>
      <c r="O47" s="276">
        <f>'IS '!O8/'BS '!O8</f>
        <v>7.5755510111338324</v>
      </c>
      <c r="P47" s="276">
        <f>'IS '!P8/'BS '!P8</f>
        <v>8.2270632133450388</v>
      </c>
      <c r="Q47" s="276">
        <f>'IS '!Q8/'BS '!Q8</f>
        <v>8.6667021276595744</v>
      </c>
      <c r="R47" s="31"/>
      <c r="S47" s="276">
        <f>'IS '!S8/'BS '!S8</f>
        <v>7.8075841334497138</v>
      </c>
      <c r="T47" s="276">
        <f>'IS '!T8/'BS '!T8</f>
        <v>7.6211198722427387</v>
      </c>
      <c r="U47" s="276">
        <f>'IS '!U8/'BS '!U8</f>
        <v>7.1111595846784761</v>
      </c>
      <c r="V47" s="276">
        <f>'IS '!V8/'BS '!V8</f>
        <v>7.1579753296469582</v>
      </c>
      <c r="W47" s="126"/>
      <c r="X47" s="277">
        <f>AVERAGE(S47,N47,I47)</f>
        <v>7.7411961724724749</v>
      </c>
      <c r="Y47" s="277">
        <f t="shared" ref="Y47:AA47" si="39">AVERAGE(T47,O47,J47)</f>
        <v>7.1894322710794727</v>
      </c>
      <c r="Z47" s="277">
        <f t="shared" si="39"/>
        <v>6.7100246310817999</v>
      </c>
      <c r="AA47" s="277">
        <f t="shared" si="39"/>
        <v>7.6155082883497807</v>
      </c>
      <c r="AB47" s="278"/>
      <c r="AC47" s="277">
        <f t="shared" ref="AC47:AF47" si="40">AVERAGE(X47,S47,N47)</f>
        <v>7.7164853271992895</v>
      </c>
      <c r="AD47" s="277">
        <f t="shared" si="40"/>
        <v>7.4620343848186819</v>
      </c>
      <c r="AE47" s="277">
        <f t="shared" si="40"/>
        <v>7.3494158097017719</v>
      </c>
      <c r="AF47" s="277">
        <f t="shared" si="40"/>
        <v>7.813395248552105</v>
      </c>
      <c r="AG47" s="278"/>
      <c r="AH47" s="277">
        <f t="shared" ref="AH47:AK47" si="41">AVERAGE(AC47,X47,S47)</f>
        <v>7.7550885443738267</v>
      </c>
      <c r="AI47" s="277">
        <f t="shared" si="41"/>
        <v>7.4241955093802972</v>
      </c>
      <c r="AJ47" s="277">
        <f t="shared" si="41"/>
        <v>7.0568666751540157</v>
      </c>
      <c r="AK47" s="277">
        <f t="shared" si="41"/>
        <v>7.5289596221829482</v>
      </c>
      <c r="AL47" s="278"/>
      <c r="AM47" s="277">
        <f t="shared" ref="AM47:AP47" si="42">AVERAGE(AH47,AC47,X47)</f>
        <v>7.7375900146818637</v>
      </c>
      <c r="AN47" s="277">
        <f t="shared" si="42"/>
        <v>7.3585540550928172</v>
      </c>
      <c r="AO47" s="277">
        <f t="shared" si="42"/>
        <v>7.0387690386458628</v>
      </c>
      <c r="AP47" s="277">
        <f t="shared" si="42"/>
        <v>7.6526210530282777</v>
      </c>
      <c r="AQ47" s="278"/>
      <c r="AR47" s="277">
        <f t="shared" ref="AR47:AU47" si="43">AVERAGE(AM47,AH47,AC47)</f>
        <v>7.7363879620849936</v>
      </c>
      <c r="AS47" s="277">
        <f t="shared" si="43"/>
        <v>7.4149279830972654</v>
      </c>
      <c r="AT47" s="277">
        <f t="shared" si="43"/>
        <v>7.1483505078338831</v>
      </c>
      <c r="AU47" s="277">
        <f t="shared" si="43"/>
        <v>7.6649919745877773</v>
      </c>
      <c r="AV47" s="278"/>
    </row>
    <row r="48" spans="1:48" s="23" customFormat="1" outlineLevel="1" x14ac:dyDescent="0.55000000000000004">
      <c r="B48" s="449" t="s">
        <v>252</v>
      </c>
      <c r="C48" s="450"/>
      <c r="D48" s="279">
        <f>D46/D47</f>
        <v>10.00630210924661</v>
      </c>
      <c r="E48" s="279">
        <f>E46/E47</f>
        <v>10.042024136126486</v>
      </c>
      <c r="F48" s="274">
        <f>F46/F47</f>
        <v>10.544423274219552</v>
      </c>
      <c r="G48" s="274">
        <f>G46/G47</f>
        <v>11.985771453979545</v>
      </c>
      <c r="H48" s="126"/>
      <c r="I48" s="274">
        <f>I46/I47</f>
        <v>11.771737752039567</v>
      </c>
      <c r="J48" s="274">
        <f>J46/J47</f>
        <v>14.28206881598479</v>
      </c>
      <c r="K48" s="274">
        <f>K46/K47</f>
        <v>18.990573411335589</v>
      </c>
      <c r="L48" s="279">
        <f>L46/L47</f>
        <v>13.101965146459028</v>
      </c>
      <c r="M48" s="31"/>
      <c r="N48" s="279">
        <f>N46/N47</f>
        <v>12.104187038847897</v>
      </c>
      <c r="O48" s="279">
        <f>O46/O47</f>
        <v>11.880323935212958</v>
      </c>
      <c r="P48" s="279">
        <f>P46/P47</f>
        <v>11.061055159074236</v>
      </c>
      <c r="Q48" s="279">
        <f>Q46/Q47</f>
        <v>10.615341181091731</v>
      </c>
      <c r="R48" s="31"/>
      <c r="S48" s="279">
        <f>S46/S47</f>
        <v>11.783414488721057</v>
      </c>
      <c r="T48" s="279">
        <f>T46/T47</f>
        <v>11.809288071664309</v>
      </c>
      <c r="U48" s="279">
        <f>U46/U47</f>
        <v>12.79678776947522</v>
      </c>
      <c r="V48" s="279">
        <f>V46/V47</f>
        <v>12.852796463121866</v>
      </c>
      <c r="W48" s="126"/>
      <c r="X48" s="279">
        <f>X46/X47</f>
        <v>11.884468233365535</v>
      </c>
      <c r="Y48" s="279">
        <f>Y46/Y47</f>
        <v>12.518373719443463</v>
      </c>
      <c r="Z48" s="279">
        <f>Z46/Z47</f>
        <v>13.561798205400752</v>
      </c>
      <c r="AA48" s="279">
        <f>AA46/AA47</f>
        <v>12.080611893068488</v>
      </c>
      <c r="AB48" s="31"/>
      <c r="AC48" s="279">
        <f>AC46/AC47</f>
        <v>11.922526396274707</v>
      </c>
      <c r="AD48" s="279">
        <f>AD46/AD47</f>
        <v>12.195065756482867</v>
      </c>
      <c r="AE48" s="279">
        <f>AE46/AE47</f>
        <v>12.381936517984638</v>
      </c>
      <c r="AF48" s="279">
        <f>AF46/AF47</f>
        <v>11.774650721406735</v>
      </c>
      <c r="AG48" s="31"/>
      <c r="AH48" s="279">
        <f>AH46/AH47</f>
        <v>11.863178540591171</v>
      </c>
      <c r="AI48" s="279">
        <f>AI46/AI47</f>
        <v>12.122525583585064</v>
      </c>
      <c r="AJ48" s="279">
        <f>AJ46/AJ47</f>
        <v>12.89524149866611</v>
      </c>
      <c r="AK48" s="279">
        <f>AK46/AK47</f>
        <v>12.219483782186296</v>
      </c>
      <c r="AL48" s="31"/>
      <c r="AM48" s="279">
        <f>AM46/AM47</f>
        <v>11.890007072671533</v>
      </c>
      <c r="AN48" s="279">
        <f>AN46/AN47</f>
        <v>12.230663704605318</v>
      </c>
      <c r="AO48" s="279">
        <f>AO46/AO47</f>
        <v>12.928396925708309</v>
      </c>
      <c r="AP48" s="279">
        <f>AP46/AP47</f>
        <v>12.022024788956978</v>
      </c>
      <c r="AQ48" s="31"/>
      <c r="AR48" s="279">
        <f>AR46/AR47</f>
        <v>11.89185449991388</v>
      </c>
      <c r="AS48" s="279">
        <f>AS46/AS47</f>
        <v>12.137676887106648</v>
      </c>
      <c r="AT48" s="279">
        <f>AT46/AT47</f>
        <v>12.730209563769016</v>
      </c>
      <c r="AU48" s="279">
        <f>AU46/AU47</f>
        <v>12.002621829874487</v>
      </c>
      <c r="AV48" s="31"/>
    </row>
    <row r="49" spans="2:48" outlineLevel="1" x14ac:dyDescent="0.55000000000000004">
      <c r="B49" s="437" t="s">
        <v>253</v>
      </c>
      <c r="C49" s="438"/>
      <c r="D49" s="276">
        <f>'IS '!D9/'BS '!D9</f>
        <v>1.6062306215857083</v>
      </c>
      <c r="E49" s="276">
        <f>'IS '!E9/'BS '!E9</f>
        <v>1.3943173943173943</v>
      </c>
      <c r="F49" s="276">
        <f>'IS '!F9/'BS '!F9</f>
        <v>1.4497759029791721</v>
      </c>
      <c r="G49" s="276">
        <f>'IS '!G9/'BS '!G9</f>
        <v>1.3989146070354381</v>
      </c>
      <c r="H49" s="126"/>
      <c r="I49" s="276">
        <f>'IS '!I9/'BS '!I9</f>
        <v>1.5875630013487614</v>
      </c>
      <c r="J49" s="276">
        <f>'IS '!J9/'BS '!J9</f>
        <v>1.3387615601125855</v>
      </c>
      <c r="K49" s="276">
        <f>'IS '!K9/'BS '!K9</f>
        <v>0.93698699330723578</v>
      </c>
      <c r="L49" s="276">
        <f>'IS '!L9/'BS '!L9</f>
        <v>1.2742039448240299</v>
      </c>
      <c r="M49" s="31"/>
      <c r="N49" s="276">
        <f>'IS '!N9/'BS '!N9</f>
        <v>1.3925246347264695</v>
      </c>
      <c r="O49" s="276">
        <f>'IS '!O9/'BS '!O9</f>
        <v>1.3250864591646716</v>
      </c>
      <c r="P49" s="276">
        <f>'IS '!P9/'BS '!P9</f>
        <v>1.4248805063945227</v>
      </c>
      <c r="Q49" s="276">
        <f>'IS '!Q9/'BS '!Q9</f>
        <v>1.5531516927489244</v>
      </c>
      <c r="R49" s="31"/>
      <c r="S49" s="276">
        <f>'IS '!S9/'BS '!S9</f>
        <v>1.5435220817298883</v>
      </c>
      <c r="T49" s="276">
        <f>'IS '!T9/'BS '!T9</f>
        <v>1.2842708333333335</v>
      </c>
      <c r="U49" s="276">
        <f>'IS '!U9/'BS '!U9</f>
        <v>1.2253739040742651</v>
      </c>
      <c r="V49" s="276">
        <f>'IS '!V9/'BS '!V9</f>
        <v>1.2455205366167417</v>
      </c>
      <c r="W49" s="126"/>
      <c r="X49" s="277">
        <f t="shared" ref="X49:AA49" si="44">AVERAGE(S49,N49,I49)</f>
        <v>1.5078699059350396</v>
      </c>
      <c r="Y49" s="277">
        <f t="shared" si="44"/>
        <v>1.3160396175368636</v>
      </c>
      <c r="Z49" s="277">
        <f t="shared" si="44"/>
        <v>1.1957471345920079</v>
      </c>
      <c r="AA49" s="277">
        <f t="shared" si="44"/>
        <v>1.3576253913965652</v>
      </c>
      <c r="AB49" s="278"/>
      <c r="AC49" s="277">
        <f t="shared" ref="AC49:AF49" si="45">AVERAGE(X49,S49,N49)</f>
        <v>1.4813055407971323</v>
      </c>
      <c r="AD49" s="277">
        <f t="shared" si="45"/>
        <v>1.3084656366782896</v>
      </c>
      <c r="AE49" s="277">
        <f t="shared" si="45"/>
        <v>1.2820005150202654</v>
      </c>
      <c r="AF49" s="277">
        <f t="shared" si="45"/>
        <v>1.385432540254077</v>
      </c>
      <c r="AG49" s="278"/>
      <c r="AH49" s="277">
        <f t="shared" ref="AH49:AK49" si="46">AVERAGE(AC49,X49,S49)</f>
        <v>1.5108991761540198</v>
      </c>
      <c r="AI49" s="277">
        <f t="shared" si="46"/>
        <v>1.3029253625161621</v>
      </c>
      <c r="AJ49" s="277">
        <f t="shared" si="46"/>
        <v>1.234373851228846</v>
      </c>
      <c r="AK49" s="277">
        <f t="shared" si="46"/>
        <v>1.3295261560891281</v>
      </c>
      <c r="AL49" s="278"/>
      <c r="AM49" s="277">
        <f t="shared" ref="AM49:AP49" si="47">AVERAGE(AH49,AC49,X49)</f>
        <v>1.500024874295397</v>
      </c>
      <c r="AN49" s="277">
        <f t="shared" si="47"/>
        <v>1.3091435389104384</v>
      </c>
      <c r="AO49" s="277">
        <f t="shared" si="47"/>
        <v>1.2373738336137066</v>
      </c>
      <c r="AP49" s="277">
        <f t="shared" si="47"/>
        <v>1.3575280292465901</v>
      </c>
      <c r="AQ49" s="278"/>
      <c r="AR49" s="277">
        <f t="shared" ref="AR49:AU49" si="48">AVERAGE(AM49,AH49,AC49)</f>
        <v>1.4974098637488495</v>
      </c>
      <c r="AS49" s="277">
        <f t="shared" si="48"/>
        <v>1.3068448460349635</v>
      </c>
      <c r="AT49" s="277">
        <f t="shared" si="48"/>
        <v>1.2512493999542726</v>
      </c>
      <c r="AU49" s="277">
        <f t="shared" si="48"/>
        <v>1.3574955751965982</v>
      </c>
      <c r="AV49" s="278"/>
    </row>
    <row r="50" spans="2:48" s="23" customFormat="1" outlineLevel="1" x14ac:dyDescent="0.55000000000000004">
      <c r="B50" s="449" t="s">
        <v>252</v>
      </c>
      <c r="C50" s="450"/>
      <c r="D50" s="279">
        <f>D46/D49</f>
        <v>57.276955602536987</v>
      </c>
      <c r="E50" s="279">
        <f>E46/E49</f>
        <v>64.547713717693838</v>
      </c>
      <c r="F50" s="274">
        <f>F46/F49</f>
        <v>62.768321513002363</v>
      </c>
      <c r="G50" s="274">
        <f>G46/G49</f>
        <v>65.765272259873825</v>
      </c>
      <c r="H50" s="126"/>
      <c r="I50" s="274">
        <f>I46/I49</f>
        <v>57.950456090144868</v>
      </c>
      <c r="J50" s="274">
        <f>J46/J49</f>
        <v>67.973269259648589</v>
      </c>
      <c r="K50" s="274">
        <f>K46/K49</f>
        <v>97.119811320754721</v>
      </c>
      <c r="L50" s="279">
        <f>L46/L49</f>
        <v>72.201942533387296</v>
      </c>
      <c r="M50" s="31"/>
      <c r="N50" s="279">
        <f>N46/N49</f>
        <v>66.067053828510083</v>
      </c>
      <c r="O50" s="279">
        <f>O46/O49</f>
        <v>67.920096366191515</v>
      </c>
      <c r="P50" s="279">
        <f>P46/P49</f>
        <v>63.865004533091565</v>
      </c>
      <c r="Q50" s="279">
        <f>Q46/Q49</f>
        <v>59.234394444221429</v>
      </c>
      <c r="R50" s="31"/>
      <c r="S50" s="279">
        <f>S46/S49</f>
        <v>59.603941588507659</v>
      </c>
      <c r="T50" s="279">
        <f>T46/T49</f>
        <v>70.078676291670035</v>
      </c>
      <c r="U50" s="279">
        <f>U46/U49</f>
        <v>74.263047138047142</v>
      </c>
      <c r="V50" s="279">
        <f>V46/V49</f>
        <v>73.864699372925116</v>
      </c>
      <c r="W50" s="126"/>
      <c r="X50" s="279">
        <f>X46/X49</f>
        <v>61.01322112596327</v>
      </c>
      <c r="Y50" s="279">
        <f>Y46/Y49</f>
        <v>68.38699899357627</v>
      </c>
      <c r="Z50" s="279">
        <f>Z46/Z49</f>
        <v>76.103046678886201</v>
      </c>
      <c r="AA50" s="279">
        <f>AA46/AA49</f>
        <v>67.765379598094597</v>
      </c>
      <c r="AB50" s="31"/>
      <c r="AC50" s="279">
        <f>AC46/AC49</f>
        <v>62.1073758695942</v>
      </c>
      <c r="AD50" s="279">
        <f>AD46/AD49</f>
        <v>69.547107275216902</v>
      </c>
      <c r="AE50" s="279">
        <f>AE46/AE49</f>
        <v>70.982810797514773</v>
      </c>
      <c r="AF50" s="279">
        <f>AF46/AF49</f>
        <v>66.405254190960434</v>
      </c>
      <c r="AG50" s="31"/>
      <c r="AH50" s="279">
        <f>AH46/AH49</f>
        <v>60.890892954343364</v>
      </c>
      <c r="AI50" s="279">
        <f>AI46/AI49</f>
        <v>69.075330474951585</v>
      </c>
      <c r="AJ50" s="279">
        <f>AJ46/AJ49</f>
        <v>73.721587596340868</v>
      </c>
      <c r="AK50" s="279">
        <f>AK46/AK49</f>
        <v>69.19758560495184</v>
      </c>
      <c r="AL50" s="31"/>
      <c r="AM50" s="279">
        <f>AM46/AM49</f>
        <v>61.332316267898513</v>
      </c>
      <c r="AN50" s="279">
        <f>AN46/AN49</f>
        <v>68.747236131879276</v>
      </c>
      <c r="AO50" s="279">
        <f>AO46/AO49</f>
        <v>73.542851422870086</v>
      </c>
      <c r="AP50" s="279">
        <f>AP46/AP49</f>
        <v>67.770239743085654</v>
      </c>
      <c r="AQ50" s="31"/>
      <c r="AR50" s="279">
        <f>AR46/AR49</f>
        <v>61.439424320120906</v>
      </c>
      <c r="AS50" s="279">
        <f>AS46/AS49</f>
        <v>68.868160036797605</v>
      </c>
      <c r="AT50" s="279">
        <f>AT46/AT49</f>
        <v>72.727307604163983</v>
      </c>
      <c r="AU50" s="279">
        <f>AU46/AU49</f>
        <v>67.771859946339916</v>
      </c>
      <c r="AV50" s="31"/>
    </row>
    <row r="51" spans="2:48" s="23" customFormat="1" outlineLevel="1" x14ac:dyDescent="0.55000000000000004">
      <c r="B51" s="437" t="s">
        <v>254</v>
      </c>
      <c r="C51" s="438"/>
      <c r="D51" s="276">
        <f>'IS '!D9/'BS '!D22</f>
        <v>1.9771013175829171</v>
      </c>
      <c r="E51" s="276">
        <f>'IS '!E9/'BS '!E22</f>
        <v>1.8345946931704202</v>
      </c>
      <c r="F51" s="276">
        <f>'IS '!F9/'BS '!F22</f>
        <v>1.9203771608171816</v>
      </c>
      <c r="G51" s="276">
        <f>'IS '!G9/'BS '!G22</f>
        <v>1.7983525258468513</v>
      </c>
      <c r="H51" s="127"/>
      <c r="I51" s="276">
        <f>'IS '!I9/'BS '!I22</f>
        <v>2.0600589535740608</v>
      </c>
      <c r="J51" s="276">
        <f>'IS '!J9/'BS '!J22</f>
        <v>2.0023053021950488</v>
      </c>
      <c r="K51" s="276">
        <f>'IS '!K9/'BS '!K22</f>
        <v>1.7239776951672863</v>
      </c>
      <c r="L51" s="276">
        <f>'IS '!L9/'BS '!L22</f>
        <v>1.9809600160336707</v>
      </c>
      <c r="M51" s="280"/>
      <c r="N51" s="276">
        <f>'IS '!N9/'BS '!N22</f>
        <v>1.9504092899295642</v>
      </c>
      <c r="O51" s="276">
        <f>'IS '!O9/'BS '!O22</f>
        <v>1.9276315789473686</v>
      </c>
      <c r="P51" s="276">
        <f>'IS '!P9/'BS '!P22</f>
        <v>1.9574090505767525</v>
      </c>
      <c r="Q51" s="276">
        <f>'IS '!Q9/'BS '!Q22</f>
        <v>2.0560415978870914</v>
      </c>
      <c r="R51" s="280"/>
      <c r="S51" s="276">
        <f>'IS '!S9/'BS '!S22</f>
        <v>1.9597487203350394</v>
      </c>
      <c r="T51" s="276">
        <f>'IS '!T9/'BS '!T22</f>
        <v>1.8546822113576533</v>
      </c>
      <c r="U51" s="276">
        <f>'IS '!U9/'BS '!U22</f>
        <v>1.7543294401933145</v>
      </c>
      <c r="V51" s="276">
        <f>'IS '!V9/'BS '!V22</f>
        <v>1.8808103232967948</v>
      </c>
      <c r="W51" s="127"/>
      <c r="X51" s="277">
        <f t="shared" ref="X51:AA51" si="49">AVERAGE(S51,N51,I51)</f>
        <v>1.9900723212795548</v>
      </c>
      <c r="Y51" s="277">
        <f t="shared" si="49"/>
        <v>1.9282063641666902</v>
      </c>
      <c r="Z51" s="277">
        <f t="shared" si="49"/>
        <v>1.8119053953124509</v>
      </c>
      <c r="AA51" s="277">
        <f t="shared" si="49"/>
        <v>1.9726039790725192</v>
      </c>
      <c r="AB51" s="31"/>
      <c r="AC51" s="277">
        <f t="shared" ref="AC51:AF51" si="50">AVERAGE(X51,S51,N51)</f>
        <v>1.9667434438480529</v>
      </c>
      <c r="AD51" s="277">
        <f t="shared" si="50"/>
        <v>1.9035067181572376</v>
      </c>
      <c r="AE51" s="277">
        <f t="shared" si="50"/>
        <v>1.8412146286941729</v>
      </c>
      <c r="AF51" s="277">
        <f t="shared" si="50"/>
        <v>1.9698186334188019</v>
      </c>
      <c r="AG51" s="31"/>
      <c r="AH51" s="277">
        <f t="shared" ref="AH51:AK51" si="51">AVERAGE(AC51,X51,S51)</f>
        <v>1.9721881618208823</v>
      </c>
      <c r="AI51" s="277">
        <f t="shared" si="51"/>
        <v>1.8954650978938605</v>
      </c>
      <c r="AJ51" s="277">
        <f t="shared" si="51"/>
        <v>1.8024831547333129</v>
      </c>
      <c r="AK51" s="277">
        <f t="shared" si="51"/>
        <v>1.9410776452627054</v>
      </c>
      <c r="AL51" s="31"/>
      <c r="AM51" s="277">
        <f t="shared" ref="AM51:AP51" si="52">AVERAGE(AH51,AC51,X51)</f>
        <v>1.9763346423161634</v>
      </c>
      <c r="AN51" s="277">
        <f t="shared" si="52"/>
        <v>1.9090593934059295</v>
      </c>
      <c r="AO51" s="277">
        <f t="shared" si="52"/>
        <v>1.8185343929133122</v>
      </c>
      <c r="AP51" s="277">
        <f t="shared" si="52"/>
        <v>1.9611667525846757</v>
      </c>
      <c r="AQ51" s="31"/>
      <c r="AR51" s="277">
        <f t="shared" ref="AR51:AU51" si="53">AVERAGE(AM51,AH51,AC51)</f>
        <v>1.9717554159950328</v>
      </c>
      <c r="AS51" s="277">
        <f t="shared" si="53"/>
        <v>1.9026770698190092</v>
      </c>
      <c r="AT51" s="277">
        <f t="shared" si="53"/>
        <v>1.8207440587802661</v>
      </c>
      <c r="AU51" s="277">
        <f t="shared" si="53"/>
        <v>1.9573543437553944</v>
      </c>
      <c r="AV51" s="31"/>
    </row>
    <row r="52" spans="2:48" s="23" customFormat="1" outlineLevel="1" x14ac:dyDescent="0.55000000000000004">
      <c r="B52" s="449" t="s">
        <v>255</v>
      </c>
      <c r="C52" s="450"/>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48.915086683880489</v>
      </c>
      <c r="W52" s="28"/>
      <c r="X52" s="16">
        <f>X46/X51</f>
        <v>46.229475691037628</v>
      </c>
      <c r="Y52" s="16">
        <f>Y46/Y51</f>
        <v>46.675501996330745</v>
      </c>
      <c r="Z52" s="16">
        <f>Z46/Z51</f>
        <v>50.223372718810005</v>
      </c>
      <c r="AA52" s="16">
        <f>AA46/AA51</f>
        <v>46.638859586634645</v>
      </c>
      <c r="AB52" s="28"/>
      <c r="AC52" s="16">
        <f>AC46/AC51</f>
        <v>46.77783484560468</v>
      </c>
      <c r="AD52" s="16">
        <f>AD46/AD51</f>
        <v>47.80650319327269</v>
      </c>
      <c r="AE52" s="16">
        <f>AE46/AE51</f>
        <v>49.423895824974551</v>
      </c>
      <c r="AF52" s="16">
        <f>AF46/AF51</f>
        <v>46.70480745748938</v>
      </c>
      <c r="AG52" s="28"/>
      <c r="AH52" s="16">
        <f>AH46/AH51</f>
        <v>46.648692949793499</v>
      </c>
      <c r="AI52" s="16">
        <f>AI46/AI51</f>
        <v>47.481750046467852</v>
      </c>
      <c r="AJ52" s="16">
        <f>AJ46/AJ51</f>
        <v>50.485908709345992</v>
      </c>
      <c r="AK52" s="16">
        <f>AK46/AK51</f>
        <v>47.396352343004146</v>
      </c>
      <c r="AL52" s="28"/>
      <c r="AM52" s="16">
        <f>AM46/AM51</f>
        <v>46.550820913699461</v>
      </c>
      <c r="AN52" s="16">
        <f>AN46/AN51</f>
        <v>47.143635400170609</v>
      </c>
      <c r="AO52" s="16">
        <f>AO46/AO51</f>
        <v>50.040296380766819</v>
      </c>
      <c r="AP52" s="16">
        <f>AP46/AP51</f>
        <v>46.910850328637615</v>
      </c>
      <c r="AQ52" s="28"/>
      <c r="AR52" s="16">
        <f>AR46/AR51</f>
        <v>46.658931048794827</v>
      </c>
      <c r="AS52" s="16">
        <f>AS46/AS51</f>
        <v>47.301773604998132</v>
      </c>
      <c r="AT52" s="16">
        <f>AT46/AT51</f>
        <v>49.979567178135831</v>
      </c>
      <c r="AU52" s="16">
        <f>AU46/AU51</f>
        <v>47.002220264057108</v>
      </c>
      <c r="AV52" s="28"/>
    </row>
    <row r="53" spans="2:48" s="23" customFormat="1" outlineLevel="1" x14ac:dyDescent="0.55000000000000004">
      <c r="B53" s="437" t="s">
        <v>256</v>
      </c>
      <c r="C53" s="438"/>
      <c r="D53" s="30">
        <f t="shared" ref="D53:L53" si="54">(D12+D7)/D20</f>
        <v>2.4783172266068774E-2</v>
      </c>
      <c r="E53" s="30">
        <f t="shared" si="54"/>
        <v>1.862044337628033E-2</v>
      </c>
      <c r="F53" s="118">
        <f t="shared" si="54"/>
        <v>1.4104190097872643E-2</v>
      </c>
      <c r="G53" s="118">
        <f t="shared" si="54"/>
        <v>1.5114935950133718E-2</v>
      </c>
      <c r="H53" s="128">
        <f t="shared" si="54"/>
        <v>1.5114935950133718E-2</v>
      </c>
      <c r="I53" s="118">
        <f t="shared" si="54"/>
        <v>9.6713821566244626E-3</v>
      </c>
      <c r="J53" s="118">
        <f t="shared" si="54"/>
        <v>9.1597553031598795E-3</v>
      </c>
      <c r="K53" s="118">
        <f t="shared" si="54"/>
        <v>1.5555616562459249E-2</v>
      </c>
      <c r="L53" s="118">
        <f t="shared" si="54"/>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118">
        <f>(V12+V7)/V20</f>
        <v>2.3003542030788138E-2</v>
      </c>
      <c r="W53" s="28"/>
      <c r="X53" s="34">
        <f>AVERAGE(S53,T53,U53,V53)</f>
        <v>1.5553707209260168E-2</v>
      </c>
      <c r="Y53" s="34">
        <f>AVERAGE(T53,U53,V53,X53)</f>
        <v>1.6086708626871789E-2</v>
      </c>
      <c r="Z53" s="34">
        <f>AVERAGE(U53,V53,X53,Y53)</f>
        <v>1.6940906500988909E-2</v>
      </c>
      <c r="AA53" s="34">
        <f>AVERAGE(V53,X53,Y53,Z53)</f>
        <v>1.7896216091977252E-2</v>
      </c>
      <c r="AB53" s="28"/>
      <c r="AC53" s="34">
        <f>AVERAGE(X53,Y53,Z53,AA53)</f>
        <v>1.661938460727453E-2</v>
      </c>
      <c r="AD53" s="34">
        <f>AVERAGE(Y53,Z53,AA53,AC53)</f>
        <v>1.688580395677812E-2</v>
      </c>
      <c r="AE53" s="34">
        <f>AVERAGE(Z53,AA53,AC53,AD53)</f>
        <v>1.7085577789254701E-2</v>
      </c>
      <c r="AF53" s="34">
        <f>AVERAGE(AA53,AC53,AD53,AE53)</f>
        <v>1.7121745611321151E-2</v>
      </c>
      <c r="AG53" s="28"/>
      <c r="AH53" s="34">
        <f>AVERAGE(AC53,AD53,AE53,AF53)</f>
        <v>1.6928127991157126E-2</v>
      </c>
      <c r="AI53" s="34">
        <f>AVERAGE(AD53,AE53,AF53,AH53)</f>
        <v>1.7005313837127774E-2</v>
      </c>
      <c r="AJ53" s="34">
        <f>AVERAGE(AE53,AF53,AH53,AI53)</f>
        <v>1.7035191307215189E-2</v>
      </c>
      <c r="AK53" s="34">
        <f>AVERAGE(AF53,AH53,AI53,AJ53)</f>
        <v>1.7022594686705309E-2</v>
      </c>
      <c r="AL53" s="28"/>
      <c r="AM53" s="34">
        <f>AVERAGE(AH53,AI53,AJ53,AK53)</f>
        <v>1.6997806955551351E-2</v>
      </c>
      <c r="AN53" s="34">
        <f>AVERAGE(AI53,AJ53,AK53,AM53)</f>
        <v>1.7015226696649906E-2</v>
      </c>
      <c r="AO53" s="34">
        <f>AVERAGE(AJ53,AK53,AM53,AN53)</f>
        <v>1.7017704911530436E-2</v>
      </c>
      <c r="AP53" s="34">
        <f>AVERAGE(AK53,AM53,AN53,AO53)</f>
        <v>1.701333331260925E-2</v>
      </c>
      <c r="AQ53" s="28"/>
      <c r="AR53" s="34">
        <f>AVERAGE(AM53,AN53,AO53,AP53)</f>
        <v>1.7011017969085235E-2</v>
      </c>
      <c r="AS53" s="34">
        <f>AVERAGE(AN53,AO53,AP53,AR53)</f>
        <v>1.7014320722468706E-2</v>
      </c>
      <c r="AT53" s="34">
        <f>AVERAGE(AO53,AP53,AR53,AS53)</f>
        <v>1.7014094228923408E-2</v>
      </c>
      <c r="AU53" s="34">
        <f>AVERAGE(AP53,AR53,AS53,AT53)</f>
        <v>1.7013191558271648E-2</v>
      </c>
      <c r="AV53" s="28"/>
    </row>
    <row r="54" spans="2:48" s="23" customFormat="1" outlineLevel="1" x14ac:dyDescent="0.55000000000000004">
      <c r="B54" s="180" t="s">
        <v>257</v>
      </c>
      <c r="C54" s="201"/>
      <c r="D54" s="30">
        <f t="shared" ref="D54:L54" si="55">D7/(D7+D12)</f>
        <v>0.4648626817447496</v>
      </c>
      <c r="E54" s="30">
        <f t="shared" si="55"/>
        <v>0.23318112633181123</v>
      </c>
      <c r="F54" s="118">
        <f t="shared" si="55"/>
        <v>0.24465558194774345</v>
      </c>
      <c r="G54" s="118">
        <f t="shared" si="55"/>
        <v>0.24268502581755594</v>
      </c>
      <c r="H54" s="128">
        <f t="shared" si="55"/>
        <v>0.24268502581755594</v>
      </c>
      <c r="I54" s="118">
        <f t="shared" si="55"/>
        <v>0.25503355704697983</v>
      </c>
      <c r="J54" s="118">
        <f t="shared" si="55"/>
        <v>0.21017083829956296</v>
      </c>
      <c r="K54" s="118">
        <f t="shared" si="55"/>
        <v>0.50716964482682547</v>
      </c>
      <c r="L54" s="118">
        <f t="shared" si="55"/>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118">
        <f>V7/(V7+V12)</f>
        <v>0.5663455562461156</v>
      </c>
      <c r="W54" s="28"/>
      <c r="X54" s="34">
        <f>AVERAGE(S54,T54,U54,V54)</f>
        <v>0.30591015420726264</v>
      </c>
      <c r="Y54" s="34">
        <f>AVERAGE(T54,U54,V54,X54)</f>
        <v>0.32592774443866485</v>
      </c>
      <c r="Z54" s="34">
        <f>AVERAGE(U54,V54,X54,Y54)</f>
        <v>0.35158971862284832</v>
      </c>
      <c r="AA54" s="34">
        <f>AVERAGE(V54,X54,Y54,Z54)</f>
        <v>0.38744329337872285</v>
      </c>
      <c r="AB54" s="28"/>
      <c r="AC54" s="34">
        <f>AVERAGE(X54,Y54,Z54,AA54)</f>
        <v>0.34271772766187464</v>
      </c>
      <c r="AD54" s="34">
        <f>AVERAGE(Y54,Z54,AA54,AC54)</f>
        <v>0.35191962102552765</v>
      </c>
      <c r="AE54" s="34">
        <f>AVERAGE(Z54,AA54,AC54,AD54)</f>
        <v>0.35841759017224339</v>
      </c>
      <c r="AF54" s="34">
        <f>AVERAGE(AA54,AC54,AD54,AE54)</f>
        <v>0.36012455805959209</v>
      </c>
      <c r="AG54" s="28"/>
      <c r="AH54" s="34">
        <f>AVERAGE(AC54,AD54,AE54,AF54)</f>
        <v>0.35329487422980943</v>
      </c>
      <c r="AI54" s="34">
        <f>AVERAGE(AD54,AE54,AF54,AH54)</f>
        <v>0.35593916087179311</v>
      </c>
      <c r="AJ54" s="34">
        <f>AVERAGE(AE54,AF54,AH54,AI54)</f>
        <v>0.35694404583335948</v>
      </c>
      <c r="AK54" s="34">
        <f>AVERAGE(AF54,AH54,AI54,AJ54)</f>
        <v>0.35657565974863853</v>
      </c>
      <c r="AL54" s="28"/>
      <c r="AM54" s="34">
        <f>AVERAGE(AH54,AI54,AJ54,AK54)</f>
        <v>0.35568843517090015</v>
      </c>
      <c r="AN54" s="34">
        <f>AVERAGE(AI54,AJ54,AK54,AM54)</f>
        <v>0.35628682540617285</v>
      </c>
      <c r="AO54" s="34">
        <f>AVERAGE(AJ54,AK54,AM54,AN54)</f>
        <v>0.35637374153976775</v>
      </c>
      <c r="AP54" s="34">
        <f>AVERAGE(AK54,AM54,AN54,AO54)</f>
        <v>0.35623116546636979</v>
      </c>
      <c r="AQ54" s="28"/>
      <c r="AR54" s="34">
        <f>AVERAGE(AM54,AN54,AO54,AP54)</f>
        <v>0.35614504189580265</v>
      </c>
      <c r="AS54" s="34">
        <f>AVERAGE(AN54,AO54,AP54,AR54)</f>
        <v>0.35625919357702829</v>
      </c>
      <c r="AT54" s="34">
        <f>AVERAGE(AO54,AP54,AR54,AS54)</f>
        <v>0.35625228561974209</v>
      </c>
      <c r="AU54" s="34">
        <f>AVERAGE(AP54,AR54,AS54,AT54)</f>
        <v>0.35622192163973571</v>
      </c>
      <c r="AV54" s="28"/>
    </row>
    <row r="55" spans="2:48" s="23" customFormat="1" outlineLevel="1" x14ac:dyDescent="0.55000000000000004">
      <c r="B55" s="200" t="s">
        <v>258</v>
      </c>
      <c r="C55" s="201"/>
      <c r="D55" s="30">
        <f t="shared" ref="D55:L55" si="56">+D16/(D27+D33)</f>
        <v>7.7585075018799465E-2</v>
      </c>
      <c r="E55" s="30">
        <f t="shared" si="56"/>
        <v>0.12468259571674534</v>
      </c>
      <c r="F55" s="113">
        <f t="shared" si="56"/>
        <v>0.19119242713361023</v>
      </c>
      <c r="G55" s="113">
        <f t="shared" si="56"/>
        <v>0.22035590386103276</v>
      </c>
      <c r="H55" s="125">
        <f t="shared" si="56"/>
        <v>0.22035590386103276</v>
      </c>
      <c r="I55" s="281">
        <f t="shared" si="56"/>
        <v>0.20507171706404201</v>
      </c>
      <c r="J55" s="281">
        <f t="shared" si="56"/>
        <v>0.21050752296288999</v>
      </c>
      <c r="K55" s="113">
        <f t="shared" si="56"/>
        <v>0.2146584586535733</v>
      </c>
      <c r="L55" s="113">
        <f t="shared" si="56"/>
        <v>0.22220980757293607</v>
      </c>
      <c r="M55" s="282"/>
      <c r="N55" s="281">
        <f>+N16/(N27+N33)</f>
        <v>0.21164495979407008</v>
      </c>
      <c r="O55" s="281">
        <f>+O16/(O27+O33)</f>
        <v>0.21706605185058006</v>
      </c>
      <c r="P55" s="113">
        <f>+P16/(P27+P33)</f>
        <v>0.22796408734312845</v>
      </c>
      <c r="Q55" s="113">
        <f>+Q16/(Q27+Q33)</f>
        <v>0.23263143527192862</v>
      </c>
      <c r="R55" s="282"/>
      <c r="S55" s="281">
        <f>+S16/(S27+S33)</f>
        <v>0.21831564613072879</v>
      </c>
      <c r="T55" s="281">
        <f>+T16/(T27+T33)</f>
        <v>0.22164512770257855</v>
      </c>
      <c r="U55" s="281">
        <f>+U16/(U27+U33)</f>
        <v>0.21758667345241495</v>
      </c>
      <c r="V55" s="113">
        <f>+V16/(V27+V33)</f>
        <v>0.22718895172692385</v>
      </c>
      <c r="W55" s="282"/>
      <c r="X55" s="283">
        <f>AVERAGE(S55,T55,U55,V55)</f>
        <v>0.22118409975316156</v>
      </c>
      <c r="Y55" s="283">
        <f>AVERAGE(T55,U55,V55,X55)</f>
        <v>0.22190121315876973</v>
      </c>
      <c r="Z55" s="35">
        <f>AVERAGE(U55,V55,X55,Y55)</f>
        <v>0.22196523452281752</v>
      </c>
      <c r="AA55" s="284">
        <f>AVERAGE(V55,X55,Y55,Z55)</f>
        <v>0.22305987479041817</v>
      </c>
      <c r="AB55" s="28"/>
      <c r="AC55" s="283">
        <f>AVERAGE(X55,Y55,Z55,AA55)</f>
        <v>0.22202760555629175</v>
      </c>
      <c r="AD55" s="283">
        <f>AVERAGE(Y55,Z55,AA55,AC55)</f>
        <v>0.2222384820070743</v>
      </c>
      <c r="AE55" s="35">
        <f>AVERAGE(Z55,AA55,AC55,AD55)</f>
        <v>0.22232279921915044</v>
      </c>
      <c r="AF55" s="284">
        <f>AVERAGE(AA55,AC55,AD55,AE55)</f>
        <v>0.22241219039323365</v>
      </c>
      <c r="AG55" s="28"/>
      <c r="AH55" s="283">
        <f>AVERAGE(AC55,AD55,AE55,AF55)</f>
        <v>0.22225026929393754</v>
      </c>
      <c r="AI55" s="283">
        <f>AVERAGE(AD55,AE55,AF55,AH55)</f>
        <v>0.22230593522834899</v>
      </c>
      <c r="AJ55" s="35">
        <f>AVERAGE(AE55,AF55,AH55,AI55)</f>
        <v>0.22232279853366765</v>
      </c>
      <c r="AK55" s="284">
        <f>AVERAGE(AF55,AH55,AI55,AJ55)</f>
        <v>0.22232279836229696</v>
      </c>
      <c r="AL55" s="28"/>
      <c r="AM55" s="283">
        <f>AVERAGE(AH55,AI55,AJ55,AK55)</f>
        <v>0.22230045035456278</v>
      </c>
      <c r="AN55" s="283">
        <f>AVERAGE(AI55,AJ55,AK55,AM55)</f>
        <v>0.22231299561971909</v>
      </c>
      <c r="AO55" s="35">
        <f>AVERAGE(AJ55,AK55,AM55,AN55)</f>
        <v>0.22231476071756162</v>
      </c>
      <c r="AP55" s="284">
        <f>AVERAGE(AK55,AM55,AN55,AO55)</f>
        <v>0.22231275126353511</v>
      </c>
      <c r="AQ55" s="28"/>
      <c r="AR55" s="283">
        <f>AVERAGE(AM55,AN55,AO55,AP55)</f>
        <v>0.22231023948884465</v>
      </c>
      <c r="AS55" s="283">
        <f>AVERAGE(AN55,AO55,AP55,AR55)</f>
        <v>0.22231268677241511</v>
      </c>
      <c r="AT55" s="35">
        <f>AVERAGE(AO55,AP55,AR55,AS55)</f>
        <v>0.22231260956058913</v>
      </c>
      <c r="AU55" s="284">
        <f>AVERAGE(AP55,AR55,AS55,AT55)</f>
        <v>0.22231207177134599</v>
      </c>
      <c r="AV55" s="28"/>
    </row>
    <row r="56" spans="2:48" outlineLevel="1" x14ac:dyDescent="0.55000000000000004">
      <c r="B56" s="200" t="s">
        <v>259</v>
      </c>
      <c r="C56" s="201"/>
      <c r="D56" s="285"/>
      <c r="E56" s="285">
        <f>+'CFS '!E7/((E14+D14)/2)</f>
        <v>6.122482504846076E-2</v>
      </c>
      <c r="F56" s="286">
        <f>+'CFS '!F7/((F14+E14)/2)</f>
        <v>5.8442138063667992E-2</v>
      </c>
      <c r="G56" s="286">
        <f>+'CFS '!G7/((G14+F14)/2)</f>
        <v>5.7957922263164152E-2</v>
      </c>
      <c r="H56" s="125">
        <f>+'CFS '!H7/((H14+G14)/2)</f>
        <v>0.2253370026587061</v>
      </c>
      <c r="I56" s="287">
        <f>+'CFS '!I7/((I14+G14)/2)</f>
        <v>5.75858250276855E-2</v>
      </c>
      <c r="J56" s="287">
        <f>+'CFS '!J7/((J14+I14)/2)</f>
        <v>5.9117695395957084E-2</v>
      </c>
      <c r="K56" s="286">
        <f>+'CFS '!K7/((K14+J14)/2)</f>
        <v>5.9467301657388859E-2</v>
      </c>
      <c r="L56" s="286">
        <f>+'CFS '!L7/((L14+K14)/2)</f>
        <v>6.0492940894950963E-2</v>
      </c>
      <c r="M56" s="282"/>
      <c r="N56" s="287">
        <f>+'CFS '!N7/((N14+L14)/2)</f>
        <v>6.2547808652661588E-2</v>
      </c>
      <c r="O56" s="287">
        <f>+'CFS '!O7/((O14+N14)/2)</f>
        <v>6.251524266319812E-2</v>
      </c>
      <c r="P56" s="286">
        <f>+'CFS '!P7/((P14+O14)/2)</f>
        <v>6.0825288199111989E-2</v>
      </c>
      <c r="Q56" s="286">
        <f>+'CFS '!Q7/((Q14+P14)/2)</f>
        <v>6.0363072942040873E-2</v>
      </c>
      <c r="R56" s="282"/>
      <c r="S56" s="287">
        <f>+'CFS '!S7/((S14+Q14)/2)</f>
        <v>6.052868611709418E-2</v>
      </c>
      <c r="T56" s="287">
        <f>+'CFS '!T7/((T14+S14)/2)</f>
        <v>6.0861044576476821E-2</v>
      </c>
      <c r="U56" s="287">
        <f>+'CFS '!U7/((U14+T14)/2)</f>
        <v>6.0812805967829661E-2</v>
      </c>
      <c r="V56" s="286">
        <f>+'CFS '!V7/((V14+U14)/2)</f>
        <v>5.5579973320379075E-2</v>
      </c>
      <c r="W56" s="282"/>
      <c r="X56" s="289">
        <f>AVERAGE(S56,T56,U56,V56)</f>
        <v>5.9445627495444936E-2</v>
      </c>
      <c r="Y56" s="289">
        <f>AVERAGE(T56,U56,V56,X56)</f>
        <v>5.9174862840032628E-2</v>
      </c>
      <c r="Z56" s="288">
        <f>AVERAGE(U56,V56,X56,Y56)</f>
        <v>5.8753317405921573E-2</v>
      </c>
      <c r="AA56" s="288">
        <f>AVERAGE(V56,X56,Y56,Z56)</f>
        <v>5.8238445265444555E-2</v>
      </c>
      <c r="AB56" s="290"/>
      <c r="AC56" s="289">
        <f>AVERAGE(X56,Y56,Z56,AA56)</f>
        <v>5.8903063251710921E-2</v>
      </c>
      <c r="AD56" s="289">
        <f>AVERAGE(Y56,Z56,AA56,AC56)</f>
        <v>5.8767422190777421E-2</v>
      </c>
      <c r="AE56" s="288">
        <f>AVERAGE(Z56,AA56,AC56,AD56)</f>
        <v>5.8665562028463611E-2</v>
      </c>
      <c r="AF56" s="288">
        <f>AVERAGE(AA56,AC56,AD56,AE56)</f>
        <v>5.8643623184099131E-2</v>
      </c>
      <c r="AG56" s="290"/>
      <c r="AH56" s="289">
        <f>AVERAGE(AC56,AD56,AE56,AF56)</f>
        <v>5.8744917663762768E-2</v>
      </c>
      <c r="AI56" s="289">
        <f>AVERAGE(AD56,AE56,AF56,AH56)</f>
        <v>5.8705381266775734E-2</v>
      </c>
      <c r="AJ56" s="288">
        <f>AVERAGE(AE56,AF56,AH56,AI56)</f>
        <v>5.8689871035775311E-2</v>
      </c>
      <c r="AK56" s="288">
        <f>AVERAGE(AF56,AH56,AI56,AJ56)</f>
        <v>5.8695948287603238E-2</v>
      </c>
      <c r="AL56" s="290"/>
      <c r="AM56" s="289">
        <f>AVERAGE(AH56,AI56,AJ56,AK56)</f>
        <v>5.8709029563479266E-2</v>
      </c>
      <c r="AN56" s="289">
        <f>AVERAGE(AI56,AJ56,AK56,AM56)</f>
        <v>5.8700057538408387E-2</v>
      </c>
      <c r="AO56" s="288">
        <f>AVERAGE(AJ56,AK56,AM56,AN56)</f>
        <v>5.8698726606316545E-2</v>
      </c>
      <c r="AP56" s="288">
        <f>AVERAGE(AK56,AM56,AN56,AO56)</f>
        <v>5.8700940498951859E-2</v>
      </c>
      <c r="AQ56" s="290"/>
      <c r="AR56" s="289">
        <f>AVERAGE(AM56,AN56,AO56,AP56)</f>
        <v>5.870218855178902E-2</v>
      </c>
      <c r="AS56" s="289">
        <f>AVERAGE(AN56,AO56,AP56,AR56)</f>
        <v>5.8700478298866453E-2</v>
      </c>
      <c r="AT56" s="288">
        <f>AVERAGE(AO56,AP56,AR56,AS56)</f>
        <v>5.8700583488980974E-2</v>
      </c>
      <c r="AU56" s="288">
        <f>AVERAGE(AP56,AR56,AS56,AT56)</f>
        <v>5.8701047709647076E-2</v>
      </c>
      <c r="AV56" s="290"/>
    </row>
    <row r="57" spans="2:48" outlineLevel="1" x14ac:dyDescent="0.55000000000000004">
      <c r="B57" s="200"/>
      <c r="C57" s="201"/>
      <c r="D57" s="285"/>
      <c r="E57" s="285"/>
      <c r="F57" s="286"/>
      <c r="G57" s="286"/>
      <c r="H57" s="125"/>
      <c r="I57" s="287"/>
      <c r="J57" s="287"/>
      <c r="K57" s="286"/>
      <c r="L57" s="286"/>
      <c r="M57" s="282"/>
      <c r="N57" s="287"/>
      <c r="O57" s="287"/>
      <c r="P57" s="286"/>
      <c r="Q57" s="286"/>
      <c r="R57" s="282"/>
      <c r="S57" s="287"/>
      <c r="T57" s="287"/>
      <c r="U57" s="287"/>
      <c r="V57" s="286"/>
      <c r="W57" s="282"/>
      <c r="X57" s="289"/>
      <c r="Y57" s="289"/>
      <c r="Z57" s="288"/>
      <c r="AA57" s="288"/>
      <c r="AB57" s="290"/>
      <c r="AC57" s="289"/>
      <c r="AD57" s="289"/>
      <c r="AE57" s="288"/>
      <c r="AF57" s="288"/>
      <c r="AG57" s="290"/>
      <c r="AH57" s="289"/>
      <c r="AI57" s="289"/>
      <c r="AJ57" s="288"/>
      <c r="AK57" s="288"/>
      <c r="AL57" s="290"/>
      <c r="AM57" s="289"/>
      <c r="AN57" s="289"/>
      <c r="AO57" s="288"/>
      <c r="AP57" s="288"/>
      <c r="AQ57" s="290"/>
      <c r="AR57" s="289"/>
      <c r="AS57" s="289"/>
      <c r="AT57" s="288"/>
      <c r="AU57" s="288"/>
      <c r="AV57" s="290"/>
    </row>
    <row r="58" spans="2:48" s="296" customFormat="1" outlineLevel="1" x14ac:dyDescent="0.55000000000000004">
      <c r="B58" s="291" t="s">
        <v>260</v>
      </c>
      <c r="C58" s="249"/>
      <c r="D58" s="292"/>
      <c r="E58" s="292"/>
      <c r="F58" s="293"/>
      <c r="G58" s="293"/>
      <c r="H58" s="294"/>
      <c r="I58" s="292"/>
      <c r="J58" s="292"/>
      <c r="K58" s="293"/>
      <c r="L58" s="293"/>
      <c r="M58" s="294"/>
      <c r="N58" s="292"/>
      <c r="O58" s="292"/>
      <c r="P58" s="293"/>
      <c r="Q58" s="293"/>
      <c r="R58" s="294"/>
      <c r="S58" s="292"/>
      <c r="T58" s="292"/>
      <c r="U58" s="292"/>
      <c r="V58" s="293"/>
      <c r="W58" s="294"/>
      <c r="X58" s="292"/>
      <c r="Y58" s="292"/>
      <c r="Z58" s="293"/>
      <c r="AA58" s="293"/>
      <c r="AB58" s="295"/>
      <c r="AC58" s="292"/>
      <c r="AD58" s="292"/>
      <c r="AE58" s="293"/>
      <c r="AF58" s="293"/>
      <c r="AG58" s="295"/>
      <c r="AH58" s="292"/>
      <c r="AI58" s="292"/>
      <c r="AJ58" s="293"/>
      <c r="AK58" s="293"/>
      <c r="AL58" s="295"/>
      <c r="AM58" s="292"/>
      <c r="AN58" s="292"/>
      <c r="AO58" s="293"/>
      <c r="AP58" s="293"/>
      <c r="AQ58" s="295"/>
      <c r="AR58" s="292"/>
      <c r="AS58" s="292"/>
      <c r="AT58" s="293"/>
      <c r="AU58" s="293"/>
      <c r="AV58" s="295"/>
    </row>
    <row r="59" spans="2:48" s="302" customFormat="1" outlineLevel="1" x14ac:dyDescent="0.55000000000000004">
      <c r="B59" s="200" t="s">
        <v>261</v>
      </c>
      <c r="C59" s="297"/>
      <c r="D59" s="298"/>
      <c r="E59" s="298"/>
      <c r="F59" s="146"/>
      <c r="G59" s="146"/>
      <c r="H59" s="122"/>
      <c r="I59" s="299"/>
      <c r="J59" s="299"/>
      <c r="K59" s="146"/>
      <c r="L59" s="146"/>
      <c r="M59" s="26"/>
      <c r="N59" s="299"/>
      <c r="O59" s="299"/>
      <c r="P59" s="146"/>
      <c r="Q59" s="146"/>
      <c r="R59" s="26"/>
      <c r="S59" s="299"/>
      <c r="T59" s="299"/>
      <c r="U59" s="299"/>
      <c r="V59" s="146"/>
      <c r="W59" s="26"/>
      <c r="X59" s="301">
        <v>0</v>
      </c>
      <c r="Y59" s="301">
        <v>1000</v>
      </c>
      <c r="Z59" s="300">
        <v>0</v>
      </c>
      <c r="AA59" s="300">
        <v>0</v>
      </c>
      <c r="AB59" s="6"/>
      <c r="AC59" s="301">
        <v>750</v>
      </c>
      <c r="AD59" s="301">
        <f>500+626.3</f>
        <v>1126.3</v>
      </c>
      <c r="AE59" s="300">
        <v>0</v>
      </c>
      <c r="AF59" s="300">
        <v>0</v>
      </c>
      <c r="AG59" s="6"/>
      <c r="AH59" s="301">
        <v>0</v>
      </c>
      <c r="AI59" s="301">
        <v>0</v>
      </c>
      <c r="AJ59" s="300">
        <v>0</v>
      </c>
      <c r="AK59" s="300">
        <v>1250</v>
      </c>
      <c r="AL59" s="6"/>
      <c r="AM59" s="301">
        <v>0</v>
      </c>
      <c r="AN59" s="301">
        <v>0</v>
      </c>
      <c r="AO59" s="300">
        <v>500</v>
      </c>
      <c r="AP59" s="300">
        <v>0</v>
      </c>
      <c r="AQ59" s="6"/>
      <c r="AR59" s="301">
        <v>0</v>
      </c>
      <c r="AS59" s="301">
        <v>500</v>
      </c>
      <c r="AT59" s="300">
        <v>0</v>
      </c>
      <c r="AU59" s="300">
        <v>0</v>
      </c>
      <c r="AV59" s="6"/>
    </row>
    <row r="60" spans="2:48" s="302" customFormat="1" outlineLevel="1" x14ac:dyDescent="0.55000000000000004">
      <c r="B60" s="200" t="s">
        <v>262</v>
      </c>
      <c r="C60" s="297"/>
      <c r="D60" s="298"/>
      <c r="E60" s="298"/>
      <c r="F60" s="146"/>
      <c r="G60" s="146"/>
      <c r="H60" s="122"/>
      <c r="I60" s="299"/>
      <c r="J60" s="299"/>
      <c r="K60" s="146"/>
      <c r="L60" s="146"/>
      <c r="M60" s="26"/>
      <c r="N60" s="299"/>
      <c r="O60" s="299"/>
      <c r="P60" s="146"/>
      <c r="Q60" s="146"/>
      <c r="R60" s="26"/>
      <c r="S60" s="299"/>
      <c r="T60" s="299"/>
      <c r="U60" s="299"/>
      <c r="V60" s="146"/>
      <c r="W60" s="26"/>
      <c r="X60" s="300">
        <f>AA59</f>
        <v>0</v>
      </c>
      <c r="Y60" s="300">
        <f>AC59</f>
        <v>750</v>
      </c>
      <c r="Z60" s="300">
        <f>AD59</f>
        <v>1126.3</v>
      </c>
      <c r="AA60" s="300">
        <f>AE59</f>
        <v>0</v>
      </c>
      <c r="AB60" s="6"/>
      <c r="AC60" s="300">
        <f>AF59</f>
        <v>0</v>
      </c>
      <c r="AD60" s="300">
        <f>AH59</f>
        <v>0</v>
      </c>
      <c r="AE60" s="300">
        <f>AI59</f>
        <v>0</v>
      </c>
      <c r="AF60" s="300">
        <f>AJ59</f>
        <v>0</v>
      </c>
      <c r="AG60" s="6"/>
      <c r="AH60" s="300">
        <f>AK59</f>
        <v>1250</v>
      </c>
      <c r="AI60" s="300">
        <f>AM59</f>
        <v>0</v>
      </c>
      <c r="AJ60" s="300">
        <f>AN59</f>
        <v>0</v>
      </c>
      <c r="AK60" s="300">
        <f>AO59</f>
        <v>500</v>
      </c>
      <c r="AL60" s="6"/>
      <c r="AM60" s="300">
        <f>AP59</f>
        <v>0</v>
      </c>
      <c r="AN60" s="300">
        <f>AR59</f>
        <v>0</v>
      </c>
      <c r="AO60" s="300">
        <f>AS59</f>
        <v>500</v>
      </c>
      <c r="AP60" s="300">
        <f>AT59</f>
        <v>0</v>
      </c>
      <c r="AQ60" s="6"/>
      <c r="AR60" s="300">
        <f>AU60</f>
        <v>0</v>
      </c>
      <c r="AS60" s="300">
        <f t="shared" ref="AS60:AU60" si="57">AW60</f>
        <v>0</v>
      </c>
      <c r="AT60" s="300">
        <f t="shared" si="57"/>
        <v>0</v>
      </c>
      <c r="AU60" s="300">
        <f t="shared" si="57"/>
        <v>0</v>
      </c>
      <c r="AV60" s="6"/>
    </row>
    <row r="61" spans="2:48" s="302" customFormat="1" outlineLevel="1" x14ac:dyDescent="0.55000000000000004">
      <c r="B61" s="200" t="s">
        <v>263</v>
      </c>
      <c r="C61" s="297"/>
      <c r="D61" s="298"/>
      <c r="E61" s="298"/>
      <c r="F61" s="146"/>
      <c r="G61" s="146"/>
      <c r="H61" s="122"/>
      <c r="I61" s="299"/>
      <c r="J61" s="299"/>
      <c r="K61" s="146"/>
      <c r="L61" s="146"/>
      <c r="M61" s="26"/>
      <c r="N61" s="299"/>
      <c r="O61" s="299"/>
      <c r="P61" s="146"/>
      <c r="Q61" s="146"/>
      <c r="R61" s="26"/>
      <c r="S61" s="299"/>
      <c r="T61" s="299"/>
      <c r="U61" s="299"/>
      <c r="V61" s="146"/>
      <c r="W61" s="26"/>
      <c r="X61" s="301">
        <v>0</v>
      </c>
      <c r="Y61" s="301">
        <v>1000</v>
      </c>
      <c r="Z61" s="300">
        <v>0</v>
      </c>
      <c r="AA61" s="300">
        <v>0</v>
      </c>
      <c r="AB61" s="6"/>
      <c r="AC61" s="301">
        <v>750</v>
      </c>
      <c r="AD61" s="301">
        <v>1126</v>
      </c>
      <c r="AE61" s="300">
        <v>0</v>
      </c>
      <c r="AF61" s="300">
        <f>0.5*(SUM('IS '!AC154:AF154))</f>
        <v>100</v>
      </c>
      <c r="AG61" s="6"/>
      <c r="AH61" s="301"/>
      <c r="AI61" s="301"/>
      <c r="AJ61" s="300">
        <f>0.5*(SUM('IS '!AH154:AK154))</f>
        <v>5541.98119731518</v>
      </c>
      <c r="AK61" s="300">
        <v>1250</v>
      </c>
      <c r="AL61" s="6"/>
      <c r="AM61" s="301">
        <v>0</v>
      </c>
      <c r="AN61" s="301">
        <v>0</v>
      </c>
      <c r="AO61" s="300">
        <v>500</v>
      </c>
      <c r="AP61" s="300">
        <v>0</v>
      </c>
      <c r="AQ61" s="6"/>
      <c r="AR61" s="301">
        <v>0</v>
      </c>
      <c r="AS61" s="301">
        <v>500</v>
      </c>
      <c r="AT61" s="300">
        <v>0</v>
      </c>
      <c r="AU61" s="300">
        <v>0</v>
      </c>
      <c r="AV61" s="6"/>
    </row>
    <row r="62" spans="2:48" s="23" customFormat="1" outlineLevel="1" x14ac:dyDescent="0.55000000000000004">
      <c r="B62" s="200" t="s">
        <v>264</v>
      </c>
      <c r="C62" s="201"/>
      <c r="D62" s="179">
        <f>+(D28+D31)/D41</f>
        <v>-3.1717034875642636</v>
      </c>
      <c r="E62" s="179">
        <f>+(E28+E31)/E41</f>
        <v>-1.8304138862408643</v>
      </c>
      <c r="F62" s="303">
        <f>+(F28+F31)/F41</f>
        <v>-2.5837230840472332</v>
      </c>
      <c r="G62" s="303">
        <f>+(G28+G31)/G41</f>
        <v>-1.7921681913015568</v>
      </c>
      <c r="H62" s="128"/>
      <c r="I62" s="303">
        <f>+(I28+I31)/I41</f>
        <v>-1.7235726649997785</v>
      </c>
      <c r="J62" s="303">
        <f>+(J28+J31)/J41</f>
        <v>-1.8605318005017988</v>
      </c>
      <c r="K62" s="303">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58">+(S28+S31)/S41</f>
        <v>-1.7497130279398361</v>
      </c>
      <c r="T62" s="179">
        <f t="shared" si="58"/>
        <v>-1.8277176642469066</v>
      </c>
      <c r="U62" s="179">
        <f t="shared" si="58"/>
        <v>-1.7473235630391852</v>
      </c>
      <c r="V62" s="179">
        <f t="shared" si="58"/>
        <v>-1.7294423304631725</v>
      </c>
      <c r="W62" s="28">
        <f t="shared" si="58"/>
        <v>-1.7294423304631725</v>
      </c>
      <c r="X62" s="179">
        <f t="shared" si="58"/>
        <v>-1.7893304722762835</v>
      </c>
      <c r="Y62" s="179">
        <f t="shared" si="58"/>
        <v>-1.8508833932289814</v>
      </c>
      <c r="Z62" s="179">
        <f t="shared" si="58"/>
        <v>-1.9778511552461675</v>
      </c>
      <c r="AA62" s="179">
        <f t="shared" si="58"/>
        <v>-2.1463095593024675</v>
      </c>
      <c r="AB62" s="28"/>
      <c r="AC62" s="179">
        <f>+(AC28+AC31)/AC41</f>
        <v>-2.3539951255432436</v>
      </c>
      <c r="AD62" s="179">
        <f>+(AD28+AD31)/AD41</f>
        <v>-2.522945008610801</v>
      </c>
      <c r="AE62" s="179">
        <f>+(AE28+AE31)/AE41</f>
        <v>-2.7855308152906044</v>
      </c>
      <c r="AF62" s="179">
        <f>+(AF28+AF31)/AF41</f>
        <v>-3.1176790884589605</v>
      </c>
      <c r="AG62" s="28"/>
      <c r="AH62" s="179">
        <f>+(AH28+AH31)/AH41</f>
        <v>-3.6310634653635212</v>
      </c>
      <c r="AI62" s="179">
        <f>+(AI28+AI31)/AI41</f>
        <v>-4.1006499212981486</v>
      </c>
      <c r="AJ62" s="179">
        <f>+(AJ28+AJ31)/AJ41</f>
        <v>-2.5107096387436356</v>
      </c>
      <c r="AK62" s="179">
        <f>+(AK28+AK31)/AK41</f>
        <v>-1.6045970956825959</v>
      </c>
      <c r="AL62" s="28"/>
      <c r="AM62" s="179">
        <f>+(AM28+AM31)/AM41</f>
        <v>-1.6835785746007454</v>
      </c>
      <c r="AN62" s="179">
        <f>+(AN28+AN31)/AN41</f>
        <v>-1.7354299633662991</v>
      </c>
      <c r="AO62" s="179">
        <f>+(AO28+AO31)/AO41</f>
        <v>-1.8478389178516872</v>
      </c>
      <c r="AP62" s="179">
        <f>+(AP28+AP31)/AP41</f>
        <v>-1.9658573973226157</v>
      </c>
      <c r="AQ62" s="28"/>
      <c r="AR62" s="179">
        <f>+(AR28+AR31)/AR41</f>
        <v>-2.1132802907330941</v>
      </c>
      <c r="AS62" s="179">
        <f>+(AS28+AS31)/AS41</f>
        <v>-2.2227690148804751</v>
      </c>
      <c r="AT62" s="179">
        <f>+(AT28+AT31)/AT41</f>
        <v>-2.4418290206264448</v>
      </c>
      <c r="AU62" s="179">
        <f>+(AU28+AU31)/AU41</f>
        <v>-2.686331072379327</v>
      </c>
      <c r="AV62" s="28"/>
    </row>
    <row r="63" spans="2:48" s="23" customFormat="1" outlineLevel="1" x14ac:dyDescent="0.55000000000000004">
      <c r="B63" s="200" t="s">
        <v>265</v>
      </c>
      <c r="C63" s="201"/>
      <c r="D63" s="179">
        <f>+D28/(D28+D31)</f>
        <v>0</v>
      </c>
      <c r="E63" s="179">
        <f>+E28/(E28+E31)</f>
        <v>8.1375793413985785E-3</v>
      </c>
      <c r="F63" s="303">
        <f>+F28/(F28+F31)</f>
        <v>0</v>
      </c>
      <c r="G63" s="303">
        <f>+G28/(G28+G31)</f>
        <v>0</v>
      </c>
      <c r="H63" s="128"/>
      <c r="I63" s="303">
        <f>+I28/(I28+I31)</f>
        <v>8.5546532987690757E-2</v>
      </c>
      <c r="J63" s="303">
        <f>+J28/(J28+J31)</f>
        <v>0.16813887778982817</v>
      </c>
      <c r="K63" s="303">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59">+S28/(S28+S31)</f>
        <v>8.1112704252786494E-2</v>
      </c>
      <c r="T63" s="179">
        <f t="shared" si="59"/>
        <v>0.12481109098857178</v>
      </c>
      <c r="U63" s="179">
        <f t="shared" si="59"/>
        <v>7.9253663276029576E-2</v>
      </c>
      <c r="V63" s="179">
        <f t="shared" si="59"/>
        <v>0.12789236833533857</v>
      </c>
      <c r="W63" s="28">
        <f t="shared" si="59"/>
        <v>0.12789236833533857</v>
      </c>
      <c r="X63" s="179">
        <f t="shared" si="59"/>
        <v>0.12789236833533857</v>
      </c>
      <c r="Y63" s="179">
        <f t="shared" si="59"/>
        <v>0.11127433710673429</v>
      </c>
      <c r="Z63" s="179">
        <f t="shared" si="59"/>
        <v>0.18614189139784232</v>
      </c>
      <c r="AA63" s="179">
        <f t="shared" si="59"/>
        <v>0.18614189139784232</v>
      </c>
      <c r="AB63" s="28"/>
      <c r="AC63" s="179">
        <f>+AC28/(AC28+AC31)</f>
        <v>0.13628779771202945</v>
      </c>
      <c r="AD63" s="179">
        <f>+AD28/(AD28+AD31)</f>
        <v>6.1421468265574743E-2</v>
      </c>
      <c r="AE63" s="179">
        <f>+AE28/(AE28+AE31)</f>
        <v>6.1421468265574743E-2</v>
      </c>
      <c r="AF63" s="179">
        <f>+AF28/(AF28+AF31)</f>
        <v>6.1015874692939606E-2</v>
      </c>
      <c r="AG63" s="28"/>
      <c r="AH63" s="179">
        <f>+AH28/(AH28+AH31)</f>
        <v>0.14355899521910245</v>
      </c>
      <c r="AI63" s="179">
        <f>+AI28/(AI28+AI31)</f>
        <v>0.14355899521910245</v>
      </c>
      <c r="AJ63" s="179">
        <f>+AJ28/(AJ28+AJ31)</f>
        <v>0.10509736126158097</v>
      </c>
      <c r="AK63" s="179">
        <f>+AK28/(AK28+AK31)</f>
        <v>6.8840221911909527E-2</v>
      </c>
      <c r="AL63" s="28"/>
      <c r="AM63" s="179">
        <f>+AM28/(AM28+AM31)</f>
        <v>6.8840221911909527E-2</v>
      </c>
      <c r="AN63" s="179">
        <f>+AN28/(AN28+AN31)</f>
        <v>6.8840221911909527E-2</v>
      </c>
      <c r="AO63" s="179">
        <f>+AO28/(AO28+AO31)</f>
        <v>6.8840221911909527E-2</v>
      </c>
      <c r="AP63" s="179">
        <f>+AP28/(AP28+AP31)</f>
        <v>6.8840221911909527E-2</v>
      </c>
      <c r="AQ63" s="28"/>
      <c r="AR63" s="179">
        <f>+AR28/(AR28+AR31)</f>
        <v>6.8840221911909527E-2</v>
      </c>
      <c r="AS63" s="179">
        <f>+AS28/(AS28+AS31)</f>
        <v>4.4668795678795226E-2</v>
      </c>
      <c r="AT63" s="179">
        <f>+AT28/(AT28+AT31)</f>
        <v>4.4668795678795226E-2</v>
      </c>
      <c r="AU63" s="179">
        <f>+AU28/(AU28+AU31)</f>
        <v>4.4668795678795226E-2</v>
      </c>
      <c r="AV63" s="28"/>
    </row>
    <row r="64" spans="2:48" outlineLevel="1" x14ac:dyDescent="0.55000000000000004">
      <c r="B64" s="200" t="s">
        <v>328</v>
      </c>
      <c r="C64" s="201"/>
      <c r="D64" s="304"/>
      <c r="E64" s="304"/>
      <c r="F64" s="304"/>
      <c r="G64" s="304"/>
      <c r="H64" s="306"/>
      <c r="I64" s="305"/>
      <c r="J64" s="305"/>
      <c r="K64" s="305"/>
      <c r="L64" s="305"/>
      <c r="M64" s="306">
        <f>M67/(M65-M66)</f>
        <v>14.55407378391847</v>
      </c>
      <c r="N64" s="305"/>
      <c r="O64" s="305"/>
      <c r="P64" s="305"/>
      <c r="Q64" s="305"/>
      <c r="R64" s="306">
        <f>R67/(R65-R66)</f>
        <v>3.5268936560411204</v>
      </c>
      <c r="S64" s="305"/>
      <c r="T64" s="305"/>
      <c r="U64" s="305"/>
      <c r="V64" s="305"/>
      <c r="W64" s="306">
        <f>W67/(W65-W66)</f>
        <v>4.1612739491288941</v>
      </c>
      <c r="X64" s="307"/>
      <c r="Y64" s="307"/>
      <c r="Z64" s="307"/>
      <c r="AA64" s="307"/>
      <c r="AB64" s="306">
        <f>AB67/(AB65-AB66)</f>
        <v>3.4565881824304836</v>
      </c>
      <c r="AC64" s="307"/>
      <c r="AD64" s="307"/>
      <c r="AE64" s="307"/>
      <c r="AF64" s="307"/>
      <c r="AG64" s="405">
        <f>AG67/(AG65-AG66)</f>
        <v>2.8473690744878386</v>
      </c>
      <c r="AH64" s="307"/>
      <c r="AI64" s="307"/>
      <c r="AJ64" s="307"/>
      <c r="AK64" s="307"/>
      <c r="AL64" s="405">
        <f>AL67/(AL65-AL66)</f>
        <v>3.183845630558507</v>
      </c>
      <c r="AM64" s="307"/>
      <c r="AN64" s="307"/>
      <c r="AO64" s="307"/>
      <c r="AP64" s="307"/>
      <c r="AQ64" s="306">
        <f>AQ67/(AQ65-AQ66)</f>
        <v>2.8440892228964887</v>
      </c>
      <c r="AR64" s="307"/>
      <c r="AS64" s="307"/>
      <c r="AT64" s="307"/>
      <c r="AU64" s="307"/>
      <c r="AV64" s="306">
        <f>AV67/(AV65-AV66)</f>
        <v>2.6585612840525723</v>
      </c>
    </row>
    <row r="65" spans="2:48" outlineLevel="1" x14ac:dyDescent="0.55000000000000004">
      <c r="B65" s="180" t="s">
        <v>325</v>
      </c>
      <c r="C65" s="44"/>
      <c r="D65" s="139"/>
      <c r="E65" s="139"/>
      <c r="F65" s="309"/>
      <c r="G65" s="309"/>
      <c r="H65" s="17"/>
      <c r="I65" s="139"/>
      <c r="J65" s="139"/>
      <c r="K65" s="309"/>
      <c r="L65" s="309"/>
      <c r="M65" s="17">
        <f>'IS '!M19+'IS '!M12</f>
        <v>3564.3800000000042</v>
      </c>
      <c r="N65" s="139"/>
      <c r="O65" s="139"/>
      <c r="P65" s="309"/>
      <c r="Q65" s="309"/>
      <c r="R65" s="17">
        <f>'IS '!R19+'IS '!R12</f>
        <v>6703.7999999999975</v>
      </c>
      <c r="S65" s="139"/>
      <c r="T65" s="139"/>
      <c r="U65" s="309"/>
      <c r="V65" s="309"/>
      <c r="W65" s="17">
        <f>'IS '!W19+'IS '!W12</f>
        <v>6302.899999999996</v>
      </c>
      <c r="X65" s="139"/>
      <c r="Y65" s="305"/>
      <c r="Z65" s="305"/>
      <c r="AA65" s="310"/>
      <c r="AB65" s="17">
        <f>'IS '!AB19+'IS '!AB12</f>
        <v>7174.3088591228761</v>
      </c>
      <c r="AC65" s="139"/>
      <c r="AD65" s="139"/>
      <c r="AE65" s="309"/>
      <c r="AF65" s="309"/>
      <c r="AG65" s="17">
        <f>'IS '!AG19+'IS '!AG12</f>
        <v>8281.6262054754079</v>
      </c>
      <c r="AH65" s="139"/>
      <c r="AI65" s="139"/>
      <c r="AJ65" s="309"/>
      <c r="AK65" s="309"/>
      <c r="AL65" s="17">
        <f>'IS '!AL19+'IS '!AL12</f>
        <v>9608.3741063464586</v>
      </c>
      <c r="AM65" s="139"/>
      <c r="AN65" s="139"/>
      <c r="AO65" s="309"/>
      <c r="AP65" s="309"/>
      <c r="AQ65" s="17">
        <f>'IS '!AQ19+'IS '!AQ12</f>
        <v>10540.080849028845</v>
      </c>
      <c r="AR65" s="139"/>
      <c r="AS65" s="139"/>
      <c r="AT65" s="309"/>
      <c r="AU65" s="309"/>
      <c r="AV65" s="17">
        <f>'IS '!AV19+'IS '!AV12</f>
        <v>11210.985471406721</v>
      </c>
    </row>
    <row r="66" spans="2:48" outlineLevel="1" x14ac:dyDescent="0.55000000000000004">
      <c r="B66" s="180" t="s">
        <v>327</v>
      </c>
      <c r="C66" s="44"/>
      <c r="D66" s="139"/>
      <c r="E66" s="139"/>
      <c r="F66" s="309"/>
      <c r="G66" s="309"/>
      <c r="H66" s="387"/>
      <c r="I66" s="139"/>
      <c r="J66" s="139"/>
      <c r="K66" s="309"/>
      <c r="L66" s="309"/>
      <c r="M66" s="387">
        <v>2441.1</v>
      </c>
      <c r="N66" s="139"/>
      <c r="O66" s="139"/>
      <c r="P66" s="309"/>
      <c r="Q66" s="309"/>
      <c r="R66" s="387">
        <v>2559.6999999999998</v>
      </c>
      <c r="S66" s="139"/>
      <c r="T66" s="139"/>
      <c r="U66" s="309"/>
      <c r="V66" s="309"/>
      <c r="W66" s="388">
        <f>R66*1.05</f>
        <v>2687.6849999999999</v>
      </c>
      <c r="X66" s="139"/>
      <c r="Y66" s="179"/>
      <c r="Z66" s="179"/>
      <c r="AA66" s="310"/>
      <c r="AB66" s="388">
        <f>W66*1.05</f>
        <v>2822.06925</v>
      </c>
      <c r="AC66" s="139"/>
      <c r="AD66" s="139"/>
      <c r="AE66" s="309"/>
      <c r="AF66" s="309"/>
      <c r="AG66" s="388">
        <f>AB66*1.05</f>
        <v>2963.1727125000002</v>
      </c>
      <c r="AH66" s="139"/>
      <c r="AI66" s="139"/>
      <c r="AJ66" s="309"/>
      <c r="AK66" s="309"/>
      <c r="AL66" s="388">
        <f>AG66*1.05</f>
        <v>3111.3313481250002</v>
      </c>
      <c r="AM66" s="139"/>
      <c r="AN66" s="139"/>
      <c r="AO66" s="309"/>
      <c r="AP66" s="309"/>
      <c r="AQ66" s="388">
        <f>AL66*1.05</f>
        <v>3266.8979155312504</v>
      </c>
      <c r="AR66" s="139"/>
      <c r="AS66" s="139"/>
      <c r="AT66" s="309"/>
      <c r="AU66" s="309"/>
      <c r="AV66" s="388">
        <f>AQ66*1.05</f>
        <v>3430.2428113078131</v>
      </c>
    </row>
    <row r="67" spans="2:48" outlineLevel="1" x14ac:dyDescent="0.55000000000000004">
      <c r="B67" s="386" t="s">
        <v>326</v>
      </c>
      <c r="C67" s="312"/>
      <c r="D67" s="313"/>
      <c r="E67" s="313"/>
      <c r="F67" s="314"/>
      <c r="G67" s="314"/>
      <c r="H67" s="316"/>
      <c r="I67" s="313"/>
      <c r="J67" s="313"/>
      <c r="K67" s="314"/>
      <c r="L67" s="314"/>
      <c r="M67" s="316">
        <f>M28+M31</f>
        <v>16348.300000000001</v>
      </c>
      <c r="N67" s="313"/>
      <c r="O67" s="313"/>
      <c r="P67" s="314"/>
      <c r="Q67" s="314"/>
      <c r="R67" s="316">
        <f>R28+R31</f>
        <v>14615.8</v>
      </c>
      <c r="S67" s="313"/>
      <c r="T67" s="313"/>
      <c r="U67" s="314"/>
      <c r="V67" s="314"/>
      <c r="W67" s="316">
        <f>W28+W31</f>
        <v>15043.9</v>
      </c>
      <c r="X67" s="313"/>
      <c r="Y67" s="313"/>
      <c r="Z67" s="314"/>
      <c r="AA67" s="315"/>
      <c r="AB67" s="316">
        <f>AB28+AB31</f>
        <v>15043.900000000001</v>
      </c>
      <c r="AC67" s="313"/>
      <c r="AD67" s="313"/>
      <c r="AE67" s="314"/>
      <c r="AF67" s="314"/>
      <c r="AG67" s="316">
        <f>AG28+AG31</f>
        <v>15143.6</v>
      </c>
      <c r="AH67" s="313"/>
      <c r="AI67" s="313"/>
      <c r="AJ67" s="314"/>
      <c r="AK67" s="314"/>
      <c r="AL67" s="316">
        <f>AL28+AL31</f>
        <v>20685.581197315179</v>
      </c>
      <c r="AM67" s="313"/>
      <c r="AN67" s="313"/>
      <c r="AO67" s="314"/>
      <c r="AP67" s="314"/>
      <c r="AQ67" s="316">
        <f>AQ28+AQ31</f>
        <v>20685.581197315179</v>
      </c>
      <c r="AR67" s="313"/>
      <c r="AS67" s="313"/>
      <c r="AT67" s="314"/>
      <c r="AU67" s="314"/>
      <c r="AV67" s="316">
        <f>AV28+AV31</f>
        <v>20685.581197315179</v>
      </c>
    </row>
  </sheetData>
  <dataConsolidate/>
  <mergeCells count="27">
    <mergeCell ref="B19:C19"/>
    <mergeCell ref="B3:C3"/>
    <mergeCell ref="B5:C5"/>
    <mergeCell ref="B6:C6"/>
    <mergeCell ref="B8:C8"/>
    <mergeCell ref="B10:C10"/>
    <mergeCell ref="B42:C42"/>
    <mergeCell ref="B20:C20"/>
    <mergeCell ref="B21:C21"/>
    <mergeCell ref="B22:C22"/>
    <mergeCell ref="B23:C23"/>
    <mergeCell ref="B34:C34"/>
    <mergeCell ref="B35:C35"/>
    <mergeCell ref="B36:C36"/>
    <mergeCell ref="B37:C37"/>
    <mergeCell ref="B38:C38"/>
    <mergeCell ref="B39:C39"/>
    <mergeCell ref="B41:C41"/>
    <mergeCell ref="B51:C51"/>
    <mergeCell ref="B52:C52"/>
    <mergeCell ref="B53:C53"/>
    <mergeCell ref="B44:C44"/>
    <mergeCell ref="B45:C45"/>
    <mergeCell ref="B47:C47"/>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70797-E96C-4D17-9E54-456E2AF996F8}">
  <sheetPr>
    <tabColor theme="4" tint="0.39997558519241921"/>
    <pageSetUpPr fitToPage="1"/>
  </sheetPr>
  <dimension ref="B1:AV65"/>
  <sheetViews>
    <sheetView showGridLines="0" zoomScaleNormal="100" workbookViewId="0">
      <pane xSplit="3" ySplit="4" topLeftCell="D5" activePane="bottomRight" state="frozen"/>
      <selection activeCell="Q59" sqref="Q59"/>
      <selection pane="topRight" activeCell="Q59" sqref="Q59"/>
      <selection pane="bottomLeft" activeCell="Q59" sqref="Q59"/>
      <selection pane="bottomRight" activeCell="D6" sqref="D6"/>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2:48" ht="16.2" customHeight="1" x14ac:dyDescent="0.55000000000000004">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55000000000000004">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6">
      <c r="B3" s="445" t="s">
        <v>266</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3" t="s">
        <v>346</v>
      </c>
      <c r="W3" s="39" t="s">
        <v>346</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4" t="s">
        <v>347</v>
      </c>
      <c r="W4" s="40" t="s">
        <v>348</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55000000000000004">
      <c r="B5" s="459" t="s">
        <v>267</v>
      </c>
      <c r="C5" s="460"/>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55000000000000004">
      <c r="B6" s="308" t="s">
        <v>268</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'IS '!V25</f>
        <v>878.49999999999864</v>
      </c>
      <c r="W6" s="17">
        <f t="shared" ref="W6:W13" si="0">SUM(S6:V6)</f>
        <v>3283.2999999999988</v>
      </c>
      <c r="X6" s="16">
        <f>'IS '!X25</f>
        <v>831.49973640470444</v>
      </c>
      <c r="Y6" s="16">
        <f>'IS '!Y25</f>
        <v>830.32996880559256</v>
      </c>
      <c r="Z6" s="16">
        <f>'IS '!Z25</f>
        <v>1066.8235778548733</v>
      </c>
      <c r="AA6" s="16">
        <f>'IS '!AA25</f>
        <v>1170.3222715850643</v>
      </c>
      <c r="AB6" s="17">
        <f t="shared" ref="AB6" si="1">SUM(X6:AA6)</f>
        <v>3898.9755546502347</v>
      </c>
      <c r="AC6" s="16">
        <f>'IS '!AC25</f>
        <v>1155.2919648976308</v>
      </c>
      <c r="AD6" s="16">
        <f>'IS '!AD25</f>
        <v>971.358458232418</v>
      </c>
      <c r="AE6" s="16">
        <f>'IS '!AE25</f>
        <v>1199.6599949304841</v>
      </c>
      <c r="AF6" s="16">
        <f>'IS '!AF25</f>
        <v>1209.9085990086128</v>
      </c>
      <c r="AG6" s="17">
        <f t="shared" ref="AG6" si="2">SUM(AC6:AF6)</f>
        <v>4536.2190170691456</v>
      </c>
      <c r="AH6" s="16">
        <f>'IS '!AH25</f>
        <v>1351.6636336295119</v>
      </c>
      <c r="AI6" s="16">
        <f>'IS '!AI25</f>
        <v>1148.407308817018</v>
      </c>
      <c r="AJ6" s="16">
        <f>'IS '!AJ25</f>
        <v>1460.197088184231</v>
      </c>
      <c r="AK6" s="16">
        <f>'IS '!AK25</f>
        <v>1383.7969685539142</v>
      </c>
      <c r="AL6" s="17">
        <f t="shared" ref="AL6" si="3">SUM(AH6:AK6)</f>
        <v>5344.0649991846749</v>
      </c>
      <c r="AM6" s="16">
        <f>'IS '!AM25</f>
        <v>1447.9055890546595</v>
      </c>
      <c r="AN6" s="16">
        <f>'IS '!AN25</f>
        <v>1216.426585151281</v>
      </c>
      <c r="AO6" s="16">
        <f>'IS '!AO25</f>
        <v>1541.205964295656</v>
      </c>
      <c r="AP6" s="16">
        <f>'IS '!AP25</f>
        <v>1491.1666526446313</v>
      </c>
      <c r="AQ6" s="17">
        <f t="shared" ref="AQ6" si="4">SUM(AM6:AP6)</f>
        <v>5696.7047911462287</v>
      </c>
      <c r="AR6" s="16">
        <f>'IS '!AR25</f>
        <v>1552.8978262658381</v>
      </c>
      <c r="AS6" s="16">
        <f>'IS '!AS25</f>
        <v>1306.7995179538839</v>
      </c>
      <c r="AT6" s="16">
        <f>'IS '!AT25</f>
        <v>1651.4423995583891</v>
      </c>
      <c r="AU6" s="16">
        <f>'IS '!AU25</f>
        <v>1597.778149525916</v>
      </c>
      <c r="AV6" s="17">
        <f t="shared" ref="AV6" si="5">SUM(AR6:AU6)</f>
        <v>6108.9178933040275</v>
      </c>
    </row>
    <row r="7" spans="2:48" outlineLevel="1" x14ac:dyDescent="0.55000000000000004">
      <c r="B7" s="308" t="s">
        <v>269</v>
      </c>
      <c r="C7" s="44"/>
      <c r="D7" s="16">
        <v>350.8</v>
      </c>
      <c r="E7" s="16">
        <f>723.5-D7</f>
        <v>372.7</v>
      </c>
      <c r="F7" s="16">
        <f>1083.6-E7-D7</f>
        <v>360.09999999999985</v>
      </c>
      <c r="G7" s="16">
        <f>1449.3-F7-E7-D7</f>
        <v>365.7</v>
      </c>
      <c r="H7" s="17">
        <f t="shared" ref="H7:H13" si="6">SUM(D7:G7)</f>
        <v>1449.3</v>
      </c>
      <c r="I7" s="16">
        <v>369.2</v>
      </c>
      <c r="J7" s="16">
        <f>746.9-I7</f>
        <v>377.7</v>
      </c>
      <c r="K7" s="16">
        <f>1124-J7-I7</f>
        <v>377.09999999999997</v>
      </c>
      <c r="L7" s="16">
        <f>1503.2-K7-J7-I7</f>
        <v>379.2000000000001</v>
      </c>
      <c r="M7" s="17">
        <f t="shared" ref="M7:M13" si="7">SUM(I7:L7)</f>
        <v>1503.2</v>
      </c>
      <c r="N7" s="16">
        <v>388.4</v>
      </c>
      <c r="O7" s="16">
        <f>772.9-N7</f>
        <v>384.5</v>
      </c>
      <c r="P7" s="16">
        <f>1146.2-O7-N7</f>
        <v>373.30000000000007</v>
      </c>
      <c r="Q7" s="16">
        <f>1524.1-P7-O7-N7</f>
        <v>377.89999999999975</v>
      </c>
      <c r="R7" s="17">
        <f t="shared" ref="R7:R13" si="8">SUM(N7:Q7)</f>
        <v>1524.1</v>
      </c>
      <c r="S7" s="16">
        <v>386.4</v>
      </c>
      <c r="T7" s="16">
        <f>777.7-S7</f>
        <v>391.30000000000007</v>
      </c>
      <c r="U7" s="16">
        <f>1169-T7-S7</f>
        <v>391.29999999999995</v>
      </c>
      <c r="V7" s="16">
        <f>1529.4-U7-T7-S7</f>
        <v>360.40000000000009</v>
      </c>
      <c r="W7" s="17">
        <f t="shared" si="0"/>
        <v>1529.4</v>
      </c>
      <c r="X7" s="16">
        <f>('BS '!W14*'BS '!X56)</f>
        <v>389.99303918386653</v>
      </c>
      <c r="Y7" s="16">
        <f>('BS '!X14*'BS '!Y56)</f>
        <v>401.02150208877782</v>
      </c>
      <c r="Z7" s="16">
        <f>('BS '!Y14*'BS '!Z56)</f>
        <v>409.09530542193568</v>
      </c>
      <c r="AA7" s="16">
        <f>('BS '!Z14*'BS '!AA56)</f>
        <v>419.12262770367187</v>
      </c>
      <c r="AB7" s="17">
        <f t="shared" ref="AB7:AB13" si="9">SUM(X7:AA7)</f>
        <v>1619.232474398252</v>
      </c>
      <c r="AC7" s="16">
        <f>('BS '!AB14*'BS '!AC56)</f>
        <v>438.3134517334222</v>
      </c>
      <c r="AD7" s="16">
        <f>('BS '!AC14*'BS '!AD56)</f>
        <v>451.41583522353898</v>
      </c>
      <c r="AE7" s="16">
        <f>('BS '!AD14*'BS '!AE56)</f>
        <v>461.77622021293325</v>
      </c>
      <c r="AF7" s="16">
        <f>('BS '!AE14*'BS '!AF56)</f>
        <v>475.74282283507068</v>
      </c>
      <c r="AG7" s="17">
        <f t="shared" ref="AG7:AG13" si="10">SUM(AC7:AF7)</f>
        <v>1827.2483300049651</v>
      </c>
      <c r="AH7" s="16">
        <f>('BS '!AG14*'BS '!AH56)</f>
        <v>491.34361898346435</v>
      </c>
      <c r="AI7" s="16">
        <f>('BS '!AH14*'BS '!AI56)</f>
        <v>501.98890047623047</v>
      </c>
      <c r="AJ7" s="16">
        <f>('BS '!AI14*'BS '!AJ56)</f>
        <v>510.00006828331999</v>
      </c>
      <c r="AK7" s="16">
        <f>('BS '!AJ14*'BS '!AK56)</f>
        <v>521.36152608803093</v>
      </c>
      <c r="AL7" s="17">
        <f t="shared" ref="AL7:AL13" si="11">SUM(AH7:AK7)</f>
        <v>2024.6941138310458</v>
      </c>
      <c r="AM7" s="16">
        <f>('BS '!AL14*'BS '!AM56)</f>
        <v>533.62545493745836</v>
      </c>
      <c r="AN7" s="16">
        <f>('BS '!AM14*'BS '!AN56)</f>
        <v>546.01077294646541</v>
      </c>
      <c r="AO7" s="16">
        <f>('BS '!AN14*'BS '!AO56)</f>
        <v>555.10498123489617</v>
      </c>
      <c r="AP7" s="16">
        <f>('BS '!AO14*'BS '!AP56)</f>
        <v>567.51243315034708</v>
      </c>
      <c r="AQ7" s="17">
        <f t="shared" ref="AQ7:AQ13" si="12">SUM(AM7:AP7)</f>
        <v>2202.2536422691669</v>
      </c>
      <c r="AR7" s="16">
        <f>('BS '!AQ14*'BS '!AR56)</f>
        <v>580.6658507137812</v>
      </c>
      <c r="AS7" s="16">
        <f>('BS '!AR14*'BS '!AS56)</f>
        <v>593.19393678982419</v>
      </c>
      <c r="AT7" s="16">
        <f>('BS '!AS14*'BS '!AT56)</f>
        <v>602.16947282689023</v>
      </c>
      <c r="AU7" s="16">
        <f>('BS '!AT14*'BS '!AU56)</f>
        <v>614.66985133360492</v>
      </c>
      <c r="AV7" s="17">
        <f t="shared" ref="AV7:AV13" si="13">SUM(AR7:AU7)</f>
        <v>2390.6991116641007</v>
      </c>
    </row>
    <row r="8" spans="2:48" outlineLevel="1" x14ac:dyDescent="0.55000000000000004">
      <c r="B8" s="308" t="s">
        <v>222</v>
      </c>
      <c r="C8" s="44"/>
      <c r="D8" s="16">
        <v>-354.6</v>
      </c>
      <c r="E8" s="16">
        <f>-714.5-D8</f>
        <v>-359.9</v>
      </c>
      <c r="F8" s="16">
        <f>-1243.5-E8-D8</f>
        <v>-529</v>
      </c>
      <c r="G8" s="101">
        <f>-1495.4-F8-E8-D8</f>
        <v>-251.90000000000009</v>
      </c>
      <c r="H8" s="17">
        <f t="shared" si="6"/>
        <v>-1495.4</v>
      </c>
      <c r="I8" s="16">
        <v>10.4</v>
      </c>
      <c r="J8" s="16">
        <f>47.7-I8</f>
        <v>37.300000000000004</v>
      </c>
      <c r="K8" s="16">
        <f>20-J8-I8</f>
        <v>-27.700000000000003</v>
      </c>
      <c r="L8" s="101">
        <f>-25.8-K8-J8-I8</f>
        <v>-45.800000000000004</v>
      </c>
      <c r="M8" s="17">
        <f t="shared" si="7"/>
        <v>-25.800000000000004</v>
      </c>
      <c r="N8" s="16">
        <v>-6.1</v>
      </c>
      <c r="O8" s="16">
        <f>-25.2-N8</f>
        <v>-19.100000000000001</v>
      </c>
      <c r="P8" s="16">
        <f>-113.2-O8-N8</f>
        <v>-88</v>
      </c>
      <c r="Q8" s="101">
        <f>-146.2-P8-O8-N8</f>
        <v>-32.999999999999986</v>
      </c>
      <c r="R8" s="17">
        <f t="shared" si="8"/>
        <v>-146.19999999999999</v>
      </c>
      <c r="S8" s="16">
        <v>-0.3</v>
      </c>
      <c r="T8" s="16">
        <f>28.4-S8</f>
        <v>28.7</v>
      </c>
      <c r="U8" s="16">
        <f>35-T8-S8</f>
        <v>6.6000000000000005</v>
      </c>
      <c r="V8" s="16">
        <f>-37.8-U8-T8-S8</f>
        <v>-72.8</v>
      </c>
      <c r="W8" s="17">
        <f t="shared" si="0"/>
        <v>-37.799999999999997</v>
      </c>
      <c r="X8" s="16">
        <f>-('BS '!X16-'BS '!V16)</f>
        <v>-54.435767663959496</v>
      </c>
      <c r="Y8" s="16">
        <f>-('BS '!Y16-'BS '!X16)</f>
        <v>71.967352964008342</v>
      </c>
      <c r="Z8" s="16">
        <f>-('BS '!Z16-'BS '!Y16)</f>
        <v>10.412791446641904</v>
      </c>
      <c r="AA8" s="16">
        <f>-('BS '!AA16-'BS '!Z16)</f>
        <v>2.1681559228675269</v>
      </c>
      <c r="AB8" s="17">
        <f t="shared" si="9"/>
        <v>30.112532669558277</v>
      </c>
      <c r="AC8" s="16">
        <f>-('BS '!AC16-'BS '!AA16)</f>
        <v>-103.42032077227964</v>
      </c>
      <c r="AD8" s="16">
        <f>-('BS '!AD16-'BS '!AC16)</f>
        <v>82.087056498663969</v>
      </c>
      <c r="AE8" s="16">
        <f>-('BS '!AE16-'BS '!AD16)</f>
        <v>10.462742607551718</v>
      </c>
      <c r="AF8" s="16">
        <f>-('BS '!AF16-'BS '!AE16)</f>
        <v>10.353229467274559</v>
      </c>
      <c r="AG8" s="17">
        <f t="shared" si="10"/>
        <v>-0.51729219878939148</v>
      </c>
      <c r="AH8" s="16">
        <f>-('BS '!AH16-'BS '!AF16)</f>
        <v>-120.41041873261065</v>
      </c>
      <c r="AI8" s="16">
        <f>-('BS '!AI16-'BS '!AH16)</f>
        <v>89.681605389261222</v>
      </c>
      <c r="AJ8" s="16">
        <f>-('BS '!AJ16-'BS '!AI16)</f>
        <v>11.233775556209821</v>
      </c>
      <c r="AK8" s="16">
        <f>-('BS '!AK16-'BS '!AJ16)</f>
        <v>11.289874302513681</v>
      </c>
      <c r="AL8" s="17">
        <f t="shared" si="11"/>
        <v>-8.2051634846259276</v>
      </c>
      <c r="AM8" s="16">
        <f>-('BS '!AM16-'BS '!AK16)</f>
        <v>-132.34213874032685</v>
      </c>
      <c r="AN8" s="16">
        <f>-('BS '!AN16-'BS '!AM16)</f>
        <v>96.847881287818836</v>
      </c>
      <c r="AO8" s="16">
        <f>-('BS '!AO16-'BS '!AN16)</f>
        <v>11.616492231986285</v>
      </c>
      <c r="AP8" s="16">
        <f>-('BS '!AP16-'BS '!AO16)</f>
        <v>11.563306022151664</v>
      </c>
      <c r="AQ8" s="17">
        <f t="shared" si="12"/>
        <v>-12.314459198370059</v>
      </c>
      <c r="AR8" s="16">
        <f>-('BS '!AR16-'BS '!AP16)</f>
        <v>-144.1836869654876</v>
      </c>
      <c r="AS8" s="16">
        <f>-('BS '!AS16-'BS '!AR16)</f>
        <v>104.30989945032911</v>
      </c>
      <c r="AT8" s="16">
        <f>-('BS '!AT16-'BS '!AS16)</f>
        <v>11.927553287992168</v>
      </c>
      <c r="AU8" s="16">
        <f>-('BS '!AU16-'BS '!AT16)</f>
        <v>11.843909252719413</v>
      </c>
      <c r="AV8" s="17">
        <f t="shared" si="13"/>
        <v>-16.102324974446901</v>
      </c>
    </row>
    <row r="9" spans="2:48" outlineLevel="1" x14ac:dyDescent="0.55000000000000004">
      <c r="B9" s="308" t="s">
        <v>270</v>
      </c>
      <c r="C9" s="44"/>
      <c r="D9" s="16">
        <v>-55</v>
      </c>
      <c r="E9" s="16">
        <f>-108.2-D9</f>
        <v>-53.2</v>
      </c>
      <c r="F9" s="16">
        <f>-174.1-E9-D9</f>
        <v>-65.899999999999991</v>
      </c>
      <c r="G9" s="101">
        <f>-250.6-F9-E9-D9</f>
        <v>-76.5</v>
      </c>
      <c r="H9" s="17">
        <f t="shared" si="6"/>
        <v>-250.6</v>
      </c>
      <c r="I9" s="16">
        <v>-62.9</v>
      </c>
      <c r="J9" s="16">
        <f>-116.3-I9</f>
        <v>-53.4</v>
      </c>
      <c r="K9" s="16">
        <f>-182.3-J9-I9</f>
        <v>-66</v>
      </c>
      <c r="L9" s="101">
        <f>-280.7-K9-J9-I9</f>
        <v>-98.399999999999977</v>
      </c>
      <c r="M9" s="17">
        <f t="shared" si="7"/>
        <v>-280.7</v>
      </c>
      <c r="N9" s="16">
        <v>-69</v>
      </c>
      <c r="O9" s="16">
        <f>-131.3-N9</f>
        <v>-62.300000000000011</v>
      </c>
      <c r="P9" s="16">
        <f>-238.3-O9-N9</f>
        <v>-107</v>
      </c>
      <c r="Q9" s="101">
        <f>-347.3-P9-O9-N9</f>
        <v>-109</v>
      </c>
      <c r="R9" s="17">
        <f t="shared" si="8"/>
        <v>-347.3</v>
      </c>
      <c r="S9" s="16">
        <v>-46.6</v>
      </c>
      <c r="T9" s="16">
        <f>-118.7-S9</f>
        <v>-72.099999999999994</v>
      </c>
      <c r="U9" s="16">
        <f>-175-T9-S9</f>
        <v>-56.300000000000004</v>
      </c>
      <c r="V9" s="16">
        <f>-268.7-U9-T9-S9</f>
        <v>-93.699999999999989</v>
      </c>
      <c r="W9" s="17">
        <f t="shared" si="0"/>
        <v>-268.7</v>
      </c>
      <c r="X9" s="16">
        <f>-'IS '!X16</f>
        <v>-90.4</v>
      </c>
      <c r="Y9" s="16">
        <f>-'IS '!Y16</f>
        <v>-90.5</v>
      </c>
      <c r="Z9" s="16">
        <f>-'IS '!Z16</f>
        <v>-90.6</v>
      </c>
      <c r="AA9" s="16">
        <f>-'IS '!AA16</f>
        <v>-90.7</v>
      </c>
      <c r="AB9" s="17">
        <f t="shared" si="9"/>
        <v>-362.2</v>
      </c>
      <c r="AC9" s="16">
        <f>-'IS '!AC16</f>
        <v>-91</v>
      </c>
      <c r="AD9" s="16">
        <f>-'IS '!AD16</f>
        <v>-91</v>
      </c>
      <c r="AE9" s="16">
        <f>-'IS '!AE16</f>
        <v>-91</v>
      </c>
      <c r="AF9" s="16">
        <f>-'IS '!AF16</f>
        <v>-91</v>
      </c>
      <c r="AG9" s="17">
        <f t="shared" si="10"/>
        <v>-364</v>
      </c>
      <c r="AH9" s="16">
        <f>-'IS '!AH16</f>
        <v>-91</v>
      </c>
      <c r="AI9" s="16">
        <f>-'IS '!AI16</f>
        <v>-91</v>
      </c>
      <c r="AJ9" s="16">
        <f>-'IS '!AJ16</f>
        <v>-91</v>
      </c>
      <c r="AK9" s="16">
        <f>-'IS '!AK16</f>
        <v>-91</v>
      </c>
      <c r="AL9" s="17">
        <f t="shared" si="11"/>
        <v>-364</v>
      </c>
      <c r="AM9" s="16">
        <f>-'IS '!AM16</f>
        <v>-91</v>
      </c>
      <c r="AN9" s="16">
        <f>-'IS '!AN16</f>
        <v>-91</v>
      </c>
      <c r="AO9" s="16">
        <f>-'IS '!AO16</f>
        <v>-91</v>
      </c>
      <c r="AP9" s="16">
        <f>-'IS '!AP16</f>
        <v>-91</v>
      </c>
      <c r="AQ9" s="17">
        <f t="shared" si="12"/>
        <v>-364</v>
      </c>
      <c r="AR9" s="16">
        <f>-'IS '!AR16</f>
        <v>-91</v>
      </c>
      <c r="AS9" s="16">
        <f>-'IS '!AS16</f>
        <v>-91</v>
      </c>
      <c r="AT9" s="16">
        <f>-'IS '!AT16</f>
        <v>-91</v>
      </c>
      <c r="AU9" s="16">
        <f>-'IS '!AU16</f>
        <v>-91</v>
      </c>
      <c r="AV9" s="17">
        <f t="shared" si="13"/>
        <v>-364</v>
      </c>
    </row>
    <row r="10" spans="2:48" outlineLevel="1" x14ac:dyDescent="0.55000000000000004">
      <c r="B10" s="308" t="s">
        <v>271</v>
      </c>
      <c r="C10" s="44"/>
      <c r="D10" s="16">
        <v>63.7</v>
      </c>
      <c r="E10" s="16">
        <f>93.3-D10</f>
        <v>29.599999999999994</v>
      </c>
      <c r="F10" s="16">
        <f>163.7-E10-D10</f>
        <v>70.399999999999991</v>
      </c>
      <c r="G10" s="101">
        <f>216.8-F10-E10-D10</f>
        <v>53.100000000000037</v>
      </c>
      <c r="H10" s="17">
        <f t="shared" si="6"/>
        <v>216.8</v>
      </c>
      <c r="I10" s="16">
        <v>64.3</v>
      </c>
      <c r="J10" s="16">
        <f>98.1-I10</f>
        <v>33.799999999999997</v>
      </c>
      <c r="K10" s="16">
        <f>165.6-J10-I10</f>
        <v>67.500000000000014</v>
      </c>
      <c r="L10" s="101">
        <f>227.7-K10-J10-I10</f>
        <v>62.099999999999994</v>
      </c>
      <c r="M10" s="17">
        <f t="shared" si="7"/>
        <v>227.70000000000002</v>
      </c>
      <c r="N10" s="16">
        <v>77.2</v>
      </c>
      <c r="O10" s="16">
        <f>130.2-N10</f>
        <v>52.999999999999986</v>
      </c>
      <c r="P10" s="16">
        <f>226.7-O10-N10</f>
        <v>96.499999999999986</v>
      </c>
      <c r="Q10" s="101">
        <f>336-P10-O10-N10</f>
        <v>109.3</v>
      </c>
      <c r="R10" s="17">
        <f t="shared" si="8"/>
        <v>336</v>
      </c>
      <c r="S10" s="16">
        <v>44.9</v>
      </c>
      <c r="T10" s="16">
        <f>100.8-S10</f>
        <v>55.9</v>
      </c>
      <c r="U10" s="16">
        <f>145.9-T10-S10</f>
        <v>45.1</v>
      </c>
      <c r="V10" s="16">
        <f>231.2-U10-T10-S10</f>
        <v>85.299999999999983</v>
      </c>
      <c r="W10" s="17">
        <f t="shared" si="0"/>
        <v>231.2</v>
      </c>
      <c r="X10" s="16">
        <f>-X54*X9</f>
        <v>90.4</v>
      </c>
      <c r="Y10" s="16">
        <f>-Y54*Y9</f>
        <v>90.5</v>
      </c>
      <c r="Z10" s="16">
        <f>-Z54*Z9</f>
        <v>90.6</v>
      </c>
      <c r="AA10" s="16">
        <f>-AA54*AA9</f>
        <v>90.7</v>
      </c>
      <c r="AB10" s="17">
        <f t="shared" si="9"/>
        <v>362.2</v>
      </c>
      <c r="AC10" s="16">
        <f>-AC54*AC9</f>
        <v>91</v>
      </c>
      <c r="AD10" s="16">
        <f>-AD54*AD9</f>
        <v>91</v>
      </c>
      <c r="AE10" s="16">
        <f>-AE54*AE9</f>
        <v>91</v>
      </c>
      <c r="AF10" s="16">
        <f>-AF54*AF9</f>
        <v>91</v>
      </c>
      <c r="AG10" s="17">
        <f t="shared" si="10"/>
        <v>364</v>
      </c>
      <c r="AH10" s="16">
        <f>-AH54*AH9</f>
        <v>91</v>
      </c>
      <c r="AI10" s="16">
        <f>-AI54*AI9</f>
        <v>91</v>
      </c>
      <c r="AJ10" s="16">
        <f>-AJ54*AJ9</f>
        <v>91</v>
      </c>
      <c r="AK10" s="16">
        <f>-AK54*AK9</f>
        <v>91</v>
      </c>
      <c r="AL10" s="17">
        <f t="shared" si="11"/>
        <v>364</v>
      </c>
      <c r="AM10" s="16">
        <f>-AM54*AM9</f>
        <v>91</v>
      </c>
      <c r="AN10" s="16">
        <f>-AN54*AN9</f>
        <v>91</v>
      </c>
      <c r="AO10" s="16">
        <f>-AO54*AO9</f>
        <v>91</v>
      </c>
      <c r="AP10" s="16">
        <f>-AP54*AP9</f>
        <v>91</v>
      </c>
      <c r="AQ10" s="17">
        <f t="shared" si="12"/>
        <v>364</v>
      </c>
      <c r="AR10" s="16">
        <f>-AR54*AR9</f>
        <v>91</v>
      </c>
      <c r="AS10" s="16">
        <f>-AS54*AS9</f>
        <v>91</v>
      </c>
      <c r="AT10" s="16">
        <f>-AT54*AT9</f>
        <v>91</v>
      </c>
      <c r="AU10" s="16">
        <f>-AU54*AU9</f>
        <v>91</v>
      </c>
      <c r="AV10" s="17">
        <f t="shared" si="13"/>
        <v>364</v>
      </c>
    </row>
    <row r="11" spans="2:48" outlineLevel="1" x14ac:dyDescent="0.55000000000000004">
      <c r="B11" s="308" t="s">
        <v>272</v>
      </c>
      <c r="C11" s="44"/>
      <c r="D11" s="16">
        <v>0</v>
      </c>
      <c r="E11" s="16">
        <f>-21-D11</f>
        <v>-21</v>
      </c>
      <c r="F11" s="16">
        <f>-622.8-E11-D11</f>
        <v>-601.79999999999995</v>
      </c>
      <c r="G11" s="101">
        <f>-622.8-F11-E11-D11</f>
        <v>0</v>
      </c>
      <c r="H11" s="17">
        <f t="shared" si="6"/>
        <v>-622.79999999999995</v>
      </c>
      <c r="I11" s="16">
        <v>0</v>
      </c>
      <c r="J11" s="16">
        <f>0-I11</f>
        <v>0</v>
      </c>
      <c r="K11" s="16">
        <f>0-J11-I11</f>
        <v>0</v>
      </c>
      <c r="L11" s="101">
        <f>0-K11-J11-I11</f>
        <v>0</v>
      </c>
      <c r="M11" s="17">
        <f t="shared" si="7"/>
        <v>0</v>
      </c>
      <c r="N11" s="16">
        <v>0</v>
      </c>
      <c r="O11" s="16">
        <f>0-N11</f>
        <v>0</v>
      </c>
      <c r="P11" s="16">
        <f>0-O11-N11</f>
        <v>0</v>
      </c>
      <c r="Q11" s="101">
        <f>-864.5-P11-O11-N11</f>
        <v>-864.5</v>
      </c>
      <c r="R11" s="17">
        <f t="shared" si="8"/>
        <v>-864.5</v>
      </c>
      <c r="S11" s="16">
        <v>0</v>
      </c>
      <c r="T11" s="16">
        <f>0-S11</f>
        <v>0</v>
      </c>
      <c r="U11" s="16">
        <f t="shared" ref="U11" si="14">0-T11-S11</f>
        <v>0</v>
      </c>
      <c r="V11" s="16">
        <f t="shared" ref="V11:V17" si="15">0-U11-T11-S11</f>
        <v>0</v>
      </c>
      <c r="W11" s="17">
        <f t="shared" si="0"/>
        <v>0</v>
      </c>
      <c r="X11" s="16">
        <v>0</v>
      </c>
      <c r="Y11" s="16">
        <v>0</v>
      </c>
      <c r="Z11" s="16">
        <v>0</v>
      </c>
      <c r="AA11" s="16">
        <v>0</v>
      </c>
      <c r="AB11" s="17">
        <f t="shared" si="9"/>
        <v>0</v>
      </c>
      <c r="AC11" s="16">
        <v>0</v>
      </c>
      <c r="AD11" s="16">
        <v>0</v>
      </c>
      <c r="AE11" s="16">
        <v>0</v>
      </c>
      <c r="AF11" s="16">
        <v>0</v>
      </c>
      <c r="AG11" s="17">
        <f t="shared" si="10"/>
        <v>0</v>
      </c>
      <c r="AH11" s="16">
        <v>0</v>
      </c>
      <c r="AI11" s="16">
        <v>0</v>
      </c>
      <c r="AJ11" s="16">
        <v>0</v>
      </c>
      <c r="AK11" s="16">
        <v>0</v>
      </c>
      <c r="AL11" s="17">
        <f t="shared" si="11"/>
        <v>0</v>
      </c>
      <c r="AM11" s="16">
        <v>0</v>
      </c>
      <c r="AN11" s="16">
        <v>0</v>
      </c>
      <c r="AO11" s="16">
        <v>0</v>
      </c>
      <c r="AP11" s="16">
        <v>0</v>
      </c>
      <c r="AQ11" s="17">
        <f t="shared" si="12"/>
        <v>0</v>
      </c>
      <c r="AR11" s="16">
        <v>0</v>
      </c>
      <c r="AS11" s="16">
        <v>0</v>
      </c>
      <c r="AT11" s="16">
        <v>0</v>
      </c>
      <c r="AU11" s="16">
        <v>0</v>
      </c>
      <c r="AV11" s="17">
        <f t="shared" si="13"/>
        <v>0</v>
      </c>
    </row>
    <row r="12" spans="2:48" outlineLevel="1" x14ac:dyDescent="0.55000000000000004">
      <c r="B12" s="308" t="s">
        <v>273</v>
      </c>
      <c r="C12" s="44"/>
      <c r="D12" s="16">
        <v>97.3</v>
      </c>
      <c r="E12" s="16">
        <f>192.1-D12</f>
        <v>94.8</v>
      </c>
      <c r="F12" s="16">
        <f>255.4-E12-D12</f>
        <v>63.300000000000026</v>
      </c>
      <c r="G12" s="101">
        <f>308-F12-E12-D12</f>
        <v>52.59999999999998</v>
      </c>
      <c r="H12" s="17">
        <f t="shared" si="6"/>
        <v>308</v>
      </c>
      <c r="I12" s="16">
        <v>90.3</v>
      </c>
      <c r="J12" s="16">
        <f>146.6-I12</f>
        <v>56.3</v>
      </c>
      <c r="K12" s="16">
        <f>188-J12-I12</f>
        <v>41.399999999999991</v>
      </c>
      <c r="L12" s="101">
        <f>248.6-K12-J12-I12</f>
        <v>60.59999999999998</v>
      </c>
      <c r="M12" s="17">
        <f t="shared" si="7"/>
        <v>248.59999999999997</v>
      </c>
      <c r="N12" s="16">
        <v>99.3</v>
      </c>
      <c r="O12" s="16">
        <f>175.3-N12</f>
        <v>76.000000000000014</v>
      </c>
      <c r="P12" s="16">
        <f>255.3-O12-N12</f>
        <v>80.000000000000014</v>
      </c>
      <c r="Q12" s="101">
        <f>319.1-P12-O12-N12</f>
        <v>63.800000000000026</v>
      </c>
      <c r="R12" s="17">
        <f t="shared" si="8"/>
        <v>319.10000000000002</v>
      </c>
      <c r="S12" s="16">
        <v>95.8</v>
      </c>
      <c r="T12" s="16">
        <f>149.2-S12</f>
        <v>53.399999999999991</v>
      </c>
      <c r="U12" s="16">
        <f>206.6-T12-S12</f>
        <v>57.399999999999991</v>
      </c>
      <c r="V12" s="16">
        <f>271.5-U12-T12-S12</f>
        <v>64.900000000000048</v>
      </c>
      <c r="W12" s="17">
        <f t="shared" si="0"/>
        <v>271.5</v>
      </c>
      <c r="X12" s="16">
        <f>'IS '!X8*X53</f>
        <v>73.407434150082651</v>
      </c>
      <c r="Y12" s="16">
        <f>'IS '!Y8*Y53</f>
        <v>63.702736831532256</v>
      </c>
      <c r="Z12" s="16">
        <f>'IS '!Z8*Z53</f>
        <v>71.018895551540098</v>
      </c>
      <c r="AA12" s="16">
        <f>'IS '!AA8*AA53</f>
        <v>74.842031353274876</v>
      </c>
      <c r="AB12" s="17">
        <f t="shared" si="9"/>
        <v>282.9710978864299</v>
      </c>
      <c r="AC12" s="16">
        <f>'IS '!AC8*AC53</f>
        <v>77.08192232706871</v>
      </c>
      <c r="AD12" s="16">
        <f>'IS '!AD8*AD53</f>
        <v>71.603897689508941</v>
      </c>
      <c r="AE12" s="16">
        <f>'IS '!AE8*AE53</f>
        <v>78.954140556800539</v>
      </c>
      <c r="AF12" s="16">
        <f>'IS '!AF8*AF53</f>
        <v>81.96264940689484</v>
      </c>
      <c r="AG12" s="17">
        <f t="shared" si="10"/>
        <v>309.60260998027303</v>
      </c>
      <c r="AH12" s="16">
        <f>'IS '!AH8*AH53</f>
        <v>85.148349672689605</v>
      </c>
      <c r="AI12" s="16">
        <f>'IS '!AI8*AI53</f>
        <v>80.246396662622047</v>
      </c>
      <c r="AJ12" s="16">
        <f>'IS '!AJ8*AJ53</f>
        <v>88.13074185010791</v>
      </c>
      <c r="AK12" s="16">
        <f>'IS '!AK8*AK53</f>
        <v>91.372500940103251</v>
      </c>
      <c r="AL12" s="17">
        <f t="shared" si="11"/>
        <v>344.89798912552283</v>
      </c>
      <c r="AM12" s="16">
        <f>'IS '!AM8*AM53</f>
        <v>93.559890808876872</v>
      </c>
      <c r="AN12" s="16">
        <f>'IS '!AN8*AN53</f>
        <v>87.913978476818855</v>
      </c>
      <c r="AO12" s="16">
        <f>'IS '!AO8*AO53</f>
        <v>96.087513476770866</v>
      </c>
      <c r="AP12" s="16">
        <f>'IS '!AP8*AP53</f>
        <v>99.255512529185168</v>
      </c>
      <c r="AQ12" s="17">
        <f t="shared" si="12"/>
        <v>376.8168952916518</v>
      </c>
      <c r="AR12" s="16">
        <f>'IS '!AR8*AR53</f>
        <v>99.623352458040884</v>
      </c>
      <c r="AS12" s="16">
        <f>'IS '!AS8*AS53</f>
        <v>93.565559177838352</v>
      </c>
      <c r="AT12" s="16">
        <f>'IS '!AT8*AT53</f>
        <v>102.21864620180055</v>
      </c>
      <c r="AU12" s="16">
        <f>'IS '!AU8*AU53</f>
        <v>105.58033575375845</v>
      </c>
      <c r="AV12" s="17">
        <f t="shared" si="13"/>
        <v>400.98789359143825</v>
      </c>
    </row>
    <row r="13" spans="2:48" outlineLevel="1" x14ac:dyDescent="0.55000000000000004">
      <c r="B13" s="319" t="s">
        <v>274</v>
      </c>
      <c r="C13" s="320"/>
      <c r="D13" s="16">
        <v>6.1</v>
      </c>
      <c r="E13" s="101">
        <f>5.4+91.1-D13</f>
        <v>90.4</v>
      </c>
      <c r="F13" s="101">
        <f>10.5+122.3-E13-D13</f>
        <v>36.300000000000004</v>
      </c>
      <c r="G13" s="101">
        <f>10.5+187.9-F13-E13-D13</f>
        <v>65.599999999999994</v>
      </c>
      <c r="H13" s="17">
        <f t="shared" si="6"/>
        <v>198.4</v>
      </c>
      <c r="I13" s="101">
        <f>5.1+294.9</f>
        <v>300</v>
      </c>
      <c r="J13" s="101">
        <f>596.3+67.7-I13</f>
        <v>364</v>
      </c>
      <c r="K13" s="101">
        <f>902.4+124.6+63.7-J13-I13</f>
        <v>426.70000000000005</v>
      </c>
      <c r="L13" s="101">
        <f>1197.6+454.4+24.5-K13-J13-I13</f>
        <v>585.79999999999995</v>
      </c>
      <c r="M13" s="17">
        <f t="shared" si="7"/>
        <v>1676.5</v>
      </c>
      <c r="N13" s="101">
        <f>308.3+132.6-10.2</f>
        <v>430.7</v>
      </c>
      <c r="O13" s="101">
        <f>617.9+175.4-15.4-N13</f>
        <v>347.2</v>
      </c>
      <c r="P13" s="101">
        <f>931.7+204.7-6.8-O13-N13</f>
        <v>351.7000000000001</v>
      </c>
      <c r="Q13" s="101">
        <f>1248.6+226.2-6-P13-O13-N13</f>
        <v>339.19999999999987</v>
      </c>
      <c r="R13" s="17">
        <f t="shared" si="8"/>
        <v>1468.8</v>
      </c>
      <c r="S13" s="101">
        <v>0</v>
      </c>
      <c r="T13" s="101">
        <f>0-S13</f>
        <v>0</v>
      </c>
      <c r="U13" s="101">
        <f>1090.4+89.6-44.7</f>
        <v>1135.3</v>
      </c>
      <c r="V13" s="101">
        <f>1497.7+91.4-67.8-U13-T13-S13</f>
        <v>386.00000000000023</v>
      </c>
      <c r="W13" s="17">
        <f t="shared" si="0"/>
        <v>1521.3000000000002</v>
      </c>
      <c r="X13" s="33">
        <v>0</v>
      </c>
      <c r="Y13" s="33">
        <v>0</v>
      </c>
      <c r="Z13" s="33">
        <v>0</v>
      </c>
      <c r="AA13" s="33">
        <v>0</v>
      </c>
      <c r="AB13" s="17">
        <f t="shared" si="9"/>
        <v>0</v>
      </c>
      <c r="AC13" s="33">
        <v>0</v>
      </c>
      <c r="AD13" s="33">
        <v>0</v>
      </c>
      <c r="AE13" s="33">
        <v>0</v>
      </c>
      <c r="AF13" s="33">
        <v>0</v>
      </c>
      <c r="AG13" s="17">
        <f t="shared" si="10"/>
        <v>0</v>
      </c>
      <c r="AH13" s="33">
        <v>0</v>
      </c>
      <c r="AI13" s="33">
        <v>0</v>
      </c>
      <c r="AJ13" s="33">
        <v>0</v>
      </c>
      <c r="AK13" s="33">
        <v>0</v>
      </c>
      <c r="AL13" s="17">
        <f t="shared" si="11"/>
        <v>0</v>
      </c>
      <c r="AM13" s="33">
        <v>0</v>
      </c>
      <c r="AN13" s="33">
        <v>0</v>
      </c>
      <c r="AO13" s="33">
        <v>0</v>
      </c>
      <c r="AP13" s="33">
        <v>0</v>
      </c>
      <c r="AQ13" s="17">
        <f t="shared" si="12"/>
        <v>0</v>
      </c>
      <c r="AR13" s="33">
        <v>0</v>
      </c>
      <c r="AS13" s="33">
        <v>0</v>
      </c>
      <c r="AT13" s="33">
        <v>0</v>
      </c>
      <c r="AU13" s="33">
        <v>0</v>
      </c>
      <c r="AV13" s="17">
        <f t="shared" si="13"/>
        <v>0</v>
      </c>
    </row>
    <row r="14" spans="2:48" outlineLevel="1" x14ac:dyDescent="0.55000000000000004">
      <c r="B14" s="489" t="s">
        <v>275</v>
      </c>
      <c r="C14" s="490"/>
      <c r="D14" s="321"/>
      <c r="E14" s="322"/>
      <c r="F14" s="323"/>
      <c r="G14" s="323"/>
      <c r="H14" s="324"/>
      <c r="I14" s="323"/>
      <c r="J14" s="323"/>
      <c r="K14" s="323"/>
      <c r="L14" s="323"/>
      <c r="M14" s="324"/>
      <c r="N14" s="323"/>
      <c r="O14" s="323"/>
      <c r="P14" s="323"/>
      <c r="Q14" s="323"/>
      <c r="R14" s="324"/>
      <c r="S14" s="323"/>
      <c r="T14" s="323"/>
      <c r="U14" s="323"/>
      <c r="V14" s="323"/>
      <c r="W14" s="324"/>
      <c r="X14" s="323"/>
      <c r="Y14" s="323"/>
      <c r="Z14" s="323"/>
      <c r="AA14" s="323"/>
      <c r="AB14" s="324"/>
      <c r="AC14" s="323"/>
      <c r="AD14" s="323"/>
      <c r="AE14" s="323"/>
      <c r="AF14" s="323"/>
      <c r="AG14" s="324"/>
      <c r="AH14" s="323"/>
      <c r="AI14" s="323"/>
      <c r="AJ14" s="323"/>
      <c r="AK14" s="323"/>
      <c r="AL14" s="324"/>
      <c r="AM14" s="323"/>
      <c r="AN14" s="323"/>
      <c r="AO14" s="323"/>
      <c r="AP14" s="323"/>
      <c r="AQ14" s="324"/>
      <c r="AR14" s="323"/>
      <c r="AS14" s="323"/>
      <c r="AT14" s="323"/>
      <c r="AU14" s="323"/>
      <c r="AV14" s="324"/>
    </row>
    <row r="15" spans="2:48" outlineLevel="1" x14ac:dyDescent="0.55000000000000004">
      <c r="B15" s="491" t="s">
        <v>276</v>
      </c>
      <c r="C15" s="492"/>
      <c r="D15" s="327">
        <v>-28.8</v>
      </c>
      <c r="E15" s="327">
        <f>9.8-D15</f>
        <v>38.6</v>
      </c>
      <c r="F15" s="327">
        <f>-70.1-E15-D15</f>
        <v>-79.899999999999991</v>
      </c>
      <c r="G15" s="327">
        <f>-197.7-F15-E15-D15</f>
        <v>-127.60000000000001</v>
      </c>
      <c r="H15" s="328">
        <f t="shared" ref="H15:H21" si="16">SUM(D15:G15)</f>
        <v>-197.7</v>
      </c>
      <c r="I15" s="327">
        <v>-22.9</v>
      </c>
      <c r="J15" s="327">
        <f>-60.7-I15</f>
        <v>-37.800000000000004</v>
      </c>
      <c r="K15" s="327">
        <f>13.4-J15-I15</f>
        <v>74.099999999999994</v>
      </c>
      <c r="L15" s="327">
        <f>-2.7-K15-J15-I15</f>
        <v>-16.099999999999994</v>
      </c>
      <c r="M15" s="328">
        <f t="shared" ref="M15:M21" si="17">SUM(I15:L15)</f>
        <v>-2.7000000000000028</v>
      </c>
      <c r="N15" s="327">
        <v>19.600000000000001</v>
      </c>
      <c r="O15" s="327">
        <f>12.8-N15</f>
        <v>-6.8000000000000007</v>
      </c>
      <c r="P15" s="327">
        <f>-13.1-O15-N15</f>
        <v>-25.9</v>
      </c>
      <c r="Q15" s="327">
        <f>-43-P15-O15-N15</f>
        <v>-29.900000000000002</v>
      </c>
      <c r="R15" s="328">
        <f t="shared" ref="R15:R21" si="18">SUM(N15:Q15)</f>
        <v>-43</v>
      </c>
      <c r="S15" s="327">
        <v>-91.6</v>
      </c>
      <c r="T15" s="327">
        <f>-62.1-S15</f>
        <v>29.499999999999993</v>
      </c>
      <c r="U15" s="327">
        <f>-245.5-T15-S15</f>
        <v>-183.4</v>
      </c>
      <c r="V15" s="327">
        <f>-326.1-U15-T15-S15</f>
        <v>-80.600000000000023</v>
      </c>
      <c r="W15" s="328">
        <f t="shared" ref="W15:W21" si="19">SUM(S15:V15)</f>
        <v>-326.10000000000002</v>
      </c>
      <c r="X15" s="327">
        <f>-('BS '!X8-'BS '!V8)</f>
        <v>48.271126324638089</v>
      </c>
      <c r="Y15" s="327">
        <f>-('BS '!Y8-'BS '!X8)</f>
        <v>-47.841418593078743</v>
      </c>
      <c r="Z15" s="327">
        <f>-('BS '!Z8-'BS '!Y8)</f>
        <v>-203.55272573736192</v>
      </c>
      <c r="AA15" s="327">
        <f>-('BS '!AA8-'BS '!Z8)</f>
        <v>124.4357176686924</v>
      </c>
      <c r="AB15" s="328">
        <f t="shared" ref="AB15:AB21" si="20">SUM(X15:AA15)</f>
        <v>-78.687300337110173</v>
      </c>
      <c r="AC15" s="327">
        <f>-('BS '!AC8-'BS '!AA8)</f>
        <v>-15.662600279592652</v>
      </c>
      <c r="AD15" s="327">
        <f>-('BS '!AD8-'BS '!AC8)</f>
        <v>28.484335491165666</v>
      </c>
      <c r="AE15" s="327">
        <f>-('BS '!AE8-'BS '!AD8)</f>
        <v>-139.93645214024787</v>
      </c>
      <c r="AF15" s="327">
        <f>-('BS '!AF8-'BS '!AE8)</f>
        <v>36.845429497810983</v>
      </c>
      <c r="AG15" s="328">
        <f t="shared" ref="AG15:AG21" si="21">SUM(AC15:AF15)</f>
        <v>-90.269287430863869</v>
      </c>
      <c r="AH15" s="327">
        <f>-('BS '!AH8-'BS '!AF8)</f>
        <v>-64.264511667334318</v>
      </c>
      <c r="AI15" s="327">
        <f>-('BS '!AI8-'BS '!AH8)</f>
        <v>18.699480669316472</v>
      </c>
      <c r="AJ15" s="327">
        <f>-('BS '!AJ8-'BS '!AI8)</f>
        <v>-213.66531560951307</v>
      </c>
      <c r="AK15" s="327">
        <f>-('BS '!AK8-'BS '!AJ8)</f>
        <v>45.770653392642771</v>
      </c>
      <c r="AL15" s="328">
        <f t="shared" ref="AL15:AL21" si="22">SUM(AH15:AK15)</f>
        <v>-213.45969321488815</v>
      </c>
      <c r="AM15" s="327">
        <f>-('BS '!AM8-'BS '!AK8)</f>
        <v>5.0967590088323504</v>
      </c>
      <c r="AN15" s="327">
        <f>-('BS '!AN8-'BS '!AM8)</f>
        <v>18.192435133293657</v>
      </c>
      <c r="AO15" s="327">
        <f>-('BS '!AO8-'BS '!AN8)</f>
        <v>-218.36817111082746</v>
      </c>
      <c r="AP15" s="327">
        <f>-('BS '!AP8-'BS '!AO8)</f>
        <v>87.449627655116274</v>
      </c>
      <c r="AQ15" s="328">
        <f t="shared" ref="AQ15:AQ21" si="23">SUM(AM15:AP15)</f>
        <v>-107.62934931358518</v>
      </c>
      <c r="AR15" s="327">
        <f>-('BS '!AR8-'BS '!AP8)</f>
        <v>11.786858210239416</v>
      </c>
      <c r="AS15" s="327">
        <f>-('BS '!AS8-'BS '!AR8)</f>
        <v>33.212657518792412</v>
      </c>
      <c r="AT15" s="327">
        <f>-('BS '!AT8-'BS '!AS8)</f>
        <v>-215.80333000290625</v>
      </c>
      <c r="AU15" s="327">
        <f>-('BS '!AU8-'BS '!AT8)</f>
        <v>67.432214609708808</v>
      </c>
      <c r="AV15" s="328">
        <f t="shared" ref="AV15:AV21" si="24">SUM(AR15:AU15)</f>
        <v>-103.37159966416561</v>
      </c>
    </row>
    <row r="16" spans="2:48" outlineLevel="1" x14ac:dyDescent="0.55000000000000004">
      <c r="B16" s="325" t="s">
        <v>215</v>
      </c>
      <c r="C16" s="326"/>
      <c r="D16" s="327">
        <v>44.8</v>
      </c>
      <c r="E16" s="327">
        <f>-51-D16</f>
        <v>-95.8</v>
      </c>
      <c r="F16" s="327">
        <f>-140.5-E16-D16</f>
        <v>-89.5</v>
      </c>
      <c r="G16" s="327">
        <f>-173-F16-E16-D16</f>
        <v>-32.5</v>
      </c>
      <c r="H16" s="328">
        <f t="shared" si="16"/>
        <v>-173</v>
      </c>
      <c r="I16" s="327">
        <v>122.8</v>
      </c>
      <c r="J16" s="327">
        <f>36.9-I16</f>
        <v>-85.9</v>
      </c>
      <c r="K16" s="327">
        <f>-51.7-J16-I16</f>
        <v>-88.6</v>
      </c>
      <c r="L16" s="327">
        <f>-10.9-K16-J16-I16</f>
        <v>40.799999999999997</v>
      </c>
      <c r="M16" s="328">
        <f t="shared" si="17"/>
        <v>-10.900000000000006</v>
      </c>
      <c r="N16" s="327">
        <v>90.1</v>
      </c>
      <c r="O16" s="327">
        <f>51.3-N16</f>
        <v>-38.799999999999997</v>
      </c>
      <c r="P16" s="327">
        <f>8.4-O16-N16</f>
        <v>-42.9</v>
      </c>
      <c r="Q16" s="327">
        <f>-49.8-P16-O16-N16</f>
        <v>-58.199999999999996</v>
      </c>
      <c r="R16" s="328">
        <f t="shared" si="18"/>
        <v>-49.8</v>
      </c>
      <c r="S16" s="327">
        <v>-36</v>
      </c>
      <c r="T16" s="327">
        <f>-324.9-S16</f>
        <v>-288.89999999999998</v>
      </c>
      <c r="U16" s="327">
        <f>-557.3-T16-S16</f>
        <v>-232.39999999999998</v>
      </c>
      <c r="V16" s="327">
        <f>-641-U16-T16-S16</f>
        <v>-83.700000000000045</v>
      </c>
      <c r="W16" s="328">
        <f t="shared" si="19"/>
        <v>-641</v>
      </c>
      <c r="X16" s="327">
        <f>-('BS '!X9-'BS '!V9)</f>
        <v>313.20574438894619</v>
      </c>
      <c r="Y16" s="327">
        <f>-('BS '!Y9-'BS '!X9)</f>
        <v>-187.75849140305263</v>
      </c>
      <c r="Z16" s="327">
        <f>-('BS '!Z9-'BS '!Y9)</f>
        <v>-418.80305110849622</v>
      </c>
      <c r="AA16" s="327">
        <f>-('BS '!AA9-'BS '!Z9)</f>
        <v>279.87689754257053</v>
      </c>
      <c r="AB16" s="328">
        <f t="shared" si="20"/>
        <v>-13.478900580032132</v>
      </c>
      <c r="AC16" s="327">
        <f>-('BS '!AC9-'BS '!AA9)</f>
        <v>136.81491262844702</v>
      </c>
      <c r="AD16" s="327">
        <f>-('BS '!AD9-'BS '!AC9)</f>
        <v>-165.49264430844823</v>
      </c>
      <c r="AE16" s="327">
        <f>-('BS '!AE9-'BS '!AD9)</f>
        <v>-292.1572316298566</v>
      </c>
      <c r="AF16" s="327">
        <f>-('BS '!AF9-'BS '!AE9)</f>
        <v>100.55311762528481</v>
      </c>
      <c r="AG16" s="328">
        <f t="shared" si="21"/>
        <v>-220.281845684573</v>
      </c>
      <c r="AH16" s="327">
        <f>-('BS '!AH9-'BS '!AF9)</f>
        <v>180.88975023647936</v>
      </c>
      <c r="AI16" s="327">
        <f>-('BS '!AI9-'BS '!AH9)</f>
        <v>-233.13042753350874</v>
      </c>
      <c r="AJ16" s="327">
        <f>-('BS '!AJ9-'BS '!AI9)</f>
        <v>-402.1356362874003</v>
      </c>
      <c r="AK16" s="327">
        <f>-('BS '!AK9-'BS '!AJ9)</f>
        <v>78.069567708848354</v>
      </c>
      <c r="AL16" s="328">
        <f t="shared" si="22"/>
        <v>-376.30674587558133</v>
      </c>
      <c r="AM16" s="327">
        <f>-('BS '!AM9-'BS '!AK9)</f>
        <v>321.12994760067977</v>
      </c>
      <c r="AN16" s="327">
        <f>-('BS '!AN9-'BS '!AM9)</f>
        <v>-208.4966512060214</v>
      </c>
      <c r="AO16" s="327">
        <f>-('BS '!AO9-'BS '!AN9)</f>
        <v>-434.93917356611564</v>
      </c>
      <c r="AP16" s="327">
        <f>-('BS '!AP9-'BS '!AO9)</f>
        <v>149.34259261884654</v>
      </c>
      <c r="AQ16" s="328">
        <f t="shared" si="23"/>
        <v>-172.96328455261073</v>
      </c>
      <c r="AR16" s="327">
        <f>-('BS '!AR9-'BS '!AP9)</f>
        <v>333.27051859099674</v>
      </c>
      <c r="AS16" s="327">
        <f>-('BS '!AS9-'BS '!AR9)</f>
        <v>-219.26926090497182</v>
      </c>
      <c r="AT16" s="327">
        <f>-('BS '!AT9-'BS '!AS9)</f>
        <v>-420.54605153754665</v>
      </c>
      <c r="AU16" s="327">
        <f>-('BS '!AU9-'BS '!AT9)</f>
        <v>121.40453870630881</v>
      </c>
      <c r="AV16" s="328">
        <f t="shared" si="24"/>
        <v>-185.1402551452129</v>
      </c>
    </row>
    <row r="17" spans="2:48" outlineLevel="1" x14ac:dyDescent="0.55000000000000004">
      <c r="B17" s="491" t="s">
        <v>277</v>
      </c>
      <c r="C17" s="492"/>
      <c r="D17" s="327">
        <v>847.3</v>
      </c>
      <c r="E17" s="327">
        <f>774.6-D17</f>
        <v>-72.699999999999932</v>
      </c>
      <c r="F17" s="327">
        <f>831.6-E17-D17</f>
        <v>57</v>
      </c>
      <c r="G17" s="327">
        <f>922-F17-E17-D17</f>
        <v>90.399999999999977</v>
      </c>
      <c r="H17" s="328">
        <f t="shared" si="16"/>
        <v>922</v>
      </c>
      <c r="I17" s="327">
        <v>-28.5</v>
      </c>
      <c r="J17" s="327">
        <f>-247.7-I17</f>
        <v>-219.2</v>
      </c>
      <c r="K17" s="327">
        <f>-492.1-J17-I17</f>
        <v>-244.40000000000003</v>
      </c>
      <c r="L17" s="327">
        <f>-317.5-K17-J17-I17</f>
        <v>174.60000000000002</v>
      </c>
      <c r="M17" s="328">
        <f t="shared" si="17"/>
        <v>-317.5</v>
      </c>
      <c r="N17" s="327">
        <v>5.2</v>
      </c>
      <c r="O17" s="327">
        <f>139.7-N17</f>
        <v>134.5</v>
      </c>
      <c r="P17" s="327">
        <f>216.8-O17-N17</f>
        <v>77.100000000000009</v>
      </c>
      <c r="Q17" s="327">
        <f>251.1-P17-O17-N17</f>
        <v>34.299999999999997</v>
      </c>
      <c r="R17" s="328">
        <f t="shared" si="18"/>
        <v>251.10000000000002</v>
      </c>
      <c r="S17" s="327">
        <f>64.6+330.4+50.7-4.9</f>
        <v>440.8</v>
      </c>
      <c r="T17" s="327">
        <f>-120.7+670.7+77.3-17.9-S17</f>
        <v>168.59999999999997</v>
      </c>
      <c r="U17" s="327">
        <f t="shared" ref="U17:U20" si="25">0-T17-S17</f>
        <v>-609.4</v>
      </c>
      <c r="V17" s="327">
        <f t="shared" si="15"/>
        <v>0</v>
      </c>
      <c r="W17" s="328">
        <f t="shared" si="19"/>
        <v>0</v>
      </c>
      <c r="X17" s="327">
        <f>-('BS '!X10-'BS '!V10)</f>
        <v>-4.8369999999999891</v>
      </c>
      <c r="Y17" s="327">
        <f>-('BS '!Y10-'BS '!X10)</f>
        <v>-4.8853700000000231</v>
      </c>
      <c r="Z17" s="327">
        <f>-('BS '!Z10-'BS '!Y10)</f>
        <v>-4.9342237000000182</v>
      </c>
      <c r="AA17" s="327">
        <f>-('BS '!AA10-'BS '!Z10)</f>
        <v>-4.9835659369999803</v>
      </c>
      <c r="AB17" s="328">
        <f t="shared" si="20"/>
        <v>-19.640159637000011</v>
      </c>
      <c r="AC17" s="327">
        <f>-('BS '!AC10-'BS '!AA10)</f>
        <v>-5.0334015963700267</v>
      </c>
      <c r="AD17" s="327">
        <f>-('BS '!AD10-'BS '!AC10)</f>
        <v>-5.083735612333669</v>
      </c>
      <c r="AE17" s="327">
        <f>-('BS '!AE10-'BS '!AD10)</f>
        <v>-5.1345729684570642</v>
      </c>
      <c r="AF17" s="327">
        <f>-('BS '!AF10-'BS '!AE10)</f>
        <v>-5.1859186981415633</v>
      </c>
      <c r="AG17" s="328">
        <f t="shared" si="21"/>
        <v>-20.437628875302323</v>
      </c>
      <c r="AH17" s="327">
        <f>-('BS '!AH10-'BS '!AF10)</f>
        <v>-5.2377778851230232</v>
      </c>
      <c r="AI17" s="327">
        <f>-('BS '!AI10-'BS '!AH10)</f>
        <v>-5.2901556639742466</v>
      </c>
      <c r="AJ17" s="327">
        <f>-('BS '!AJ10-'BS '!AI10)</f>
        <v>-5.3430572206140141</v>
      </c>
      <c r="AK17" s="327">
        <f>-('BS '!AK10-'BS '!AJ10)</f>
        <v>-5.3964877928201531</v>
      </c>
      <c r="AL17" s="328">
        <f t="shared" si="22"/>
        <v>-21.267478562531437</v>
      </c>
      <c r="AM17" s="327">
        <f>-('BS '!AM10-'BS '!AK10)</f>
        <v>-5.450452670748291</v>
      </c>
      <c r="AN17" s="327">
        <f>-('BS '!AN10-'BS '!AM10)</f>
        <v>-5.5049571974558376</v>
      </c>
      <c r="AO17" s="327">
        <f>-('BS '!AO10-'BS '!AN10)</f>
        <v>-5.5600067694304016</v>
      </c>
      <c r="AP17" s="327">
        <f>-('BS '!AP10-'BS '!AO10)</f>
        <v>-5.6156068371246874</v>
      </c>
      <c r="AQ17" s="328">
        <f t="shared" si="23"/>
        <v>-22.131023474759218</v>
      </c>
      <c r="AR17" s="327">
        <f>-('BS '!AR10-'BS '!AP10)</f>
        <v>-5.6717629054959389</v>
      </c>
      <c r="AS17" s="327">
        <f>-('BS '!AS10-'BS '!AR10)</f>
        <v>-5.7284805345508403</v>
      </c>
      <c r="AT17" s="327">
        <f>-('BS '!AT10-'BS '!AS10)</f>
        <v>-5.785765339896443</v>
      </c>
      <c r="AU17" s="327">
        <f>-('BS '!AU10-'BS '!AT10)</f>
        <v>-5.843622993295412</v>
      </c>
      <c r="AV17" s="328">
        <f t="shared" si="24"/>
        <v>-23.029631773238634</v>
      </c>
    </row>
    <row r="18" spans="2:48" outlineLevel="1" x14ac:dyDescent="0.55000000000000004">
      <c r="B18" s="491" t="s">
        <v>228</v>
      </c>
      <c r="C18" s="492"/>
      <c r="D18" s="327">
        <v>-21.3</v>
      </c>
      <c r="E18" s="327">
        <f>-83.4-D18</f>
        <v>-62.100000000000009</v>
      </c>
      <c r="F18" s="327">
        <f>-15.1-E18-D18</f>
        <v>68.300000000000011</v>
      </c>
      <c r="G18" s="327">
        <f>31.9-F18-E18-D18</f>
        <v>47</v>
      </c>
      <c r="H18" s="328">
        <f t="shared" si="16"/>
        <v>31.900000000000006</v>
      </c>
      <c r="I18" s="327">
        <v>-110.3</v>
      </c>
      <c r="J18" s="327">
        <f>-186.4-I18</f>
        <v>-76.100000000000009</v>
      </c>
      <c r="K18" s="327">
        <f>-320.3-J18-I18</f>
        <v>-133.89999999999998</v>
      </c>
      <c r="L18" s="327">
        <f>-210.8-K18-J18-I18</f>
        <v>109.49999999999997</v>
      </c>
      <c r="M18" s="328">
        <f t="shared" si="17"/>
        <v>-210.79999999999998</v>
      </c>
      <c r="N18" s="327">
        <v>24.8</v>
      </c>
      <c r="O18" s="327">
        <f>21.3-N18</f>
        <v>-3.5</v>
      </c>
      <c r="P18" s="327">
        <f>108.2-O18-N18</f>
        <v>86.9</v>
      </c>
      <c r="Q18" s="327">
        <f>189.9-P18-O18-N18</f>
        <v>81.7</v>
      </c>
      <c r="R18" s="328">
        <f t="shared" si="18"/>
        <v>189.9</v>
      </c>
      <c r="S18" s="327">
        <v>84</v>
      </c>
      <c r="T18" s="327">
        <f>133-S18</f>
        <v>49</v>
      </c>
      <c r="U18" s="327">
        <f>341.7-T18-S18</f>
        <v>208.7</v>
      </c>
      <c r="V18" s="327">
        <f>345.5-U18-T18-S18</f>
        <v>3.8000000000000114</v>
      </c>
      <c r="W18" s="328">
        <f t="shared" si="19"/>
        <v>345.5</v>
      </c>
      <c r="X18" s="327">
        <f>'BS '!X22-'BS '!V22</f>
        <v>-29.513562063138352</v>
      </c>
      <c r="Y18" s="327">
        <f>'BS '!Y22-'BS '!X22</f>
        <v>-11.933441797506021</v>
      </c>
      <c r="Z18" s="327">
        <f>'BS '!Z22-'BS '!Y22</f>
        <v>230.06729952001911</v>
      </c>
      <c r="AA18" s="327">
        <f>'BS '!AA22-'BS '!Z22</f>
        <v>-122.7199170059173</v>
      </c>
      <c r="AB18" s="328">
        <f t="shared" si="20"/>
        <v>65.900378653457437</v>
      </c>
      <c r="AC18" s="327">
        <f>'BS '!AC22-'BS '!AA22</f>
        <v>39.170429008673636</v>
      </c>
      <c r="AD18" s="327">
        <f>'BS '!AD22-'BS '!AC22</f>
        <v>-21.303188461489071</v>
      </c>
      <c r="AE18" s="327">
        <f>'BS '!AE22-'BS '!AD22</f>
        <v>223.13093139328794</v>
      </c>
      <c r="AF18" s="327">
        <f>'BS '!AF22-'BS '!AE22</f>
        <v>-53.019525930496229</v>
      </c>
      <c r="AG18" s="328">
        <f t="shared" si="21"/>
        <v>187.97864600997627</v>
      </c>
      <c r="AH18" s="327">
        <f>'BS '!AH22-'BS '!AF22</f>
        <v>12.725290730135157</v>
      </c>
      <c r="AI18" s="327">
        <f>'BS '!AI22-'BS '!AH22</f>
        <v>-15.234632590087813</v>
      </c>
      <c r="AJ18" s="327">
        <f>'BS '!AJ22-'BS '!AI22</f>
        <v>269.05531846652934</v>
      </c>
      <c r="AK18" s="327">
        <f>'BS '!AK22-'BS '!AJ22</f>
        <v>-53.118603993334318</v>
      </c>
      <c r="AL18" s="328">
        <f t="shared" si="22"/>
        <v>213.42737261324237</v>
      </c>
      <c r="AM18" s="327">
        <f>'BS '!AM22-'BS '!AK22</f>
        <v>-37.379767600156811</v>
      </c>
      <c r="AN18" s="327">
        <f>'BS '!AN22-'BS '!AM22</f>
        <v>-37.599191820182114</v>
      </c>
      <c r="AO18" s="327">
        <f>'BS '!AO22-'BS '!AN22</f>
        <v>281.69161145028261</v>
      </c>
      <c r="AP18" s="327">
        <f>'BS '!AP22-'BS '!AO22</f>
        <v>-66.749944404559756</v>
      </c>
      <c r="AQ18" s="328">
        <f t="shared" si="23"/>
        <v>139.96270762538393</v>
      </c>
      <c r="AR18" s="327">
        <f>'BS '!AR22-'BS '!AP22</f>
        <v>-54.132802713189903</v>
      </c>
      <c r="AS18" s="327">
        <f>'BS '!AS22-'BS '!AR22</f>
        <v>-40.028976890258036</v>
      </c>
      <c r="AT18" s="327">
        <f>'BS '!AT22-'BS '!AS22</f>
        <v>290.06966677278842</v>
      </c>
      <c r="AU18" s="327">
        <f>'BS '!AU22-'BS '!AT22</f>
        <v>-63.565273704668925</v>
      </c>
      <c r="AV18" s="328">
        <f t="shared" si="24"/>
        <v>132.34261346467156</v>
      </c>
    </row>
    <row r="19" spans="2:48" outlineLevel="1" x14ac:dyDescent="0.55000000000000004">
      <c r="B19" s="325" t="s">
        <v>233</v>
      </c>
      <c r="C19" s="326"/>
      <c r="D19" s="327">
        <v>362.7</v>
      </c>
      <c r="E19" s="327">
        <f>9.4-D19</f>
        <v>-353.3</v>
      </c>
      <c r="F19" s="327">
        <f>-32.4-E19-D19</f>
        <v>-41.799999999999955</v>
      </c>
      <c r="G19" s="327">
        <f>-30.5-F19-E19-D19</f>
        <v>1.8999999999999773</v>
      </c>
      <c r="H19" s="328">
        <f t="shared" si="16"/>
        <v>-30.5</v>
      </c>
      <c r="I19" s="327">
        <v>426.7</v>
      </c>
      <c r="J19" s="327">
        <f>112.1-I19</f>
        <v>-314.60000000000002</v>
      </c>
      <c r="K19" s="327">
        <f>92-J19-I19</f>
        <v>-20.099999999999966</v>
      </c>
      <c r="L19" s="327">
        <f>31-K19-J19-I19</f>
        <v>-61</v>
      </c>
      <c r="M19" s="328">
        <f t="shared" si="17"/>
        <v>31</v>
      </c>
      <c r="N19" s="327">
        <v>398.9</v>
      </c>
      <c r="O19" s="327">
        <f>89.8-N19</f>
        <v>-309.09999999999997</v>
      </c>
      <c r="P19" s="327">
        <f>52.4-O19-N19</f>
        <v>-37.400000000000034</v>
      </c>
      <c r="Q19" s="327">
        <f>-6.1-P19-O19-N19</f>
        <v>-58.5</v>
      </c>
      <c r="R19" s="328">
        <f t="shared" si="18"/>
        <v>-6.1000000000000227</v>
      </c>
      <c r="S19" s="327">
        <v>461.3</v>
      </c>
      <c r="T19" s="327">
        <f>110.2-S19</f>
        <v>-351.1</v>
      </c>
      <c r="U19" s="327">
        <f>32.7-T19-S19</f>
        <v>-77.5</v>
      </c>
      <c r="V19" s="327">
        <f>-75.8-U19-T19-S19</f>
        <v>-108.5</v>
      </c>
      <c r="W19" s="328">
        <f t="shared" si="19"/>
        <v>-75.800000000000011</v>
      </c>
      <c r="X19" s="327">
        <f>+('BS '!X27-'BS '!V27)</f>
        <v>492.57000000000016</v>
      </c>
      <c r="Y19" s="327">
        <f>+('BS '!Y27-'BS '!X27)</f>
        <v>-320.17050000000017</v>
      </c>
      <c r="Z19" s="327">
        <f>+('BS '!Z27-'BS '!Y27)</f>
        <v>-18.142994999999928</v>
      </c>
      <c r="AA19" s="327">
        <f>+('BS '!AA27-'BS '!Z27)</f>
        <v>-17.96156504999999</v>
      </c>
      <c r="AB19" s="328">
        <f t="shared" si="20"/>
        <v>136.29493995000007</v>
      </c>
      <c r="AC19" s="327">
        <f>+('BS '!AC27-'BS '!AA27)</f>
        <v>533.45848198499993</v>
      </c>
      <c r="AD19" s="327">
        <f>+('BS '!AD27-'BS '!AC27)</f>
        <v>-346.74801329025013</v>
      </c>
      <c r="AE19" s="327">
        <f>+('BS '!AE27-'BS '!AD27)</f>
        <v>-19.64905408644745</v>
      </c>
      <c r="AF19" s="327">
        <f>+('BS '!AF27-'BS '!AE27)</f>
        <v>-19.452563545582962</v>
      </c>
      <c r="AG19" s="328">
        <f t="shared" si="21"/>
        <v>147.6088510627194</v>
      </c>
      <c r="AH19" s="327">
        <f>+('BS '!AH27-'BS '!AF27)</f>
        <v>577.74113730381578</v>
      </c>
      <c r="AI19" s="327">
        <f>+('BS '!AI27-'BS '!AH27)</f>
        <v>-375.53173924748035</v>
      </c>
      <c r="AJ19" s="327">
        <f>+('BS '!AJ27-'BS '!AI27)</f>
        <v>-21.280131890690427</v>
      </c>
      <c r="AK19" s="327">
        <f>+('BS '!AK27-'BS '!AJ27)</f>
        <v>-21.067330571783714</v>
      </c>
      <c r="AL19" s="328">
        <f t="shared" si="22"/>
        <v>159.86193559386129</v>
      </c>
      <c r="AM19" s="327">
        <f>+('BS '!AM27-'BS '!AK27)</f>
        <v>625.69971798197457</v>
      </c>
      <c r="AN19" s="327">
        <f>+('BS '!AN27-'BS '!AM27)</f>
        <v>-406.70481668828324</v>
      </c>
      <c r="AO19" s="327">
        <f>+('BS '!AO27-'BS '!AN27)</f>
        <v>-23.046606279002845</v>
      </c>
      <c r="AP19" s="327">
        <f>+('BS '!AP27-'BS '!AO27)</f>
        <v>-22.816140216212716</v>
      </c>
      <c r="AQ19" s="328">
        <f t="shared" si="23"/>
        <v>173.13215479847577</v>
      </c>
      <c r="AR19" s="327">
        <f>+('BS '!AR27-'BS '!AP27)</f>
        <v>677.63936442151726</v>
      </c>
      <c r="AS19" s="327">
        <f>+('BS '!AS27-'BS '!AR27)</f>
        <v>-440.46558687398601</v>
      </c>
      <c r="AT19" s="327">
        <f>+('BS '!AT27-'BS '!AS27)</f>
        <v>-24.959716589526124</v>
      </c>
      <c r="AU19" s="327">
        <f>+('BS '!AU27-'BS '!AT27)</f>
        <v>-24.710119423630658</v>
      </c>
      <c r="AV19" s="328">
        <f t="shared" si="24"/>
        <v>187.50394153437446</v>
      </c>
    </row>
    <row r="20" spans="2:48" outlineLevel="1" x14ac:dyDescent="0.55000000000000004">
      <c r="B20" s="325" t="s">
        <v>278</v>
      </c>
      <c r="C20" s="326"/>
      <c r="D20" s="327">
        <v>0</v>
      </c>
      <c r="E20" s="327">
        <v>0</v>
      </c>
      <c r="F20" s="327">
        <f>1045.4-E20-D20</f>
        <v>1045.4000000000001</v>
      </c>
      <c r="G20" s="327">
        <f>1237-F20-E20-D20</f>
        <v>191.59999999999991</v>
      </c>
      <c r="H20" s="328">
        <f t="shared" si="16"/>
        <v>1237</v>
      </c>
      <c r="I20" s="327">
        <v>125.1</v>
      </c>
      <c r="J20" s="327">
        <f>-1227.4-I20</f>
        <v>-1352.5</v>
      </c>
      <c r="K20" s="327">
        <f>-1224.5-J20-I20</f>
        <v>2.9000000000000057</v>
      </c>
      <c r="L20" s="327">
        <f>-1214.6-K20-J20-I20</f>
        <v>9.9000000000000057</v>
      </c>
      <c r="M20" s="328">
        <f t="shared" si="17"/>
        <v>-1214.5999999999999</v>
      </c>
      <c r="N20" s="327">
        <v>56.9</v>
      </c>
      <c r="O20" s="327">
        <f>40-N20</f>
        <v>-16.899999999999999</v>
      </c>
      <c r="P20" s="327">
        <f>128.9-O20-N20</f>
        <v>88.9</v>
      </c>
      <c r="Q20" s="327">
        <f>286.1-P20-O20-N20</f>
        <v>157.20000000000002</v>
      </c>
      <c r="R20" s="328">
        <f t="shared" si="18"/>
        <v>286.10000000000002</v>
      </c>
      <c r="S20" s="327">
        <v>0</v>
      </c>
      <c r="T20" s="327">
        <f>0-S20</f>
        <v>0</v>
      </c>
      <c r="U20" s="327">
        <f t="shared" si="25"/>
        <v>0</v>
      </c>
      <c r="V20" s="327">
        <f>-149.6-U20-T20-S20</f>
        <v>-149.6</v>
      </c>
      <c r="W20" s="328">
        <f t="shared" si="19"/>
        <v>-149.6</v>
      </c>
      <c r="X20" s="327">
        <f>+('BS '!X25-'BS '!V25)</f>
        <v>0</v>
      </c>
      <c r="Y20" s="327">
        <f>+('BS '!Y25-'BS '!X25)</f>
        <v>0</v>
      </c>
      <c r="Z20" s="327">
        <f>+('BS '!Z25-'BS '!Y25)</f>
        <v>0</v>
      </c>
      <c r="AA20" s="327">
        <f>+('BS '!AA25-'BS '!Z25)</f>
        <v>0</v>
      </c>
      <c r="AB20" s="328">
        <f t="shared" si="20"/>
        <v>0</v>
      </c>
      <c r="AC20" s="327">
        <f>+('BS '!AC25-'BS '!AA25)</f>
        <v>0</v>
      </c>
      <c r="AD20" s="327">
        <f>+('BS '!AD25-'BS '!AC25)</f>
        <v>0</v>
      </c>
      <c r="AE20" s="327">
        <f>+('BS '!AE25-'BS '!AD25)</f>
        <v>0</v>
      </c>
      <c r="AF20" s="327">
        <f>+('BS '!AF25-'BS '!AE25)</f>
        <v>0</v>
      </c>
      <c r="AG20" s="328">
        <f t="shared" si="21"/>
        <v>0</v>
      </c>
      <c r="AH20" s="327">
        <f>+('BS '!AH25-'BS '!AF25)</f>
        <v>0</v>
      </c>
      <c r="AI20" s="327">
        <f>+('BS '!AI25-'BS '!AH25)</f>
        <v>0</v>
      </c>
      <c r="AJ20" s="327">
        <f>+('BS '!AJ25-'BS '!AI25)</f>
        <v>0</v>
      </c>
      <c r="AK20" s="327">
        <f>+('BS '!AK25-'BS '!AJ25)</f>
        <v>0</v>
      </c>
      <c r="AL20" s="328">
        <f t="shared" si="22"/>
        <v>0</v>
      </c>
      <c r="AM20" s="327">
        <f>+('BS '!AM25-'BS '!AK25)</f>
        <v>0</v>
      </c>
      <c r="AN20" s="327">
        <f>+('BS '!AN25-'BS '!AM25)</f>
        <v>0</v>
      </c>
      <c r="AO20" s="327">
        <f>+('BS '!AO25-'BS '!AN25)</f>
        <v>0</v>
      </c>
      <c r="AP20" s="327">
        <f>+('BS '!AP25-'BS '!AO25)</f>
        <v>0</v>
      </c>
      <c r="AQ20" s="328">
        <f t="shared" si="23"/>
        <v>0</v>
      </c>
      <c r="AR20" s="327">
        <f>+('BS '!AR25-'BS '!AP25)</f>
        <v>0</v>
      </c>
      <c r="AS20" s="327">
        <f>+('BS '!AS25-'BS '!AR25)</f>
        <v>0</v>
      </c>
      <c r="AT20" s="327">
        <f>+('BS '!AT25-'BS '!AS25)</f>
        <v>0</v>
      </c>
      <c r="AU20" s="327">
        <f>+('BS '!AU25-'BS '!AT25)</f>
        <v>0</v>
      </c>
      <c r="AV20" s="328">
        <f t="shared" si="24"/>
        <v>0</v>
      </c>
    </row>
    <row r="21" spans="2:48" ht="16.2" outlineLevel="1" x14ac:dyDescent="0.85">
      <c r="B21" s="491" t="s">
        <v>279</v>
      </c>
      <c r="C21" s="492"/>
      <c r="D21" s="329">
        <v>305.60000000000002</v>
      </c>
      <c r="E21" s="329">
        <f>429.3-D21</f>
        <v>123.69999999999999</v>
      </c>
      <c r="F21" s="329">
        <f>-67.4-E21-D21</f>
        <v>-496.70000000000005</v>
      </c>
      <c r="G21" s="329">
        <f>-141.1-F21-E21-D21</f>
        <v>-73.699999999999989</v>
      </c>
      <c r="H21" s="330">
        <f t="shared" si="16"/>
        <v>-141.10000000000002</v>
      </c>
      <c r="I21" s="329">
        <f>-31.8-301.6</f>
        <v>-333.40000000000003</v>
      </c>
      <c r="J21" s="329">
        <f>-608.6-140.5-I21</f>
        <v>-415.7</v>
      </c>
      <c r="K21" s="329">
        <f>-918.2+70.5-J21-I21</f>
        <v>-98.600000000000023</v>
      </c>
      <c r="L21" s="329">
        <f>-1231.4+280.5-K21-J21-I21</f>
        <v>-103.20000000000005</v>
      </c>
      <c r="M21" s="330">
        <f t="shared" si="17"/>
        <v>-950.90000000000009</v>
      </c>
      <c r="N21" s="329">
        <f>-314.8+12.3</f>
        <v>-302.5</v>
      </c>
      <c r="O21" s="329">
        <f>-676.3+59.5-N21</f>
        <v>-314.29999999999995</v>
      </c>
      <c r="P21" s="329">
        <f>-1029.8+154.6-O21-N21</f>
        <v>-258.39999999999998</v>
      </c>
      <c r="Q21" s="329">
        <f>-1488.1+358.7-P21-O21-N21</f>
        <v>-254.19999999999993</v>
      </c>
      <c r="R21" s="330">
        <f t="shared" si="18"/>
        <v>-1129.3999999999999</v>
      </c>
      <c r="S21" s="329">
        <f>-363.3+79.4</f>
        <v>-283.89999999999998</v>
      </c>
      <c r="T21" s="329">
        <f>-766.3-95-S21</f>
        <v>-577.4</v>
      </c>
      <c r="U21" s="329">
        <f>-1201.4+5.8-T21-S21</f>
        <v>-334.30000000000018</v>
      </c>
      <c r="V21" s="329">
        <f>339.6-1625.6-U21-T21-S21</f>
        <v>-90.399999999999864</v>
      </c>
      <c r="W21" s="330">
        <f t="shared" si="19"/>
        <v>-1286</v>
      </c>
      <c r="X21" s="329">
        <f>('BS '!X23-'BS '!V23)+('BS '!X33-'BS '!V33)+('BS '!X34-'BS '!V34)+('BS '!X26-'BS '!V26)+('BS '!X24-'BS '!V24)</f>
        <v>-36.381300000000238</v>
      </c>
      <c r="Y21" s="329">
        <f>('BS '!Y23-'BS '!X23)+('BS '!Y33-'BS '!X33)+('BS '!Y34-'BS '!X34)+('BS '!Y26-'BS '!X26)+('BS '!Y24-'BS '!X24)</f>
        <v>-36.204376299999922</v>
      </c>
      <c r="Z21" s="329">
        <f>('BS '!Z23-'BS '!Y23)+('BS '!Z33-'BS '!Y33)+('BS '!Z34-'BS '!Y34)+('BS '!Z26-'BS '!Y26)+('BS '!Z24-'BS '!Y24)</f>
        <v>-36.028317287300297</v>
      </c>
      <c r="AA21" s="329">
        <f>('BS '!AA23-'BS '!Z23)+('BS '!AA33-'BS '!Z33)+('BS '!AA34-'BS '!Z34)+('BS '!AA26-'BS '!Z26)+('BS '!AA24-'BS '!Z24)</f>
        <v>-35.853118718188171</v>
      </c>
      <c r="AB21" s="330">
        <f t="shared" si="20"/>
        <v>-144.46711230548863</v>
      </c>
      <c r="AC21" s="329">
        <f>('BS '!AC23-'BS '!AA23)+('BS '!AC33-'BS '!AA33)+('BS '!AC34-'BS '!AA34)+('BS '!AC26-'BS '!AA26)+('BS '!AC24-'BS '!AA24)</f>
        <v>-35.67877636985304</v>
      </c>
      <c r="AD21" s="329">
        <f>('BS '!AD23-'BS '!AC23)+('BS '!AD33-'BS '!AC33)+('BS '!AD34-'BS '!AC34)+('BS '!AD26-'BS '!AC26)+('BS '!AD24-'BS '!AC24)</f>
        <v>-35.505286040278406</v>
      </c>
      <c r="AE21" s="329">
        <f>('BS '!AE23-'BS '!AD23)+('BS '!AE33-'BS '!AD33)+('BS '!AE34-'BS '!AD34)+('BS '!AE26-'BS '!AD26)+('BS '!AE24-'BS '!AD24)</f>
        <v>-35.332643548142414</v>
      </c>
      <c r="AF21" s="329">
        <f>('BS '!AF23-'BS '!AE23)+('BS '!AF33-'BS '!AE33)+('BS '!AF34-'BS '!AE34)+('BS '!AF26-'BS '!AE26)+('BS '!AF24-'BS '!AE24)</f>
        <v>-35.16084473271485</v>
      </c>
      <c r="AG21" s="330">
        <f t="shared" si="21"/>
        <v>-141.67755069098871</v>
      </c>
      <c r="AH21" s="329">
        <f>('BS '!AH23-'BS '!AF23)+('BS '!AH33-'BS '!AF33)+('BS '!AH34-'BS '!AF34)+('BS '!AH26-'BS '!AF26)+('BS '!AH24-'BS '!AF24)</f>
        <v>-34.989885453755051</v>
      </c>
      <c r="AI21" s="329">
        <f>('BS '!AI23-'BS '!AH23)+('BS '!AI33-'BS '!AH33)+('BS '!AI34-'BS '!AH34)+('BS '!AI26-'BS '!AH26)+('BS '!AI24-'BS '!AH24)</f>
        <v>-34.819761591410725</v>
      </c>
      <c r="AJ21" s="329">
        <f>('BS '!AJ23-'BS '!AI23)+('BS '!AJ33-'BS '!AI33)+('BS '!AJ34-'BS '!AI34)+('BS '!AJ26-'BS '!AI26)+('BS '!AJ24-'BS '!AI24)</f>
        <v>-34.650469046119269</v>
      </c>
      <c r="AK21" s="329">
        <f>('BS '!AK23-'BS '!AJ23)+('BS '!AK33-'BS '!AJ33)+('BS '!AK34-'BS '!AJ34)+('BS '!AK26-'BS '!AJ26)+('BS '!AK24-'BS '!AJ24)</f>
        <v>-34.482003738503181</v>
      </c>
      <c r="AL21" s="330">
        <f t="shared" si="22"/>
        <v>-138.94211982978823</v>
      </c>
      <c r="AM21" s="329">
        <f>('BS '!AM23-'BS '!AK23)+('BS '!AM33-'BS '!AK33)+('BS '!AM34-'BS '!AK34)+('BS '!AM26-'BS '!AK26)+('BS '!AM24-'BS '!AK24)</f>
        <v>-34.314361609275011</v>
      </c>
      <c r="AN21" s="329">
        <f>('BS '!AN23-'BS '!AM23)+('BS '!AN33-'BS '!AM33)+('BS '!AN34-'BS '!AM34)+('BS '!AN26-'BS '!AM26)+('BS '!AN24-'BS '!AM24)</f>
        <v>-34.147538619135275</v>
      </c>
      <c r="AO21" s="329">
        <f>('BS '!AO23-'BS '!AN23)+('BS '!AO33-'BS '!AN33)+('BS '!AO34-'BS '!AN34)+('BS '!AO26-'BS '!AN26)+('BS '!AO24-'BS '!AN24)</f>
        <v>-33.981530748674459</v>
      </c>
      <c r="AP21" s="329">
        <f>('BS '!AP23-'BS '!AO23)+('BS '!AP33-'BS '!AO33)+('BS '!AP34-'BS '!AO34)+('BS '!AP26-'BS '!AO26)+('BS '!AP24-'BS '!AO24)</f>
        <v>-33.816333998275013</v>
      </c>
      <c r="AQ21" s="330">
        <f t="shared" si="23"/>
        <v>-136.25976497535976</v>
      </c>
      <c r="AR21" s="329">
        <f>('BS '!AR23-'BS '!AP23)+('BS '!AR33-'BS '!AP33)+('BS '!AR34-'BS '!AP34)+('BS '!AR26-'BS '!AP26)+('BS '!AR24-'BS '!AP24)</f>
        <v>-33.651944388014272</v>
      </c>
      <c r="AS21" s="329">
        <f>('BS '!AS23-'BS '!AR23)+('BS '!AS33-'BS '!AR33)+('BS '!AS34-'BS '!AR34)+('BS '!AS26-'BS '!AR26)+('BS '!AS24-'BS '!AR24)</f>
        <v>-33.488357957565995</v>
      </c>
      <c r="AT21" s="329">
        <f>('BS '!AT23-'BS '!AS23)+('BS '!AT33-'BS '!AS33)+('BS '!AT34-'BS '!AS34)+('BS '!AT26-'BS '!AS26)+('BS '!AT24-'BS '!AS24)</f>
        <v>-33.32557076610442</v>
      </c>
      <c r="AU21" s="329">
        <f>('BS '!AU23-'BS '!AT23)+('BS '!AU33-'BS '!AT33)+('BS '!AU34-'BS '!AT34)+('BS '!AU26-'BS '!AT26)+('BS '!AU24-'BS '!AT24)</f>
        <v>-33.16357889220626</v>
      </c>
      <c r="AV21" s="330">
        <f t="shared" si="24"/>
        <v>-133.62945200389095</v>
      </c>
    </row>
    <row r="22" spans="2:48" outlineLevel="1" x14ac:dyDescent="0.55000000000000004">
      <c r="B22" s="493" t="s">
        <v>280</v>
      </c>
      <c r="C22" s="494"/>
      <c r="D22" s="331">
        <f t="shared" ref="D22:AV22" si="26">D6+SUM(D7:D21)</f>
        <v>2379.0000000000005</v>
      </c>
      <c r="E22" s="331">
        <f t="shared" si="26"/>
        <v>390.39999999999969</v>
      </c>
      <c r="F22" s="331">
        <f t="shared" si="26"/>
        <v>1169.400000000001</v>
      </c>
      <c r="G22" s="331">
        <f t="shared" si="26"/>
        <v>1108.1000000000008</v>
      </c>
      <c r="H22" s="332">
        <f t="shared" si="26"/>
        <v>5046.9000000000051</v>
      </c>
      <c r="I22" s="331">
        <f t="shared" si="26"/>
        <v>1836.0999999999985</v>
      </c>
      <c r="J22" s="331">
        <f t="shared" si="26"/>
        <v>-1361.3000000000009</v>
      </c>
      <c r="K22" s="331">
        <f t="shared" si="26"/>
        <v>-367.69999999999925</v>
      </c>
      <c r="L22" s="331">
        <f t="shared" si="26"/>
        <v>1490.7000000000014</v>
      </c>
      <c r="M22" s="332">
        <f t="shared" si="26"/>
        <v>1597.8000000000043</v>
      </c>
      <c r="N22" s="331">
        <f t="shared" si="26"/>
        <v>1835.7000000000003</v>
      </c>
      <c r="O22" s="331">
        <f t="shared" si="26"/>
        <v>883.80000000000018</v>
      </c>
      <c r="P22" s="331">
        <f t="shared" si="26"/>
        <v>1748.9999999999991</v>
      </c>
      <c r="Q22" s="331">
        <f t="shared" si="26"/>
        <v>1520.6999999999996</v>
      </c>
      <c r="R22" s="332">
        <f t="shared" si="26"/>
        <v>5989.199999999998</v>
      </c>
      <c r="S22" s="331">
        <f t="shared" si="26"/>
        <v>1870.8999999999999</v>
      </c>
      <c r="T22" s="331">
        <f t="shared" si="26"/>
        <v>161.9000000000002</v>
      </c>
      <c r="U22" s="331">
        <f t="shared" si="26"/>
        <v>1264.7999999999993</v>
      </c>
      <c r="V22" s="331">
        <f t="shared" si="26"/>
        <v>1099.599999999999</v>
      </c>
      <c r="W22" s="332">
        <f>W6+SUM(W7:W21)</f>
        <v>4397.1999999999989</v>
      </c>
      <c r="X22" s="331">
        <f t="shared" si="26"/>
        <v>2023.7794507251399</v>
      </c>
      <c r="Y22" s="331">
        <f t="shared" si="26"/>
        <v>758.22796259627353</v>
      </c>
      <c r="Z22" s="331">
        <f t="shared" si="26"/>
        <v>1105.9565569618517</v>
      </c>
      <c r="AA22" s="331">
        <f t="shared" si="26"/>
        <v>1889.2495350650361</v>
      </c>
      <c r="AB22" s="332">
        <f t="shared" si="26"/>
        <v>5777.2135053483016</v>
      </c>
      <c r="AC22" s="331">
        <f t="shared" si="26"/>
        <v>2220.336063562147</v>
      </c>
      <c r="AD22" s="331">
        <f t="shared" si="26"/>
        <v>1030.8167154224961</v>
      </c>
      <c r="AE22" s="331">
        <f t="shared" si="26"/>
        <v>1481.7740753279063</v>
      </c>
      <c r="AF22" s="331">
        <f t="shared" si="26"/>
        <v>1802.5469949340131</v>
      </c>
      <c r="AG22" s="332">
        <f t="shared" si="26"/>
        <v>6535.4738492465622</v>
      </c>
      <c r="AH22" s="331">
        <f t="shared" si="26"/>
        <v>2474.609186817273</v>
      </c>
      <c r="AI22" s="331">
        <f t="shared" si="26"/>
        <v>1175.0169753879863</v>
      </c>
      <c r="AJ22" s="331">
        <f t="shared" si="26"/>
        <v>1661.542382286061</v>
      </c>
      <c r="AK22" s="331">
        <f t="shared" si="26"/>
        <v>2017.5966648896119</v>
      </c>
      <c r="AL22" s="332">
        <f t="shared" si="26"/>
        <v>7328.765209380932</v>
      </c>
      <c r="AM22" s="331">
        <f t="shared" si="26"/>
        <v>2817.5306387719743</v>
      </c>
      <c r="AN22" s="331">
        <f t="shared" si="26"/>
        <v>1272.9384974646</v>
      </c>
      <c r="AO22" s="331">
        <f t="shared" si="26"/>
        <v>1769.8110742155411</v>
      </c>
      <c r="AP22" s="331">
        <f t="shared" si="26"/>
        <v>2277.2920991641058</v>
      </c>
      <c r="AQ22" s="332">
        <f t="shared" si="26"/>
        <v>8137.5723096162219</v>
      </c>
      <c r="AR22" s="331">
        <f t="shared" si="26"/>
        <v>3018.2435736882262</v>
      </c>
      <c r="AS22" s="331">
        <f t="shared" si="26"/>
        <v>1392.1009077293352</v>
      </c>
      <c r="AT22" s="331">
        <f t="shared" si="26"/>
        <v>1957.4073044118804</v>
      </c>
      <c r="AU22" s="331">
        <f t="shared" si="26"/>
        <v>2391.4264041682154</v>
      </c>
      <c r="AV22" s="332">
        <f t="shared" si="26"/>
        <v>8759.1781899976577</v>
      </c>
    </row>
    <row r="23" spans="2:48" outlineLevel="1" x14ac:dyDescent="0.55000000000000004">
      <c r="B23" s="461" t="s">
        <v>281</v>
      </c>
      <c r="C23" s="462"/>
      <c r="D23" s="333"/>
      <c r="E23" s="334"/>
      <c r="F23" s="334"/>
      <c r="G23" s="334"/>
      <c r="H23" s="335"/>
      <c r="I23" s="336"/>
      <c r="J23" s="336"/>
      <c r="K23" s="334"/>
      <c r="L23" s="334"/>
      <c r="M23" s="337"/>
      <c r="N23" s="334"/>
      <c r="O23" s="334"/>
      <c r="P23" s="334"/>
      <c r="Q23" s="334"/>
      <c r="R23" s="337"/>
      <c r="S23" s="334"/>
      <c r="T23" s="334"/>
      <c r="U23" s="334"/>
      <c r="V23" s="334"/>
      <c r="W23" s="337"/>
      <c r="X23" s="334"/>
      <c r="Y23" s="334"/>
      <c r="Z23" s="334"/>
      <c r="AA23" s="334"/>
      <c r="AB23" s="337"/>
      <c r="AC23" s="334"/>
      <c r="AD23" s="334"/>
      <c r="AE23" s="334"/>
      <c r="AF23" s="334"/>
      <c r="AG23" s="337"/>
      <c r="AH23" s="334"/>
      <c r="AI23" s="334"/>
      <c r="AJ23" s="334"/>
      <c r="AK23" s="334"/>
      <c r="AL23" s="337"/>
      <c r="AM23" s="334"/>
      <c r="AN23" s="334"/>
      <c r="AO23" s="334"/>
      <c r="AP23" s="334"/>
      <c r="AQ23" s="337"/>
      <c r="AR23" s="334"/>
      <c r="AS23" s="334"/>
      <c r="AT23" s="334"/>
      <c r="AU23" s="334"/>
      <c r="AV23" s="337"/>
    </row>
    <row r="24" spans="2:48" outlineLevel="1" x14ac:dyDescent="0.55000000000000004">
      <c r="B24" s="200" t="s">
        <v>282</v>
      </c>
      <c r="C24" s="20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-377.9+72.6+67.3-U24-T24-S24</f>
        <v>-252.79999999999993</v>
      </c>
      <c r="W24" s="17">
        <f>SUM(S24:V24)</f>
        <v>-237.99999999999994</v>
      </c>
      <c r="X24" s="16">
        <f>-('BS '!X7-'BS '!V7)-('BS '!X12-'BS '!V12)</f>
        <v>197.73499987937311</v>
      </c>
      <c r="Y24" s="16">
        <f>-('BS '!Y7-'BS '!X7)-('BS '!Y12-'BS '!X12)</f>
        <v>-13.370456041946113</v>
      </c>
      <c r="Z24" s="16">
        <f>-('BS '!Z7-'BS '!Y7)-('BS '!Z12-'BS '!Y12)</f>
        <v>-35.699167719382871</v>
      </c>
      <c r="AA24" s="16">
        <f>-('BS '!AA7-'BS '!Z7)-('BS '!AA12-'BS '!Z12)</f>
        <v>-34.902728758489673</v>
      </c>
      <c r="AB24" s="17">
        <f>SUM(X24:AA24)</f>
        <v>113.76264735955445</v>
      </c>
      <c r="AC24" s="16">
        <f>-('BS '!AC7-'BS '!AA7)-('BS '!AC12-'BS '!AA12)</f>
        <v>19.092467560801481</v>
      </c>
      <c r="AD24" s="16">
        <f>-('BS '!AD7-'BS '!AC7)-('BS '!AD12-'BS '!AC12)</f>
        <v>-8.0990822337616635</v>
      </c>
      <c r="AE24" s="16">
        <f>-('BS '!AE7-'BS '!AD7)-('BS '!AE12-'BS '!AD12)</f>
        <v>-18.113566327854414</v>
      </c>
      <c r="AF24" s="16">
        <f>-('BS '!AF7-'BS '!AE7)-('BS '!AF12-'BS '!AE12)</f>
        <v>-9.807614958567882</v>
      </c>
      <c r="AG24" s="17">
        <f>SUM(AC24:AF24)</f>
        <v>-16.927795959382479</v>
      </c>
      <c r="AH24" s="16">
        <f>-('BS '!AH7-'BS '!AF7)-('BS '!AH12-'BS '!AF12)</f>
        <v>-14.352987580036057</v>
      </c>
      <c r="AI24" s="16">
        <f>-('BS '!AI7-'BS '!AH7)-('BS '!AI12-'BS '!AH12)</f>
        <v>-2.9498008008039278</v>
      </c>
      <c r="AJ24" s="16">
        <f>-('BS '!AJ7-'BS '!AI7)-('BS '!AJ12-'BS '!AI12)</f>
        <v>-21.0970556702529</v>
      </c>
      <c r="AK24" s="16">
        <f>-('BS '!AK7-'BS '!AJ7)-('BS '!AK12-'BS '!AJ12)</f>
        <v>81.969954638839795</v>
      </c>
      <c r="AL24" s="17">
        <f>SUM(AH24:AK24)</f>
        <v>43.57011058774691</v>
      </c>
      <c r="AM24" s="16">
        <f>-('BS '!AM7-'BS '!AK7)-('BS '!AM12-'BS '!AK12)</f>
        <v>-18.477013831312235</v>
      </c>
      <c r="AN24" s="16">
        <f>-('BS '!AN7-'BS '!AM7)-('BS '!AN12-'BS '!AM12)</f>
        <v>1.8455264199308772</v>
      </c>
      <c r="AO24" s="16">
        <f>-('BS '!AO7-'BS '!AN7)-('BS '!AO12-'BS '!AN12)</f>
        <v>-15.754841110246389</v>
      </c>
      <c r="AP24" s="16">
        <f>-('BS '!AP7-'BS '!AO7)-('BS '!AP12-'BS '!AO12)</f>
        <v>-8.7154895590405488</v>
      </c>
      <c r="AQ24" s="17">
        <f>SUM(AM24:AP24)</f>
        <v>-41.101818080668295</v>
      </c>
      <c r="AR24" s="16">
        <f>-('BS '!AR7-'BS '!AP7)-('BS '!AR12-'BS '!AP12)</f>
        <v>-21.967230384364996</v>
      </c>
      <c r="AS24" s="16">
        <f>-('BS '!AS7-'BS '!AR7)-('BS '!AS12-'BS '!AR12)</f>
        <v>0.90938236630506708</v>
      </c>
      <c r="AT24" s="16">
        <f>-('BS '!AT7-'BS '!AS7)-('BS '!AT12-'BS '!AS12)</f>
        <v>-17.664851965200597</v>
      </c>
      <c r="AU24" s="16">
        <f>-('BS '!AU7-'BS '!AT7)-('BS '!AU12-'BS '!AT12)</f>
        <v>-10.546881427897063</v>
      </c>
      <c r="AV24" s="17">
        <f>SUM(AR24:AU24)</f>
        <v>-49.269581411157588</v>
      </c>
    </row>
    <row r="25" spans="2:48" outlineLevel="1" x14ac:dyDescent="0.55000000000000004">
      <c r="B25" s="437" t="s">
        <v>283</v>
      </c>
      <c r="C25" s="438"/>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-1841.3-U25-T25-S25</f>
        <v>-545.89999999999986</v>
      </c>
      <c r="W25" s="169">
        <f>SUM(S25:V25)</f>
        <v>-1841.3</v>
      </c>
      <c r="X25" s="16">
        <f>-'IS '!X8*X56</f>
        <v>-606.38246219544101</v>
      </c>
      <c r="Y25" s="16">
        <f>-'IS '!Y8*Y56</f>
        <v>-587.06325444440381</v>
      </c>
      <c r="Z25" s="16">
        <f>-'IS '!Z8*Z56</f>
        <v>-642.8299372093752</v>
      </c>
      <c r="AA25" s="16">
        <f>-'IS '!AA8*AA56</f>
        <v>-663.72434615078043</v>
      </c>
      <c r="AB25" s="418">
        <f>SUM(X25:AA25)</f>
        <v>-2500.0000000000005</v>
      </c>
      <c r="AC25" s="16">
        <f>-'IS '!AC8*AC56</f>
        <v>-678.44181513463332</v>
      </c>
      <c r="AD25" s="16">
        <f>-'IS '!AD8*AD56</f>
        <v>-641.35372785019376</v>
      </c>
      <c r="AE25" s="16">
        <f>-'IS '!AE8*AE56</f>
        <v>-702.881558205543</v>
      </c>
      <c r="AF25" s="16">
        <f>-'IS '!AF8*AF56</f>
        <v>-727.32289880962992</v>
      </c>
      <c r="AG25" s="418">
        <f>SUM(AC25:AF25)</f>
        <v>-2750</v>
      </c>
      <c r="AH25" s="16">
        <f>-'IS '!AH8*AH56</f>
        <v>-678.31054500021446</v>
      </c>
      <c r="AI25" s="16">
        <f>-'IS '!AI8*AI56</f>
        <v>-640.74871428043809</v>
      </c>
      <c r="AJ25" s="16">
        <f>-'IS '!AJ8*AJ56</f>
        <v>-702.66495163999798</v>
      </c>
      <c r="AK25" s="16">
        <f>-'IS '!AK8*AK56</f>
        <v>-728.27578907934981</v>
      </c>
      <c r="AL25" s="418">
        <f>SUM(AH25:AK25)</f>
        <v>-2750</v>
      </c>
      <c r="AM25" s="16">
        <f>-'IS '!AM8*AM56</f>
        <v>-746.00800078693715</v>
      </c>
      <c r="AN25" s="16">
        <f>-'IS '!AN8*AN56</f>
        <v>-701.15192772308876</v>
      </c>
      <c r="AO25" s="16">
        <f>-'IS '!AO8*AO56</f>
        <v>-766.11549251962367</v>
      </c>
      <c r="AP25" s="16">
        <f>-'IS '!AP8*AP56</f>
        <v>-791.37719677188761</v>
      </c>
      <c r="AQ25" s="17">
        <f>SUM(AM25:AP25)</f>
        <v>-3004.6526178015374</v>
      </c>
      <c r="AR25" s="16">
        <f>-'IS '!AR8*AR56</f>
        <v>-794.37796668922374</v>
      </c>
      <c r="AS25" s="16">
        <f>-'IS '!AS8*AS56</f>
        <v>-746.0795217646712</v>
      </c>
      <c r="AT25" s="16">
        <f>-'IS '!AT8*AT56</f>
        <v>-815.03818419235006</v>
      </c>
      <c r="AU25" s="16">
        <f>-'IS '!AU8*AU56</f>
        <v>-841.85249841730865</v>
      </c>
      <c r="AV25" s="17">
        <f>SUM(AR25:AU25)</f>
        <v>-3197.3481710635538</v>
      </c>
    </row>
    <row r="26" spans="2:48" ht="16.2" outlineLevel="1" x14ac:dyDescent="0.85">
      <c r="B26" s="437" t="s">
        <v>284</v>
      </c>
      <c r="C26" s="438"/>
      <c r="D26" s="260">
        <v>-16.600000000000001</v>
      </c>
      <c r="E26" s="260">
        <f>48.5-37.1-D26</f>
        <v>28</v>
      </c>
      <c r="F26" s="260">
        <f>684.2-72.9-E26-D26</f>
        <v>599.90000000000009</v>
      </c>
      <c r="G26" s="260">
        <f>684.3-56.2-F26-E26-D26</f>
        <v>16.79999999999982</v>
      </c>
      <c r="H26" s="261">
        <f>SUM(D26:G26)</f>
        <v>628.09999999999991</v>
      </c>
      <c r="I26" s="260">
        <v>-19.899999999999999</v>
      </c>
      <c r="J26" s="260">
        <f>-22.5-I26</f>
        <v>-2.6000000000000014</v>
      </c>
      <c r="K26" s="260">
        <f>-39.4-J26-I26</f>
        <v>-16.899999999999999</v>
      </c>
      <c r="L26" s="260">
        <f>-44.4-K26-J26-I26</f>
        <v>-5</v>
      </c>
      <c r="M26" s="261">
        <f>SUM(I26:L26)</f>
        <v>-44.4</v>
      </c>
      <c r="N26" s="260">
        <v>-17.7</v>
      </c>
      <c r="O26" s="260">
        <f>-20.1-N26</f>
        <v>-2.4000000000000021</v>
      </c>
      <c r="P26" s="260">
        <f>-62.3-O26-N26</f>
        <v>-42.199999999999989</v>
      </c>
      <c r="Q26" s="260">
        <f>1175-81.2-P26-O26-N26</f>
        <v>1156.1000000000001</v>
      </c>
      <c r="R26" s="261">
        <f>SUM(N26:Q26)</f>
        <v>1093.8000000000002</v>
      </c>
      <c r="S26" s="260">
        <v>-41.4</v>
      </c>
      <c r="T26" s="260">
        <f>-69.8-S26</f>
        <v>-28.4</v>
      </c>
      <c r="U26" s="260">
        <f>-95.7-T26-S26</f>
        <v>-25.900000000000013</v>
      </c>
      <c r="V26" s="260">
        <f>59.3-126.3-U26-T26-S26</f>
        <v>28.70000000000001</v>
      </c>
      <c r="W26" s="261">
        <f>SUM(S26:V26)</f>
        <v>-67</v>
      </c>
      <c r="X26" s="260">
        <f>-('BS '!X13-'BS '!V13)-('BS '!X17-'BS '!V17)-('BS '!X15-'BS '!V15)+('BS '!X32-'BS '!V32)-('BS '!X18-'BS '!V18)-('BS '!X19-'BS '!V19)</f>
        <v>0.85043077384059984</v>
      </c>
      <c r="Y26" s="260">
        <f>-('BS '!Y13-'BS '!X13)-('BS '!Y17-'BS '!X17)-('BS '!Y15-'BS '!X15)+('BS '!Y32-'BS '!X32)-('BS '!Y18-'BS '!X18)-('BS '!Y19-'BS '!X19)</f>
        <v>15.818017254917748</v>
      </c>
      <c r="Z26" s="260">
        <f>-('BS '!Z13-'BS '!Y13)-('BS '!Z17-'BS '!Y17)-('BS '!Z15-'BS '!Y15)+('BS '!Z32-'BS '!Y32)-('BS '!Z18-'BS '!Y18)-('BS '!Z19-'BS '!Y19)</f>
        <v>-0.68690028721235308</v>
      </c>
      <c r="AA26" s="260">
        <f>-('BS '!AA13-'BS '!Z13)-('BS '!AA17-'BS '!Z17)-('BS '!AA15-'BS '!Z15)+('BS '!AA32-'BS '!Z32)-('BS '!AA18-'BS '!Z18)-('BS '!AA19-'BS '!Z19)</f>
        <v>3.9493639902572113</v>
      </c>
      <c r="AB26" s="261">
        <f>SUM(X26:AA26)</f>
        <v>19.930911731803207</v>
      </c>
      <c r="AC26" s="260">
        <f>-('BS '!AC13-'BS '!AA13)-('BS '!AC17-'BS '!AA17)-('BS '!AC15-'BS '!AA15)+('BS '!AC32-'BS '!AA32)-('BS '!AC18-'BS '!AA18)-('BS '!AC19-'BS '!AA19)</f>
        <v>-11.394718973147008</v>
      </c>
      <c r="AD26" s="260">
        <f>-('BS '!AD13-'BS '!AC13)-('BS '!AD17-'BS '!AC17)-('BS '!AD15-'BS '!AC15)+('BS '!AD32-'BS '!AC32)-('BS '!AD18-'BS '!AC18)-('BS '!AD19-'BS '!AC19)</f>
        <v>10.285749728060836</v>
      </c>
      <c r="AE26" s="260">
        <f>-('BS '!AE13-'BS '!AD13)-('BS '!AE17-'BS '!AD17)-('BS '!AE15-'BS '!AD15)+('BS '!AE32-'BS '!AD32)-('BS '!AE18-'BS '!AD18)-('BS '!AE19-'BS '!AD19)</f>
        <v>-4.3669167051214686</v>
      </c>
      <c r="AF26" s="260">
        <f>-('BS '!AF13-'BS '!AE13)-('BS '!AF17-'BS '!AE17)-('BS '!AF15-'BS '!AE15)+('BS '!AF32-'BS '!AE32)-('BS '!AF18-'BS '!AE18)-('BS '!AF19-'BS '!AE19)</f>
        <v>-1.1277305422180035</v>
      </c>
      <c r="AG26" s="261">
        <f>SUM(AC26:AF26)</f>
        <v>-6.603616492425644</v>
      </c>
      <c r="AH26" s="260">
        <f>-('BS '!AH13-'BS '!AF13)-('BS '!AH17-'BS '!AF17)-('BS '!AH15-'BS '!AF15)+('BS '!AH32-'BS '!AF32)-('BS '!AH18-'BS '!AF18)-('BS '!AH19-'BS '!AF19)</f>
        <v>-15.690477703430233</v>
      </c>
      <c r="AI26" s="260">
        <f>-('BS '!AI13-'BS '!AH13)-('BS '!AI17-'BS '!AH17)-('BS '!AI15-'BS '!AH15)+('BS '!AI32-'BS '!AH32)-('BS '!AI18-'BS '!AH18)-('BS '!AI19-'BS '!AH19)</f>
        <v>7.3636696265236594</v>
      </c>
      <c r="AJ26" s="260">
        <f>-('BS '!AJ13-'BS '!AI13)-('BS '!AJ17-'BS '!AI17)-('BS '!AJ15-'BS '!AI15)+('BS '!AJ32-'BS '!AI32)-('BS '!AJ18-'BS '!AI18)-('BS '!AJ19-'BS '!AI19)</f>
        <v>-16.038170186492707</v>
      </c>
      <c r="AK26" s="260">
        <f>-('BS '!AK13-'BS '!AJ13)-('BS '!AK17-'BS '!AJ17)-('BS '!AK15-'BS '!AJ15)+('BS '!AK32-'BS '!AJ32)-('BS '!AK18-'BS '!AJ18)-('BS '!AK19-'BS '!AJ19)</f>
        <v>101.77939552112917</v>
      </c>
      <c r="AL26" s="261">
        <f>SUM(AH26:AK26)</f>
        <v>77.414417257729895</v>
      </c>
      <c r="AM26" s="260">
        <f>-('BS '!AM13-'BS '!AK13)-('BS '!AM17-'BS '!AK17)-('BS '!AM15-'BS '!AK15)+('BS '!AM32-'BS '!AK32)-('BS '!AM18-'BS '!AK18)-('BS '!AM19-'BS '!AK19)</f>
        <v>-15.892647478821743</v>
      </c>
      <c r="AN26" s="260">
        <f>-('BS '!AN13-'BS '!AM13)-('BS '!AN17-'BS '!AM17)-('BS '!AN15-'BS '!AM15)+('BS '!AN32-'BS '!AM32)-('BS '!AN18-'BS '!AM18)-('BS '!AN19-'BS '!AM19)</f>
        <v>8.8895006624823196</v>
      </c>
      <c r="AO26" s="260">
        <f>-('BS '!AO13-'BS '!AN13)-('BS '!AO17-'BS '!AN17)-('BS '!AO15-'BS '!AN15)+('BS '!AO32-'BS '!AN32)-('BS '!AO18-'BS '!AN18)-('BS '!AO19-'BS '!AN19)</f>
        <v>-12.476497942196985</v>
      </c>
      <c r="AP26" s="260">
        <f>-('BS '!AP13-'BS '!AO13)-('BS '!AP17-'BS '!AO17)-('BS '!AP15-'BS '!AO15)+('BS '!AP32-'BS '!AO32)-('BS '!AP18-'BS '!AO18)-('BS '!AP19-'BS '!AO19)</f>
        <v>-4.8518690285162265</v>
      </c>
      <c r="AQ26" s="261">
        <f>SUM(AM26:AP26)</f>
        <v>-24.331513787052636</v>
      </c>
      <c r="AR26" s="260">
        <f>-('BS '!AR13-'BS '!AP13)-('BS '!AR17-'BS '!AP17)-('BS '!AR15-'BS '!AP15)+('BS '!AR32-'BS '!AP32)-('BS '!AR18-'BS '!AP18)-('BS '!AR19-'BS '!AP19)</f>
        <v>-20.503237773124155</v>
      </c>
      <c r="AS26" s="260">
        <f>-('BS '!AS13-'BS '!AR13)-('BS '!AS17-'BS '!AR17)-('BS '!AS15-'BS '!AR15)+('BS '!AS32-'BS '!AR32)-('BS '!AS18-'BS '!AR18)-('BS '!AS19-'BS '!AR19)</f>
        <v>6.0787040091915543</v>
      </c>
      <c r="AT26" s="260">
        <f>-('BS '!AT13-'BS '!AS13)-('BS '!AT17-'BS '!AS17)-('BS '!AT15-'BS '!AS15)+('BS '!AT32-'BS '!AS32)-('BS '!AT18-'BS '!AS18)-('BS '!AT19-'BS '!AS19)</f>
        <v>-15.931780398796167</v>
      </c>
      <c r="AU26" s="260">
        <f>-('BS '!AU13-'BS '!AT13)-('BS '!AU17-'BS '!AT17)-('BS '!AU15-'BS '!AT15)+('BS '!AU32-'BS '!AT32)-('BS '!AU18-'BS '!AT18)-('BS '!AU19-'BS '!AT19)</f>
        <v>-7.9026902632935005</v>
      </c>
      <c r="AV26" s="261">
        <f>SUM(AR26:AU26)</f>
        <v>-38.259004426022273</v>
      </c>
    </row>
    <row r="27" spans="2:48" outlineLevel="1" x14ac:dyDescent="0.55000000000000004">
      <c r="B27" s="453" t="s">
        <v>285</v>
      </c>
      <c r="C27" s="454"/>
      <c r="D27" s="21">
        <f t="shared" ref="D27:AV27" si="27">SUM(D24:D26)</f>
        <v>-510.4</v>
      </c>
      <c r="E27" s="21">
        <f t="shared" si="27"/>
        <v>-200.60000000000002</v>
      </c>
      <c r="F27" s="21">
        <f t="shared" si="27"/>
        <v>204.5</v>
      </c>
      <c r="G27" s="21">
        <f t="shared" si="27"/>
        <v>-504.30000000000007</v>
      </c>
      <c r="H27" s="22">
        <f t="shared" si="27"/>
        <v>-1010.8</v>
      </c>
      <c r="I27" s="21">
        <f t="shared" si="27"/>
        <v>-386.3</v>
      </c>
      <c r="J27" s="21">
        <f t="shared" si="27"/>
        <v>-361.59999999999997</v>
      </c>
      <c r="K27" s="21">
        <f t="shared" si="27"/>
        <v>-583.80000000000007</v>
      </c>
      <c r="L27" s="21">
        <f t="shared" si="27"/>
        <v>-379.79999999999978</v>
      </c>
      <c r="M27" s="22">
        <f t="shared" si="27"/>
        <v>-1711.5</v>
      </c>
      <c r="N27" s="21">
        <f t="shared" si="27"/>
        <v>-272.5</v>
      </c>
      <c r="O27" s="21">
        <f t="shared" si="27"/>
        <v>-306.5</v>
      </c>
      <c r="P27" s="21">
        <f t="shared" si="27"/>
        <v>-407.2</v>
      </c>
      <c r="Q27" s="21">
        <f t="shared" si="27"/>
        <v>666.70000000000016</v>
      </c>
      <c r="R27" s="22">
        <f t="shared" si="27"/>
        <v>-319.49999999999977</v>
      </c>
      <c r="S27" s="21">
        <f t="shared" si="27"/>
        <v>-401</v>
      </c>
      <c r="T27" s="21">
        <f t="shared" si="27"/>
        <v>-479.89999999999992</v>
      </c>
      <c r="U27" s="21">
        <f t="shared" si="27"/>
        <v>-495.4000000000002</v>
      </c>
      <c r="V27" s="21">
        <f t="shared" si="27"/>
        <v>-769.99999999999977</v>
      </c>
      <c r="W27" s="22">
        <f t="shared" si="27"/>
        <v>-2146.2999999999997</v>
      </c>
      <c r="X27" s="21">
        <f t="shared" si="27"/>
        <v>-407.79703154222727</v>
      </c>
      <c r="Y27" s="21">
        <f t="shared" si="27"/>
        <v>-584.61569323143215</v>
      </c>
      <c r="Z27" s="21">
        <f t="shared" si="27"/>
        <v>-679.21600521597043</v>
      </c>
      <c r="AA27" s="21">
        <f t="shared" si="27"/>
        <v>-694.67771091901284</v>
      </c>
      <c r="AB27" s="22">
        <f t="shared" si="27"/>
        <v>-2366.3064409086428</v>
      </c>
      <c r="AC27" s="21">
        <f t="shared" si="27"/>
        <v>-670.74406654697896</v>
      </c>
      <c r="AD27" s="21">
        <f t="shared" si="27"/>
        <v>-639.16706035589459</v>
      </c>
      <c r="AE27" s="21">
        <f t="shared" si="27"/>
        <v>-725.36204123851894</v>
      </c>
      <c r="AF27" s="21">
        <f t="shared" si="27"/>
        <v>-738.25824431041588</v>
      </c>
      <c r="AG27" s="22">
        <f t="shared" si="27"/>
        <v>-2773.5314124518081</v>
      </c>
      <c r="AH27" s="21">
        <f t="shared" si="27"/>
        <v>-708.35401028368074</v>
      </c>
      <c r="AI27" s="21">
        <f t="shared" si="27"/>
        <v>-636.33484545471833</v>
      </c>
      <c r="AJ27" s="21">
        <f t="shared" si="27"/>
        <v>-739.80017749674357</v>
      </c>
      <c r="AK27" s="21">
        <f t="shared" si="27"/>
        <v>-544.52643891938078</v>
      </c>
      <c r="AL27" s="22">
        <f t="shared" si="27"/>
        <v>-2629.0154721545232</v>
      </c>
      <c r="AM27" s="21">
        <f t="shared" si="27"/>
        <v>-780.37766209707115</v>
      </c>
      <c r="AN27" s="21">
        <f t="shared" si="27"/>
        <v>-690.41690064067552</v>
      </c>
      <c r="AO27" s="21">
        <f t="shared" si="27"/>
        <v>-794.346831572067</v>
      </c>
      <c r="AP27" s="21">
        <f t="shared" si="27"/>
        <v>-804.94455535944439</v>
      </c>
      <c r="AQ27" s="22">
        <f t="shared" si="27"/>
        <v>-3070.0859496692583</v>
      </c>
      <c r="AR27" s="21">
        <f t="shared" si="27"/>
        <v>-836.84843484671285</v>
      </c>
      <c r="AS27" s="21">
        <f t="shared" si="27"/>
        <v>-739.09143538917453</v>
      </c>
      <c r="AT27" s="21">
        <f t="shared" si="27"/>
        <v>-848.63481655634678</v>
      </c>
      <c r="AU27" s="21">
        <f t="shared" si="27"/>
        <v>-860.30207010849915</v>
      </c>
      <c r="AV27" s="22">
        <f t="shared" si="27"/>
        <v>-3284.8767569007337</v>
      </c>
    </row>
    <row r="28" spans="2:48" outlineLevel="1" x14ac:dyDescent="0.55000000000000004">
      <c r="B28" s="489" t="s">
        <v>286</v>
      </c>
      <c r="C28" s="490"/>
      <c r="D28" s="321"/>
      <c r="E28" s="323"/>
      <c r="F28" s="323"/>
      <c r="G28" s="323"/>
      <c r="H28" s="324"/>
      <c r="I28" s="323"/>
      <c r="J28" s="323"/>
      <c r="K28" s="323"/>
      <c r="L28" s="323"/>
      <c r="M28" s="324"/>
      <c r="N28" s="323"/>
      <c r="O28" s="323"/>
      <c r="P28" s="323"/>
      <c r="Q28" s="323"/>
      <c r="R28" s="324"/>
      <c r="S28" s="323"/>
      <c r="T28" s="323"/>
      <c r="U28" s="323"/>
      <c r="V28" s="323"/>
      <c r="W28" s="324"/>
      <c r="X28" s="323"/>
      <c r="Y28" s="323"/>
      <c r="Z28" s="323"/>
      <c r="AA28" s="323"/>
      <c r="AB28" s="324"/>
      <c r="AC28" s="323"/>
      <c r="AD28" s="323"/>
      <c r="AE28" s="323"/>
      <c r="AF28" s="323"/>
      <c r="AG28" s="324"/>
      <c r="AH28" s="323"/>
      <c r="AI28" s="323"/>
      <c r="AJ28" s="323"/>
      <c r="AK28" s="323"/>
      <c r="AL28" s="324"/>
      <c r="AM28" s="323"/>
      <c r="AN28" s="323"/>
      <c r="AO28" s="323"/>
      <c r="AP28" s="323"/>
      <c r="AQ28" s="324"/>
      <c r="AR28" s="323"/>
      <c r="AS28" s="323"/>
      <c r="AT28" s="323"/>
      <c r="AU28" s="323"/>
      <c r="AV28" s="324"/>
    </row>
    <row r="29" spans="2:48" outlineLevel="1" x14ac:dyDescent="0.55000000000000004">
      <c r="B29" s="491" t="s">
        <v>263</v>
      </c>
      <c r="C29" s="492"/>
      <c r="D29" s="327">
        <v>0</v>
      </c>
      <c r="E29" s="327">
        <f>-D29</f>
        <v>0</v>
      </c>
      <c r="F29" s="327">
        <f>1996-350-E29-D29</f>
        <v>1646</v>
      </c>
      <c r="G29" s="327">
        <f>1996-F29-E29-D29</f>
        <v>350</v>
      </c>
      <c r="H29" s="328">
        <f t="shared" ref="H29:H36" si="28">SUM(D29:G29)</f>
        <v>1996</v>
      </c>
      <c r="I29" s="327">
        <v>0</v>
      </c>
      <c r="J29" s="327">
        <f>1739.7-I29</f>
        <v>1739.7</v>
      </c>
      <c r="K29" s="327">
        <f>1157.2+4727.6-J29-I29</f>
        <v>4145.1000000000004</v>
      </c>
      <c r="L29" s="327">
        <f>1406.6-K29-J29-I29</f>
        <v>-4478.2000000000007</v>
      </c>
      <c r="M29" s="328">
        <f t="shared" ref="M29:M36" si="29">SUM(I29:L29)</f>
        <v>1406.5999999999995</v>
      </c>
      <c r="N29" s="327">
        <v>192.9</v>
      </c>
      <c r="O29" s="327">
        <f>203.3-N29</f>
        <v>10.400000000000006</v>
      </c>
      <c r="P29" s="327">
        <f>215.6-O29-N29</f>
        <v>12.299999999999983</v>
      </c>
      <c r="Q29" s="327">
        <f>-296.5-P29-O29-N29</f>
        <v>-512.09999999999991</v>
      </c>
      <c r="R29" s="328">
        <f t="shared" ref="R29:R36" si="30">SUM(N29:Q29)</f>
        <v>-296.49999999999989</v>
      </c>
      <c r="S29" s="327">
        <v>200</v>
      </c>
      <c r="T29" s="327">
        <f>17.4+1498.1-S29</f>
        <v>1315.5</v>
      </c>
      <c r="U29" s="327">
        <f>200+38.9+1498.1-T29-S29</f>
        <v>221.5</v>
      </c>
      <c r="V29" s="327">
        <f>36.6-36.6+1498.1-1000-U29-T29-S29</f>
        <v>-1238.9000000000001</v>
      </c>
      <c r="W29" s="328">
        <f t="shared" ref="W29:W36" si="31">SUM(S29:V29)</f>
        <v>498.09999999999991</v>
      </c>
      <c r="X29" s="327">
        <f>+('BS '!X28-'BS '!V28)+('BS '!X31-'BS '!V31)</f>
        <v>0</v>
      </c>
      <c r="Y29" s="327">
        <f>+('BS '!Y28-'BS '!X28)+('BS '!Y31-'BS '!X31)</f>
        <v>0</v>
      </c>
      <c r="Z29" s="327">
        <f>+('BS '!Z28-'BS '!Y28)+('BS '!Z31-'BS '!Y31)</f>
        <v>0</v>
      </c>
      <c r="AA29" s="327">
        <f>+('BS '!AA28-'BS '!Z28)+('BS '!AA31-'BS '!Z31)</f>
        <v>0</v>
      </c>
      <c r="AB29" s="328">
        <f t="shared" ref="AB29:AB36" si="32">SUM(X29:AA29)</f>
        <v>0</v>
      </c>
      <c r="AC29" s="327">
        <f>+('BS '!AC28-'BS '!AA28)+('BS '!AC31-'BS '!AA31)</f>
        <v>0</v>
      </c>
      <c r="AD29" s="327">
        <f>+('BS '!AD28-'BS '!AC28)+('BS '!AD31-'BS '!AC31)</f>
        <v>-0.29999999999995453</v>
      </c>
      <c r="AE29" s="327">
        <f>+('BS '!AE28-'BS '!AD28)+('BS '!AE31-'BS '!AD31)</f>
        <v>0</v>
      </c>
      <c r="AF29" s="327">
        <f>+('BS '!AF28-'BS '!AE28)+('BS '!AF31-'BS '!AE31)</f>
        <v>100</v>
      </c>
      <c r="AG29" s="328">
        <f t="shared" ref="AG29:AG36" si="33">SUM(AC29:AF29)</f>
        <v>99.700000000000045</v>
      </c>
      <c r="AH29" s="327">
        <f>+('BS '!AH28-'BS '!AF28)+('BS '!AH31-'BS '!AF31)</f>
        <v>0</v>
      </c>
      <c r="AI29" s="327">
        <f>+('BS '!AI28-'BS '!AH28)+('BS '!AI31-'BS '!AH31)</f>
        <v>0</v>
      </c>
      <c r="AJ29" s="327">
        <f>+('BS '!AJ28-'BS '!AI28)+('BS '!AJ31-'BS '!AI31)</f>
        <v>5541.9811973151791</v>
      </c>
      <c r="AK29" s="327">
        <f>+('BS '!AK28-'BS '!AJ28)+('BS '!AK31-'BS '!AJ31)</f>
        <v>0</v>
      </c>
      <c r="AL29" s="328">
        <f t="shared" ref="AL29:AL36" si="34">SUM(AH29:AK29)</f>
        <v>5541.9811973151791</v>
      </c>
      <c r="AM29" s="327">
        <f>+('BS '!AM28-'BS '!AK28)+('BS '!AM31-'BS '!AK31)</f>
        <v>0</v>
      </c>
      <c r="AN29" s="327">
        <f>+('BS '!AN28-'BS '!AM28)+('BS '!AN31-'BS '!AM31)</f>
        <v>0</v>
      </c>
      <c r="AO29" s="327">
        <f>+('BS '!AO28-'BS '!AN28)+('BS '!AO31-'BS '!AN31)</f>
        <v>0</v>
      </c>
      <c r="AP29" s="327">
        <f>+('BS '!AP28-'BS '!AO28)+('BS '!AP31-'BS '!AO31)</f>
        <v>0</v>
      </c>
      <c r="AQ29" s="328">
        <f t="shared" ref="AQ29:AQ36" si="35">SUM(AM29:AP29)</f>
        <v>0</v>
      </c>
      <c r="AR29" s="327">
        <f>+('BS '!AR28-'BS '!AP28)+('BS '!AR31-'BS '!AP31)</f>
        <v>0</v>
      </c>
      <c r="AS29" s="327">
        <f>+('BS '!AS28-'BS '!AR28)+('BS '!AS31-'BS '!AR31)</f>
        <v>0</v>
      </c>
      <c r="AT29" s="327">
        <f>+('BS '!AT28-'BS '!AS28)+('BS '!AT31-'BS '!AS31)</f>
        <v>0</v>
      </c>
      <c r="AU29" s="327">
        <f>+('BS '!AU28-'BS '!AT28)+('BS '!AU31-'BS '!AT31)</f>
        <v>0</v>
      </c>
      <c r="AV29" s="328">
        <f t="shared" ref="AV29:AV36" si="36">SUM(AR29:AU29)</f>
        <v>0</v>
      </c>
    </row>
    <row r="30" spans="2:48" outlineLevel="1" x14ac:dyDescent="0.55000000000000004">
      <c r="B30" s="325" t="s">
        <v>287</v>
      </c>
      <c r="C30" s="326"/>
      <c r="D30" s="327">
        <v>-350</v>
      </c>
      <c r="E30" s="327">
        <v>0</v>
      </c>
      <c r="F30" s="327">
        <f>-75-E30-D30</f>
        <v>275</v>
      </c>
      <c r="G30" s="327">
        <f>-350-F30-E30-D30</f>
        <v>-275</v>
      </c>
      <c r="H30" s="328">
        <f t="shared" si="28"/>
        <v>-350</v>
      </c>
      <c r="I30" s="327"/>
      <c r="J30" s="327">
        <f>0-I30</f>
        <v>0</v>
      </c>
      <c r="K30" s="327">
        <v>-220.7</v>
      </c>
      <c r="L30" s="327">
        <f>-967.7-K30-J30-I30</f>
        <v>-747</v>
      </c>
      <c r="M30" s="328">
        <f t="shared" si="29"/>
        <v>-967.7</v>
      </c>
      <c r="N30" s="327">
        <f>-144.7-500</f>
        <v>-644.70000000000005</v>
      </c>
      <c r="O30" s="327">
        <f>-296.5-320.5-1250-N30</f>
        <v>-1222.3</v>
      </c>
      <c r="P30" s="327">
        <f>-296.5-346.2-1250-O30-N30</f>
        <v>-25.700000000000045</v>
      </c>
      <c r="Q30" s="327">
        <f>215.1-349.8-1250-P30-O30-N30</f>
        <v>508</v>
      </c>
      <c r="R30" s="328">
        <f t="shared" si="30"/>
        <v>-1384.7</v>
      </c>
      <c r="S30" s="327"/>
      <c r="T30" s="327">
        <v>-12.6</v>
      </c>
      <c r="U30" s="327">
        <f>-38.9-1000-T30-S30</f>
        <v>-1026.3000000000002</v>
      </c>
      <c r="V30" s="327">
        <f>175-U30-T30-S30</f>
        <v>1213.9000000000001</v>
      </c>
      <c r="W30" s="328">
        <f t="shared" si="31"/>
        <v>175</v>
      </c>
      <c r="X30" s="327"/>
      <c r="Y30" s="327"/>
      <c r="Z30" s="327"/>
      <c r="AA30" s="327"/>
      <c r="AB30" s="328">
        <f t="shared" si="32"/>
        <v>0</v>
      </c>
      <c r="AC30" s="327"/>
      <c r="AD30" s="327"/>
      <c r="AE30" s="327"/>
      <c r="AF30" s="327"/>
      <c r="AG30" s="328">
        <f t="shared" si="33"/>
        <v>0</v>
      </c>
      <c r="AH30" s="327"/>
      <c r="AI30" s="327"/>
      <c r="AJ30" s="327"/>
      <c r="AK30" s="327"/>
      <c r="AL30" s="328">
        <f t="shared" si="34"/>
        <v>0</v>
      </c>
      <c r="AM30" s="327"/>
      <c r="AN30" s="327"/>
      <c r="AO30" s="327"/>
      <c r="AP30" s="327"/>
      <c r="AQ30" s="328">
        <f t="shared" si="35"/>
        <v>0</v>
      </c>
      <c r="AR30" s="327"/>
      <c r="AS30" s="327"/>
      <c r="AT30" s="327"/>
      <c r="AU30" s="327"/>
      <c r="AV30" s="328">
        <f t="shared" si="36"/>
        <v>0</v>
      </c>
    </row>
    <row r="31" spans="2:48" outlineLevel="1" x14ac:dyDescent="0.55000000000000004">
      <c r="B31" s="325" t="s">
        <v>288</v>
      </c>
      <c r="C31" s="326"/>
      <c r="D31" s="327"/>
      <c r="E31" s="327">
        <v>75</v>
      </c>
      <c r="F31" s="327">
        <v>0</v>
      </c>
      <c r="G31" s="327">
        <f>0-F31-E31-D31</f>
        <v>-75</v>
      </c>
      <c r="H31" s="328">
        <f t="shared" si="28"/>
        <v>0</v>
      </c>
      <c r="I31" s="327">
        <f>398.9+99</f>
        <v>497.9</v>
      </c>
      <c r="J31" s="327">
        <f>613+494.1-I31</f>
        <v>609.19999999999993</v>
      </c>
      <c r="K31" s="327">
        <f>0-J31-I31</f>
        <v>-1107.0999999999999</v>
      </c>
      <c r="L31" s="327">
        <f>4727.6-K31-J31-I31</f>
        <v>4727.6000000000013</v>
      </c>
      <c r="M31" s="328">
        <f t="shared" si="29"/>
        <v>4727.6000000000013</v>
      </c>
      <c r="N31" s="327">
        <v>0</v>
      </c>
      <c r="O31" s="327">
        <f>0-N31</f>
        <v>0</v>
      </c>
      <c r="P31" s="327">
        <f>0-O31-N31</f>
        <v>0</v>
      </c>
      <c r="Q31" s="327">
        <f>0-P31-O31-N31</f>
        <v>0</v>
      </c>
      <c r="R31" s="328">
        <f t="shared" si="30"/>
        <v>0</v>
      </c>
      <c r="S31" s="327">
        <v>0</v>
      </c>
      <c r="T31" s="327">
        <f>0-S31</f>
        <v>0</v>
      </c>
      <c r="U31" s="327">
        <f t="shared" ref="U31" si="37">0-T31-S31</f>
        <v>0</v>
      </c>
      <c r="V31" s="327">
        <f t="shared" ref="V31" si="38">0-U31-T31-S31</f>
        <v>0</v>
      </c>
      <c r="W31" s="328">
        <f t="shared" si="31"/>
        <v>0</v>
      </c>
      <c r="X31" s="327"/>
      <c r="Y31" s="327"/>
      <c r="Z31" s="327"/>
      <c r="AA31" s="327"/>
      <c r="AB31" s="328">
        <f t="shared" si="32"/>
        <v>0</v>
      </c>
      <c r="AC31" s="327"/>
      <c r="AD31" s="327"/>
      <c r="AE31" s="327"/>
      <c r="AF31" s="327"/>
      <c r="AG31" s="328">
        <f t="shared" si="33"/>
        <v>0</v>
      </c>
      <c r="AH31" s="327"/>
      <c r="AI31" s="327"/>
      <c r="AJ31" s="327"/>
      <c r="AK31" s="327"/>
      <c r="AL31" s="328">
        <f t="shared" si="34"/>
        <v>0</v>
      </c>
      <c r="AM31" s="327"/>
      <c r="AN31" s="327"/>
      <c r="AO31" s="327"/>
      <c r="AP31" s="327"/>
      <c r="AQ31" s="328">
        <f t="shared" si="35"/>
        <v>0</v>
      </c>
      <c r="AR31" s="327"/>
      <c r="AS31" s="327"/>
      <c r="AT31" s="327"/>
      <c r="AU31" s="327"/>
      <c r="AV31" s="328">
        <f t="shared" si="36"/>
        <v>0</v>
      </c>
    </row>
    <row r="32" spans="2:48" outlineLevel="1" x14ac:dyDescent="0.55000000000000004">
      <c r="B32" s="325" t="s">
        <v>289</v>
      </c>
      <c r="C32" s="326"/>
      <c r="D32" s="327">
        <v>108.4</v>
      </c>
      <c r="E32" s="327">
        <f>275.7-D32</f>
        <v>167.29999999999998</v>
      </c>
      <c r="F32" s="327">
        <f>358.5-E32-D32</f>
        <v>82.800000000000011</v>
      </c>
      <c r="G32" s="327">
        <f>409.8-F32-E32-D32</f>
        <v>51.300000000000011</v>
      </c>
      <c r="H32" s="328">
        <f t="shared" si="28"/>
        <v>409.8</v>
      </c>
      <c r="I32" s="327">
        <v>33.1</v>
      </c>
      <c r="J32" s="327">
        <f>65.4-I32</f>
        <v>32.300000000000004</v>
      </c>
      <c r="K32" s="327">
        <f>98.9-J32-I32</f>
        <v>33.499999999999993</v>
      </c>
      <c r="L32" s="327">
        <f>298.8-K32-J32-I32</f>
        <v>199.9</v>
      </c>
      <c r="M32" s="328">
        <f t="shared" si="29"/>
        <v>298.8</v>
      </c>
      <c r="N32" s="327">
        <v>102.8</v>
      </c>
      <c r="O32" s="327">
        <f>134.4-N32</f>
        <v>31.600000000000009</v>
      </c>
      <c r="P32" s="327">
        <f>191.6-O32-N32</f>
        <v>57.2</v>
      </c>
      <c r="Q32" s="327">
        <f>246.2-P32-O32-N32</f>
        <v>54.59999999999998</v>
      </c>
      <c r="R32" s="328">
        <f t="shared" si="30"/>
        <v>246.2</v>
      </c>
      <c r="S32" s="327">
        <v>41.3</v>
      </c>
      <c r="T32" s="327">
        <f>56.3-S32</f>
        <v>15</v>
      </c>
      <c r="U32" s="327">
        <f>75.5-T32-S32</f>
        <v>19.200000000000003</v>
      </c>
      <c r="V32" s="327">
        <f>101.6-U32-T32-S32</f>
        <v>26.099999999999994</v>
      </c>
      <c r="W32" s="328">
        <f t="shared" si="31"/>
        <v>101.6</v>
      </c>
      <c r="X32" s="327">
        <v>0</v>
      </c>
      <c r="Y32" s="327">
        <v>0</v>
      </c>
      <c r="Z32" s="327">
        <v>0</v>
      </c>
      <c r="AA32" s="327">
        <v>0</v>
      </c>
      <c r="AB32" s="328">
        <f t="shared" si="32"/>
        <v>0</v>
      </c>
      <c r="AC32" s="327">
        <v>0</v>
      </c>
      <c r="AD32" s="327">
        <v>0</v>
      </c>
      <c r="AE32" s="327">
        <v>0</v>
      </c>
      <c r="AF32" s="327">
        <v>0</v>
      </c>
      <c r="AG32" s="328">
        <f t="shared" si="33"/>
        <v>0</v>
      </c>
      <c r="AH32" s="327">
        <v>0</v>
      </c>
      <c r="AI32" s="327">
        <v>0</v>
      </c>
      <c r="AJ32" s="327">
        <v>0</v>
      </c>
      <c r="AK32" s="327">
        <v>0</v>
      </c>
      <c r="AL32" s="328">
        <f t="shared" si="34"/>
        <v>0</v>
      </c>
      <c r="AM32" s="327">
        <v>0</v>
      </c>
      <c r="AN32" s="327">
        <v>0</v>
      </c>
      <c r="AO32" s="327">
        <v>0</v>
      </c>
      <c r="AP32" s="327">
        <v>0</v>
      </c>
      <c r="AQ32" s="328">
        <f t="shared" si="35"/>
        <v>0</v>
      </c>
      <c r="AR32" s="327">
        <v>0</v>
      </c>
      <c r="AS32" s="327">
        <v>0</v>
      </c>
      <c r="AT32" s="327">
        <v>0</v>
      </c>
      <c r="AU32" s="327">
        <v>0</v>
      </c>
      <c r="AV32" s="328">
        <f t="shared" si="36"/>
        <v>0</v>
      </c>
    </row>
    <row r="33" spans="2:48" outlineLevel="1" x14ac:dyDescent="0.55000000000000004">
      <c r="B33" s="325" t="s">
        <v>290</v>
      </c>
      <c r="C33" s="326"/>
      <c r="D33" s="327">
        <v>-446.7</v>
      </c>
      <c r="E33" s="327">
        <f>-894.5-D33</f>
        <v>-447.8</v>
      </c>
      <c r="F33" s="327">
        <f>-1330.7-E33-D33</f>
        <v>-436.2000000000001</v>
      </c>
      <c r="G33" s="327">
        <f>-1761.3-F33-E33-D33</f>
        <v>-430.59999999999997</v>
      </c>
      <c r="H33" s="328">
        <f t="shared" si="28"/>
        <v>-1761.3</v>
      </c>
      <c r="I33" s="327">
        <v>-484.2</v>
      </c>
      <c r="J33" s="327">
        <f>-965.2-I33</f>
        <v>-481.00000000000006</v>
      </c>
      <c r="K33" s="327">
        <f>-1444.2-J33-I33</f>
        <v>-479.00000000000006</v>
      </c>
      <c r="L33" s="327">
        <f>-1923.5-K33-J33-I33</f>
        <v>-479.3</v>
      </c>
      <c r="M33" s="328">
        <f t="shared" si="29"/>
        <v>-1923.5</v>
      </c>
      <c r="N33" s="327">
        <v>-528.20000000000005</v>
      </c>
      <c r="O33" s="327">
        <f>-1058-N33</f>
        <v>-529.79999999999995</v>
      </c>
      <c r="P33" s="327">
        <f>-1588.2-O33-N33</f>
        <v>-530.20000000000005</v>
      </c>
      <c r="Q33" s="327">
        <f>-2119-P33-O33-N33</f>
        <v>-530.79999999999995</v>
      </c>
      <c r="R33" s="328">
        <f t="shared" si="30"/>
        <v>-2119</v>
      </c>
      <c r="S33" s="327">
        <v>-576</v>
      </c>
      <c r="T33" s="327">
        <f>-1139.2-S33</f>
        <v>-563.20000000000005</v>
      </c>
      <c r="U33" s="327">
        <f>-1701.1-T33-S33</f>
        <v>-561.89999999999986</v>
      </c>
      <c r="V33" s="327">
        <f>-2263.3-U33-T33-S33</f>
        <v>-562.20000000000027</v>
      </c>
      <c r="W33" s="328">
        <f t="shared" si="31"/>
        <v>-2263.3000000000002</v>
      </c>
      <c r="X33" s="327">
        <f>-'IS '!X35*'IS '!X30</f>
        <v>-609.58030771444623</v>
      </c>
      <c r="Y33" s="327">
        <f>-'IS '!Y35*'IS '!Y30</f>
        <v>-610.79946832987514</v>
      </c>
      <c r="Z33" s="327">
        <f>-'IS '!Z35*'IS '!Z30</f>
        <v>-612.02106726653483</v>
      </c>
      <c r="AA33" s="327">
        <f>-'IS '!AA35*'IS '!AA30</f>
        <v>-643.90736487112133</v>
      </c>
      <c r="AB33" s="328">
        <f t="shared" si="32"/>
        <v>-2476.3082081819775</v>
      </c>
      <c r="AC33" s="327">
        <f>-'IS '!X35*'IS '!X30</f>
        <v>-609.58030771444623</v>
      </c>
      <c r="AD33" s="327">
        <f>-'IS '!Y35*'IS '!Y30</f>
        <v>-610.79946832987514</v>
      </c>
      <c r="AE33" s="327">
        <f>-'IS '!Z35*'IS '!Z30</f>
        <v>-612.02106726653483</v>
      </c>
      <c r="AF33" s="327">
        <f>-'IS '!AA35*'IS '!AA30</f>
        <v>-643.90736487112133</v>
      </c>
      <c r="AG33" s="328">
        <f t="shared" si="33"/>
        <v>-2476.3082081819775</v>
      </c>
      <c r="AH33" s="327">
        <f>-'IS '!AC35*'IS '!AC30</f>
        <v>-645.19517960086364</v>
      </c>
      <c r="AI33" s="327">
        <f>-'IS '!AD35*'IS '!AD30</f>
        <v>-646.48556996006528</v>
      </c>
      <c r="AJ33" s="327">
        <f>-'IS '!AE35*'IS '!AE30</f>
        <v>-647.28471393949167</v>
      </c>
      <c r="AK33" s="327">
        <f>-'IS '!AF35*'IS '!AF30</f>
        <v>-680.48972901722072</v>
      </c>
      <c r="AL33" s="328">
        <f t="shared" si="34"/>
        <v>-2619.4551925176411</v>
      </c>
      <c r="AM33" s="327">
        <f>-'IS '!AH35*'IS '!AH30</f>
        <v>-681.35688131476138</v>
      </c>
      <c r="AN33" s="327">
        <f>-'IS '!AI35*'IS '!AI30</f>
        <v>-682.2257679168971</v>
      </c>
      <c r="AO33" s="327">
        <f>-'IS '!AJ35*'IS '!AJ30</f>
        <v>-656.71623823142136</v>
      </c>
      <c r="AP33" s="327">
        <f>-'IS '!AK35*'IS '!AK30</f>
        <v>-662.71347396090346</v>
      </c>
      <c r="AQ33" s="328">
        <f t="shared" si="35"/>
        <v>-2683.0123614239833</v>
      </c>
      <c r="AR33" s="327">
        <f>-'IS '!AM35*'IS '!AM30</f>
        <v>-662.795119814298</v>
      </c>
      <c r="AS33" s="327">
        <f>-'IS '!AN35*'IS '!AN30</f>
        <v>-662.87692895939927</v>
      </c>
      <c r="AT33" s="327">
        <f>-'IS '!AO35*'IS '!AO30</f>
        <v>-662.95890172279076</v>
      </c>
      <c r="AU33" s="327">
        <f>-'IS '!AP35*'IS '!AP30</f>
        <v>-676.3018592003433</v>
      </c>
      <c r="AV33" s="328">
        <f t="shared" si="36"/>
        <v>-2664.9328096968311</v>
      </c>
    </row>
    <row r="34" spans="2:48" outlineLevel="1" x14ac:dyDescent="0.55000000000000004">
      <c r="B34" s="325" t="s">
        <v>291</v>
      </c>
      <c r="C34" s="338"/>
      <c r="D34" s="327">
        <v>-5114.7</v>
      </c>
      <c r="E34" s="327">
        <f>-7827.9-D34</f>
        <v>-2713.2</v>
      </c>
      <c r="F34" s="327">
        <f>-7972.9-E34-D34</f>
        <v>-145</v>
      </c>
      <c r="G34" s="327">
        <f>-10222.3-F34-E34-D34</f>
        <v>-2249.3999999999996</v>
      </c>
      <c r="H34" s="328">
        <f t="shared" si="28"/>
        <v>-10222.299999999999</v>
      </c>
      <c r="I34" s="327">
        <v>-1091.4000000000001</v>
      </c>
      <c r="J34" s="327">
        <f>-1698.9-I34</f>
        <v>-607.5</v>
      </c>
      <c r="K34" s="327">
        <f>-1698.9-J34-I34</f>
        <v>0</v>
      </c>
      <c r="L34" s="327">
        <f>-1698.9-K34-J34-I34</f>
        <v>0</v>
      </c>
      <c r="M34" s="328">
        <f t="shared" si="29"/>
        <v>-1698.9</v>
      </c>
      <c r="N34" s="327">
        <v>0</v>
      </c>
      <c r="O34" s="327">
        <f>0-N34</f>
        <v>0</v>
      </c>
      <c r="P34" s="327">
        <f>0-O34-N34</f>
        <v>0</v>
      </c>
      <c r="Q34" s="327">
        <f>0-P34-O34-N34</f>
        <v>0</v>
      </c>
      <c r="R34" s="328">
        <f t="shared" si="30"/>
        <v>0</v>
      </c>
      <c r="S34" s="327">
        <v>-3520.9</v>
      </c>
      <c r="T34" s="327">
        <f>-3997.5-S34</f>
        <v>-476.59999999999991</v>
      </c>
      <c r="U34" s="327">
        <f>-4013-T34-S34</f>
        <v>-15.5</v>
      </c>
      <c r="V34" s="327">
        <f>-4013-U34-T34-S34</f>
        <v>0</v>
      </c>
      <c r="W34" s="328">
        <f t="shared" si="31"/>
        <v>-4013</v>
      </c>
      <c r="X34" s="327">
        <f>-'IS '!X154</f>
        <v>0</v>
      </c>
      <c r="Y34" s="327">
        <f>-'IS '!Y154</f>
        <v>0</v>
      </c>
      <c r="Z34" s="327">
        <f>-'IS '!Z154</f>
        <v>0</v>
      </c>
      <c r="AA34" s="327">
        <f>-'IS '!AA154</f>
        <v>0</v>
      </c>
      <c r="AB34" s="328">
        <f t="shared" si="32"/>
        <v>0</v>
      </c>
      <c r="AC34" s="327">
        <f>-'IS '!AC154</f>
        <v>0</v>
      </c>
      <c r="AD34" s="327">
        <f>-'IS '!AD154</f>
        <v>0</v>
      </c>
      <c r="AE34" s="327">
        <f>-'IS '!AE154</f>
        <v>-100</v>
      </c>
      <c r="AF34" s="327">
        <f>-'IS '!AF154</f>
        <v>-100</v>
      </c>
      <c r="AG34" s="328">
        <f t="shared" si="33"/>
        <v>-200</v>
      </c>
      <c r="AH34" s="327">
        <f>-'IS '!AH154</f>
        <v>-100</v>
      </c>
      <c r="AI34" s="327">
        <f>-'IS '!AI154</f>
        <v>-100</v>
      </c>
      <c r="AJ34" s="327">
        <f>-'IS '!AJ154</f>
        <v>-5441.98119731518</v>
      </c>
      <c r="AK34" s="327">
        <f>-'IS '!AK154</f>
        <v>-5441.98119731518</v>
      </c>
      <c r="AL34" s="328">
        <f t="shared" si="34"/>
        <v>-11083.96239463036</v>
      </c>
      <c r="AM34" s="327">
        <f>-'IS '!AM154</f>
        <v>-250</v>
      </c>
      <c r="AN34" s="327">
        <f>-'IS '!AN154</f>
        <v>-250</v>
      </c>
      <c r="AO34" s="327">
        <f>-'IS '!AO154</f>
        <v>-250</v>
      </c>
      <c r="AP34" s="327">
        <f>-'IS '!AP154</f>
        <v>-250</v>
      </c>
      <c r="AQ34" s="328">
        <f t="shared" si="35"/>
        <v>-1000</v>
      </c>
      <c r="AR34" s="327">
        <f>-'IS '!AR154</f>
        <v>-250</v>
      </c>
      <c r="AS34" s="327">
        <f>-'IS '!AS154</f>
        <v>-250</v>
      </c>
      <c r="AT34" s="327">
        <f>-'IS '!AT154</f>
        <v>-250</v>
      </c>
      <c r="AU34" s="327">
        <f>-'IS '!AU154</f>
        <v>-250</v>
      </c>
      <c r="AV34" s="328">
        <f t="shared" si="36"/>
        <v>-1000</v>
      </c>
    </row>
    <row r="35" spans="2:48" outlineLevel="1" x14ac:dyDescent="0.55000000000000004">
      <c r="B35" s="325" t="s">
        <v>292</v>
      </c>
      <c r="C35" s="339"/>
      <c r="D35" s="327">
        <v>-55.3</v>
      </c>
      <c r="E35" s="327">
        <f>-56.3-D35</f>
        <v>-1</v>
      </c>
      <c r="F35" s="327">
        <f>-106.1-E35-D35</f>
        <v>-49.8</v>
      </c>
      <c r="G35" s="327">
        <f>-111.6-F35-E35-D35</f>
        <v>-5.5</v>
      </c>
      <c r="H35" s="328">
        <f t="shared" si="28"/>
        <v>-111.6</v>
      </c>
      <c r="I35" s="327">
        <v>-78.400000000000006</v>
      </c>
      <c r="J35" s="327">
        <f>-87.6-I35</f>
        <v>-9.1999999999999886</v>
      </c>
      <c r="K35" s="327">
        <f>-89.1-J35-I35</f>
        <v>-1.5</v>
      </c>
      <c r="L35" s="327">
        <f>-91.9-K35-J35-I35</f>
        <v>-2.8000000000000114</v>
      </c>
      <c r="M35" s="328">
        <f t="shared" si="29"/>
        <v>-91.9</v>
      </c>
      <c r="N35" s="327">
        <v>-88.6</v>
      </c>
      <c r="O35" s="327">
        <f>-90.1-N35</f>
        <v>-1.5</v>
      </c>
      <c r="P35" s="327">
        <f>-94.2-O35-N35</f>
        <v>-4.1000000000000085</v>
      </c>
      <c r="Q35" s="327">
        <f>-97-P35-O35-N35</f>
        <v>-2.7999999999999972</v>
      </c>
      <c r="R35" s="328">
        <f t="shared" si="30"/>
        <v>-97</v>
      </c>
      <c r="S35" s="327">
        <v>-113.6</v>
      </c>
      <c r="T35" s="327">
        <f>-122.1-S35</f>
        <v>-8.5</v>
      </c>
      <c r="U35" s="327">
        <f>-123.5-T35-S35</f>
        <v>-1.4000000000000057</v>
      </c>
      <c r="V35" s="327">
        <f>-127.2-U35-T35-S35</f>
        <v>-3.7000000000000028</v>
      </c>
      <c r="W35" s="328">
        <f t="shared" si="31"/>
        <v>-127.2</v>
      </c>
      <c r="X35" s="327">
        <f>(V35/V12)*X12</f>
        <v>-4.1850155062450822</v>
      </c>
      <c r="Y35" s="327">
        <f>(X35/X12)*Y12</f>
        <v>-3.6317430859271091</v>
      </c>
      <c r="Z35" s="327">
        <f>(Y35/Y12)*Z12</f>
        <v>-4.0488430437703915</v>
      </c>
      <c r="AA35" s="327">
        <f>(Z35/Z12)*AA12</f>
        <v>-4.266803020140479</v>
      </c>
      <c r="AB35" s="328">
        <f t="shared" si="32"/>
        <v>-16.132404656083061</v>
      </c>
      <c r="AC35" s="327">
        <f>(AA35/AA12)*AC12</f>
        <v>-4.3945009647173237</v>
      </c>
      <c r="AD35" s="327">
        <f>(AC35/AC12)*AD12</f>
        <v>-4.0821944753649175</v>
      </c>
      <c r="AE35" s="327">
        <f>(AD35/AD12)*AE12</f>
        <v>-4.5012375972289993</v>
      </c>
      <c r="AF35" s="327">
        <f>(AE35/AE12)*AF12</f>
        <v>-4.6727550509323725</v>
      </c>
      <c r="AG35" s="328">
        <f t="shared" si="33"/>
        <v>-17.650688088243616</v>
      </c>
      <c r="AH35" s="327">
        <f>(AF35/AF12)*AH12</f>
        <v>-4.8543743264861572</v>
      </c>
      <c r="AI35" s="327">
        <f>(AH35/AH12)*AI12</f>
        <v>-4.5749101333081912</v>
      </c>
      <c r="AJ35" s="327">
        <f>(AI35/AI12)*AJ12</f>
        <v>-5.0244028481571545</v>
      </c>
      <c r="AK35" s="327">
        <f>(AJ35/AJ12)*AK12</f>
        <v>-5.2092180813310032</v>
      </c>
      <c r="AL35" s="328">
        <f t="shared" si="34"/>
        <v>-19.662905389282507</v>
      </c>
      <c r="AM35" s="327">
        <f>(AK35/AK12)*AM12</f>
        <v>-5.3339228966539993</v>
      </c>
      <c r="AN35" s="327">
        <f>(AM35/AM12)*AN12</f>
        <v>-5.0120449979080108</v>
      </c>
      <c r="AO35" s="327">
        <f>(AN35/AN12)*AO12</f>
        <v>-5.4780246512180639</v>
      </c>
      <c r="AP35" s="327">
        <f>(AO35/AO12)*AP12</f>
        <v>-5.6586347666869843</v>
      </c>
      <c r="AQ35" s="328">
        <f t="shared" si="35"/>
        <v>-21.482627312467059</v>
      </c>
      <c r="AR35" s="327">
        <f>(AP35/AP12)*AR12</f>
        <v>-5.6796056100886201</v>
      </c>
      <c r="AS35" s="327">
        <f>(AR35/AR12)*AS12</f>
        <v>-5.3342460548228354</v>
      </c>
      <c r="AT35" s="327">
        <f>(AS35/AS12)*AT12</f>
        <v>-5.8275653458653647</v>
      </c>
      <c r="AU35" s="327">
        <f>(AT35/AT12)*AU12</f>
        <v>-6.0192179089199751</v>
      </c>
      <c r="AV35" s="328">
        <f t="shared" si="36"/>
        <v>-22.8606349196968</v>
      </c>
    </row>
    <row r="36" spans="2:48" ht="16.2" outlineLevel="1" x14ac:dyDescent="0.85">
      <c r="B36" s="491" t="s">
        <v>293</v>
      </c>
      <c r="C36" s="492"/>
      <c r="D36" s="329">
        <v>-0.3</v>
      </c>
      <c r="E36" s="329">
        <f>0.1-D36</f>
        <v>0.4</v>
      </c>
      <c r="F36" s="329">
        <f>-17.6-E36-D36</f>
        <v>-17.7</v>
      </c>
      <c r="G36" s="329">
        <f>-17.5-F36-E36-D36</f>
        <v>9.9999999999999256E-2</v>
      </c>
      <c r="H36" s="330">
        <f t="shared" si="28"/>
        <v>-17.5</v>
      </c>
      <c r="I36" s="329">
        <v>0</v>
      </c>
      <c r="J36" s="329">
        <f>-10.4-I36</f>
        <v>-10.4</v>
      </c>
      <c r="K36" s="329">
        <f>-37.8-J36-I36</f>
        <v>-27.4</v>
      </c>
      <c r="L36" s="329">
        <f>-37.7-K36-J36-I36</f>
        <v>9.9999999999996092E-2</v>
      </c>
      <c r="M36" s="330">
        <f t="shared" si="29"/>
        <v>-37.700000000000003</v>
      </c>
      <c r="N36" s="329">
        <v>0</v>
      </c>
      <c r="O36" s="329">
        <f>0-N36</f>
        <v>0</v>
      </c>
      <c r="P36" s="329">
        <f>0-O36-N36</f>
        <v>0</v>
      </c>
      <c r="Q36" s="329">
        <f>0-P36-O36-N36</f>
        <v>0</v>
      </c>
      <c r="R36" s="330">
        <f t="shared" si="30"/>
        <v>0</v>
      </c>
      <c r="S36" s="329">
        <v>0</v>
      </c>
      <c r="T36" s="329">
        <f>-9.2-S36</f>
        <v>-9.1999999999999993</v>
      </c>
      <c r="U36" s="329">
        <f>-9.2-T36-S36</f>
        <v>0</v>
      </c>
      <c r="V36" s="329">
        <f>-9.2-U36-T36-S36</f>
        <v>0</v>
      </c>
      <c r="W36" s="330">
        <f t="shared" si="31"/>
        <v>-9.1999999999999993</v>
      </c>
      <c r="X36" s="329">
        <v>0</v>
      </c>
      <c r="Y36" s="329">
        <v>0</v>
      </c>
      <c r="Z36" s="329">
        <v>0</v>
      </c>
      <c r="AA36" s="329">
        <v>0</v>
      </c>
      <c r="AB36" s="330">
        <f t="shared" si="32"/>
        <v>0</v>
      </c>
      <c r="AC36" s="329">
        <v>0</v>
      </c>
      <c r="AD36" s="329">
        <v>0</v>
      </c>
      <c r="AE36" s="329">
        <v>0</v>
      </c>
      <c r="AF36" s="329">
        <v>0</v>
      </c>
      <c r="AG36" s="330">
        <f t="shared" si="33"/>
        <v>0</v>
      </c>
      <c r="AH36" s="329">
        <v>0</v>
      </c>
      <c r="AI36" s="329">
        <v>0</v>
      </c>
      <c r="AJ36" s="329">
        <v>0</v>
      </c>
      <c r="AK36" s="329">
        <v>0</v>
      </c>
      <c r="AL36" s="330">
        <f t="shared" si="34"/>
        <v>0</v>
      </c>
      <c r="AM36" s="329">
        <v>0</v>
      </c>
      <c r="AN36" s="329">
        <v>0</v>
      </c>
      <c r="AO36" s="329">
        <v>0</v>
      </c>
      <c r="AP36" s="329">
        <v>0</v>
      </c>
      <c r="AQ36" s="330">
        <f t="shared" si="35"/>
        <v>0</v>
      </c>
      <c r="AR36" s="329">
        <v>0</v>
      </c>
      <c r="AS36" s="329">
        <v>0</v>
      </c>
      <c r="AT36" s="329">
        <v>0</v>
      </c>
      <c r="AU36" s="329">
        <v>0</v>
      </c>
      <c r="AV36" s="330">
        <f t="shared" si="36"/>
        <v>0</v>
      </c>
    </row>
    <row r="37" spans="2:48" outlineLevel="1" x14ac:dyDescent="0.55000000000000004">
      <c r="B37" s="493" t="s">
        <v>294</v>
      </c>
      <c r="C37" s="494"/>
      <c r="D37" s="331">
        <f t="shared" ref="D37:AV37" si="39">SUM(D29:D36)</f>
        <v>-5858.6</v>
      </c>
      <c r="E37" s="331">
        <f t="shared" si="39"/>
        <v>-2919.2999999999997</v>
      </c>
      <c r="F37" s="331">
        <f t="shared" si="39"/>
        <v>1355.1</v>
      </c>
      <c r="G37" s="331">
        <f t="shared" si="39"/>
        <v>-2634.1</v>
      </c>
      <c r="H37" s="332">
        <f t="shared" si="39"/>
        <v>-10056.9</v>
      </c>
      <c r="I37" s="331">
        <f t="shared" si="39"/>
        <v>-1123.0000000000002</v>
      </c>
      <c r="J37" s="331">
        <f t="shared" si="39"/>
        <v>1273.1000000000001</v>
      </c>
      <c r="K37" s="331">
        <f t="shared" si="39"/>
        <v>2342.9000000000005</v>
      </c>
      <c r="L37" s="331">
        <f t="shared" si="39"/>
        <v>-779.69999999999948</v>
      </c>
      <c r="M37" s="332">
        <f t="shared" si="39"/>
        <v>1713.3000000000009</v>
      </c>
      <c r="N37" s="331">
        <f t="shared" si="39"/>
        <v>-965.80000000000007</v>
      </c>
      <c r="O37" s="331">
        <f t="shared" si="39"/>
        <v>-1711.6</v>
      </c>
      <c r="P37" s="331">
        <f t="shared" si="39"/>
        <v>-490.50000000000011</v>
      </c>
      <c r="Q37" s="331">
        <f t="shared" si="39"/>
        <v>-483.09999999999991</v>
      </c>
      <c r="R37" s="332">
        <f t="shared" si="39"/>
        <v>-3651</v>
      </c>
      <c r="S37" s="331">
        <f t="shared" si="39"/>
        <v>-3969.2</v>
      </c>
      <c r="T37" s="331">
        <f t="shared" si="39"/>
        <v>260.40000000000015</v>
      </c>
      <c r="U37" s="331">
        <f t="shared" si="39"/>
        <v>-1364.4</v>
      </c>
      <c r="V37" s="331">
        <f t="shared" si="39"/>
        <v>-564.8000000000003</v>
      </c>
      <c r="W37" s="332">
        <f t="shared" si="39"/>
        <v>-5638</v>
      </c>
      <c r="X37" s="331">
        <f t="shared" si="39"/>
        <v>-613.76532322069136</v>
      </c>
      <c r="Y37" s="331">
        <f t="shared" si="39"/>
        <v>-614.4312114158023</v>
      </c>
      <c r="Z37" s="331">
        <f t="shared" si="39"/>
        <v>-616.0699103103052</v>
      </c>
      <c r="AA37" s="331">
        <f t="shared" si="39"/>
        <v>-648.17416789126185</v>
      </c>
      <c r="AB37" s="332">
        <f t="shared" si="39"/>
        <v>-2492.4406128380606</v>
      </c>
      <c r="AC37" s="331">
        <f t="shared" si="39"/>
        <v>-613.97480867916352</v>
      </c>
      <c r="AD37" s="331">
        <f t="shared" si="39"/>
        <v>-615.18166280523997</v>
      </c>
      <c r="AE37" s="331">
        <f t="shared" si="39"/>
        <v>-716.52230486376379</v>
      </c>
      <c r="AF37" s="331">
        <f t="shared" si="39"/>
        <v>-648.58011992205365</v>
      </c>
      <c r="AG37" s="332">
        <f t="shared" si="39"/>
        <v>-2594.2588962702212</v>
      </c>
      <c r="AH37" s="331">
        <f t="shared" si="39"/>
        <v>-750.04955392734985</v>
      </c>
      <c r="AI37" s="331">
        <f t="shared" si="39"/>
        <v>-751.06048009337349</v>
      </c>
      <c r="AJ37" s="331">
        <f t="shared" si="39"/>
        <v>-552.30911678764971</v>
      </c>
      <c r="AK37" s="331">
        <f t="shared" si="39"/>
        <v>-6127.6801444137309</v>
      </c>
      <c r="AL37" s="332">
        <f t="shared" si="39"/>
        <v>-8181.099295222104</v>
      </c>
      <c r="AM37" s="331">
        <f t="shared" si="39"/>
        <v>-936.69080421141541</v>
      </c>
      <c r="AN37" s="331">
        <f t="shared" si="39"/>
        <v>-937.23781291480509</v>
      </c>
      <c r="AO37" s="331">
        <f t="shared" si="39"/>
        <v>-912.19426288263946</v>
      </c>
      <c r="AP37" s="331">
        <f t="shared" si="39"/>
        <v>-918.37210872759044</v>
      </c>
      <c r="AQ37" s="332">
        <f t="shared" si="39"/>
        <v>-3704.4949887364505</v>
      </c>
      <c r="AR37" s="331">
        <f t="shared" si="39"/>
        <v>-918.47472542438663</v>
      </c>
      <c r="AS37" s="331">
        <f t="shared" si="39"/>
        <v>-918.21117501422214</v>
      </c>
      <c r="AT37" s="331">
        <f t="shared" si="39"/>
        <v>-918.78646706865607</v>
      </c>
      <c r="AU37" s="331">
        <f t="shared" si="39"/>
        <v>-932.32107710926323</v>
      </c>
      <c r="AV37" s="332">
        <f t="shared" si="39"/>
        <v>-3687.7934446165277</v>
      </c>
    </row>
    <row r="38" spans="2:48" outlineLevel="1" x14ac:dyDescent="0.55000000000000004">
      <c r="B38" s="248" t="s">
        <v>295</v>
      </c>
      <c r="C38" s="249"/>
      <c r="D38" s="333">
        <f>-4.7-0.1</f>
        <v>-4.8</v>
      </c>
      <c r="E38" s="340">
        <f>18.3-0.1-D38</f>
        <v>23</v>
      </c>
      <c r="F38" s="340">
        <f>-2.5-E38-D38</f>
        <v>-20.7</v>
      </c>
      <c r="G38" s="340">
        <f>-49-F38-E38-D38</f>
        <v>-46.5</v>
      </c>
      <c r="H38" s="337">
        <f>SUM(D38:G38)</f>
        <v>-49</v>
      </c>
      <c r="I38" s="340">
        <v>27.1</v>
      </c>
      <c r="J38" s="340">
        <f>8.7-I38</f>
        <v>-18.400000000000002</v>
      </c>
      <c r="K38" s="340">
        <f>10.9-J38-I38</f>
        <v>2.2000000000000028</v>
      </c>
      <c r="L38" s="340">
        <f>64.7-K38-J38-I38</f>
        <v>53.800000000000004</v>
      </c>
      <c r="M38" s="337">
        <f>SUM(I38:L38)</f>
        <v>64.7</v>
      </c>
      <c r="N38" s="340">
        <v>79.8</v>
      </c>
      <c r="O38" s="340">
        <f>66.7-N38</f>
        <v>-13.099999999999994</v>
      </c>
      <c r="P38" s="340">
        <f>87.9-O38-N38</f>
        <v>21.200000000000003</v>
      </c>
      <c r="Q38" s="340">
        <f>86.2-P38-O38-N38</f>
        <v>-1.7000000000000028</v>
      </c>
      <c r="R38" s="337">
        <f>SUM(N38:Q38)</f>
        <v>86.2</v>
      </c>
      <c r="S38" s="340">
        <v>13</v>
      </c>
      <c r="T38" s="340">
        <f>14.6-S38</f>
        <v>1.5999999999999996</v>
      </c>
      <c r="U38" s="340">
        <f>-126.3-T38-S38</f>
        <v>-140.89999999999998</v>
      </c>
      <c r="V38" s="340">
        <f>-250.3-U38-T38-S38</f>
        <v>-124.00000000000003</v>
      </c>
      <c r="W38" s="337">
        <f>SUM(S38:V38)</f>
        <v>-250.3</v>
      </c>
      <c r="X38" s="341">
        <v>0</v>
      </c>
      <c r="Y38" s="341">
        <v>0</v>
      </c>
      <c r="Z38" s="341">
        <v>0</v>
      </c>
      <c r="AA38" s="341">
        <v>0</v>
      </c>
      <c r="AB38" s="337">
        <f>SUM(X38:AA38)</f>
        <v>0</v>
      </c>
      <c r="AC38" s="341">
        <v>0</v>
      </c>
      <c r="AD38" s="341">
        <v>0</v>
      </c>
      <c r="AE38" s="341">
        <v>0</v>
      </c>
      <c r="AF38" s="341">
        <v>0</v>
      </c>
      <c r="AG38" s="337">
        <f>SUM(AC38:AF38)</f>
        <v>0</v>
      </c>
      <c r="AH38" s="341">
        <v>0</v>
      </c>
      <c r="AI38" s="341">
        <v>0</v>
      </c>
      <c r="AJ38" s="341">
        <v>0</v>
      </c>
      <c r="AK38" s="341">
        <v>0</v>
      </c>
      <c r="AL38" s="337">
        <f>SUM(AH38:AK38)</f>
        <v>0</v>
      </c>
      <c r="AM38" s="341">
        <v>0</v>
      </c>
      <c r="AN38" s="341">
        <v>0</v>
      </c>
      <c r="AO38" s="341">
        <v>0</v>
      </c>
      <c r="AP38" s="341">
        <v>0</v>
      </c>
      <c r="AQ38" s="337">
        <f>SUM(AM38:AP38)</f>
        <v>0</v>
      </c>
      <c r="AR38" s="341">
        <v>0</v>
      </c>
      <c r="AS38" s="341">
        <v>0</v>
      </c>
      <c r="AT38" s="341">
        <v>0</v>
      </c>
      <c r="AU38" s="341">
        <v>0</v>
      </c>
      <c r="AV38" s="337">
        <f>SUM(AR38:AU38)</f>
        <v>0</v>
      </c>
    </row>
    <row r="39" spans="2:48" ht="16.2" outlineLevel="1" x14ac:dyDescent="0.85">
      <c r="B39" s="437" t="s">
        <v>296</v>
      </c>
      <c r="C39" s="438"/>
      <c r="D39" s="260">
        <f t="shared" ref="D39:AV39" si="40">D37+D27+D22+D38</f>
        <v>-3994.7999999999997</v>
      </c>
      <c r="E39" s="260">
        <f t="shared" si="40"/>
        <v>-2706.5</v>
      </c>
      <c r="F39" s="260">
        <f t="shared" si="40"/>
        <v>2708.3000000000011</v>
      </c>
      <c r="G39" s="260">
        <f t="shared" si="40"/>
        <v>-2076.7999999999993</v>
      </c>
      <c r="H39" s="261">
        <f t="shared" si="40"/>
        <v>-6069.7999999999938</v>
      </c>
      <c r="I39" s="260">
        <f t="shared" si="40"/>
        <v>353.89999999999839</v>
      </c>
      <c r="J39" s="260">
        <f t="shared" si="40"/>
        <v>-468.20000000000061</v>
      </c>
      <c r="K39" s="260">
        <f t="shared" si="40"/>
        <v>1393.600000000001</v>
      </c>
      <c r="L39" s="260">
        <f t="shared" si="40"/>
        <v>385.0000000000021</v>
      </c>
      <c r="M39" s="261">
        <f t="shared" si="40"/>
        <v>1664.3000000000052</v>
      </c>
      <c r="N39" s="260">
        <f t="shared" si="40"/>
        <v>677.2</v>
      </c>
      <c r="O39" s="260">
        <f t="shared" si="40"/>
        <v>-1147.3999999999996</v>
      </c>
      <c r="P39" s="260">
        <f t="shared" si="40"/>
        <v>872.49999999999909</v>
      </c>
      <c r="Q39" s="260">
        <f t="shared" si="40"/>
        <v>1702.5999999999997</v>
      </c>
      <c r="R39" s="261">
        <f t="shared" si="40"/>
        <v>2104.8999999999978</v>
      </c>
      <c r="S39" s="260">
        <f t="shared" si="40"/>
        <v>-2486.3000000000002</v>
      </c>
      <c r="T39" s="260">
        <f t="shared" si="40"/>
        <v>-55.999999999999567</v>
      </c>
      <c r="U39" s="260">
        <f t="shared" si="40"/>
        <v>-735.90000000000089</v>
      </c>
      <c r="V39" s="260">
        <f t="shared" si="40"/>
        <v>-359.20000000000118</v>
      </c>
      <c r="W39" s="261">
        <f>W37+W27+W22+W38</f>
        <v>-3637.4000000000005</v>
      </c>
      <c r="X39" s="260">
        <f>X37+X27+X22+X38</f>
        <v>1002.2170959622213</v>
      </c>
      <c r="Y39" s="260">
        <f t="shared" si="40"/>
        <v>-440.81894205096091</v>
      </c>
      <c r="Z39" s="260">
        <f t="shared" si="40"/>
        <v>-189.32935856442396</v>
      </c>
      <c r="AA39" s="260">
        <f t="shared" si="40"/>
        <v>546.39765625476139</v>
      </c>
      <c r="AB39" s="261">
        <f t="shared" si="40"/>
        <v>918.46645160159824</v>
      </c>
      <c r="AC39" s="260">
        <f t="shared" si="40"/>
        <v>935.61718833600457</v>
      </c>
      <c r="AD39" s="260">
        <f t="shared" si="40"/>
        <v>-223.53200773863841</v>
      </c>
      <c r="AE39" s="260">
        <f t="shared" si="40"/>
        <v>39.889729225623569</v>
      </c>
      <c r="AF39" s="260">
        <f t="shared" si="40"/>
        <v>415.7086307015436</v>
      </c>
      <c r="AG39" s="261">
        <f t="shared" si="40"/>
        <v>1167.6835405245329</v>
      </c>
      <c r="AH39" s="260">
        <f t="shared" si="40"/>
        <v>1016.2056226062423</v>
      </c>
      <c r="AI39" s="260">
        <f t="shared" si="40"/>
        <v>-212.37835016010558</v>
      </c>
      <c r="AJ39" s="260">
        <f t="shared" si="40"/>
        <v>369.43308800166756</v>
      </c>
      <c r="AK39" s="260">
        <f t="shared" si="40"/>
        <v>-4654.6099184434997</v>
      </c>
      <c r="AL39" s="261">
        <f t="shared" si="40"/>
        <v>-3481.3495579956962</v>
      </c>
      <c r="AM39" s="260">
        <f t="shared" si="40"/>
        <v>1100.4621724634876</v>
      </c>
      <c r="AN39" s="260">
        <f t="shared" si="40"/>
        <v>-354.71621609088061</v>
      </c>
      <c r="AO39" s="260">
        <f t="shared" si="40"/>
        <v>63.269979760834531</v>
      </c>
      <c r="AP39" s="260">
        <f t="shared" si="40"/>
        <v>553.97543507707087</v>
      </c>
      <c r="AQ39" s="261">
        <f t="shared" si="40"/>
        <v>1362.9913712105135</v>
      </c>
      <c r="AR39" s="260">
        <f t="shared" si="40"/>
        <v>1262.9204134171268</v>
      </c>
      <c r="AS39" s="260">
        <f t="shared" si="40"/>
        <v>-265.20170267406138</v>
      </c>
      <c r="AT39" s="260">
        <f t="shared" si="40"/>
        <v>189.98602078687759</v>
      </c>
      <c r="AU39" s="260">
        <f t="shared" si="40"/>
        <v>598.80325695045303</v>
      </c>
      <c r="AV39" s="261">
        <f t="shared" si="40"/>
        <v>1786.5079884803963</v>
      </c>
    </row>
    <row r="40" spans="2:48" ht="16.2" outlineLevel="1" x14ac:dyDescent="0.85">
      <c r="B40" s="437" t="s">
        <v>297</v>
      </c>
      <c r="C40" s="438"/>
      <c r="D40" s="260">
        <v>8756.2999999999993</v>
      </c>
      <c r="E40" s="260">
        <f>D41</f>
        <v>4761.6000000000004</v>
      </c>
      <c r="F40" s="260">
        <f>E41</f>
        <v>2055.1000000000004</v>
      </c>
      <c r="G40" s="260">
        <f>F41</f>
        <v>4763.4000000000015</v>
      </c>
      <c r="H40" s="261">
        <f>D40</f>
        <v>8756.2999999999993</v>
      </c>
      <c r="I40" s="112">
        <f>H41</f>
        <v>2686.5000000000055</v>
      </c>
      <c r="J40" s="260">
        <f>I41</f>
        <v>3040.5000000000036</v>
      </c>
      <c r="K40" s="260">
        <f>J41</f>
        <v>2572.3000000000029</v>
      </c>
      <c r="L40" s="260">
        <f>K41</f>
        <v>3965.9000000000042</v>
      </c>
      <c r="M40" s="261">
        <f>H41</f>
        <v>2686.5000000000055</v>
      </c>
      <c r="N40" s="260">
        <f>+M41</f>
        <v>4350.8000000000102</v>
      </c>
      <c r="O40" s="260">
        <f>N41</f>
        <v>5028.00000000001</v>
      </c>
      <c r="P40" s="260">
        <f>O41</f>
        <v>3880.6000000000104</v>
      </c>
      <c r="Q40" s="260">
        <f>P41</f>
        <v>4753.1000000000095</v>
      </c>
      <c r="R40" s="261">
        <f>M41</f>
        <v>4350.8000000000102</v>
      </c>
      <c r="S40" s="260">
        <f>+R41</f>
        <v>6455.700000000008</v>
      </c>
      <c r="T40" s="260">
        <f>S41</f>
        <v>3969.4000000000078</v>
      </c>
      <c r="U40" s="260">
        <f>T41</f>
        <v>3913.4000000000083</v>
      </c>
      <c r="V40" s="260">
        <f>U41</f>
        <v>3177.5000000000073</v>
      </c>
      <c r="W40" s="261">
        <f>R41</f>
        <v>6455.700000000008</v>
      </c>
      <c r="X40" s="260">
        <f>+W41</f>
        <v>2818.3000000000075</v>
      </c>
      <c r="Y40" s="260">
        <f>X41</f>
        <v>3820.5170959622287</v>
      </c>
      <c r="Z40" s="260">
        <f>Y41</f>
        <v>3379.6981539112676</v>
      </c>
      <c r="AA40" s="260">
        <f>Z41</f>
        <v>3190.3687953468434</v>
      </c>
      <c r="AB40" s="261">
        <f>W41</f>
        <v>2818.3000000000075</v>
      </c>
      <c r="AC40" s="260">
        <f>+AB41</f>
        <v>3736.7664516016057</v>
      </c>
      <c r="AD40" s="260">
        <f>AC41</f>
        <v>4672.3836399376105</v>
      </c>
      <c r="AE40" s="260">
        <f>AD41</f>
        <v>4448.8516321989719</v>
      </c>
      <c r="AF40" s="260">
        <f>AE41</f>
        <v>4488.7413614245952</v>
      </c>
      <c r="AG40" s="261">
        <f>AB41</f>
        <v>3736.7664516016057</v>
      </c>
      <c r="AH40" s="260">
        <f>+AG41</f>
        <v>4904.4499921261386</v>
      </c>
      <c r="AI40" s="260">
        <f>AH41</f>
        <v>5920.6556147323809</v>
      </c>
      <c r="AJ40" s="260">
        <f>AI41</f>
        <v>5708.2772645722753</v>
      </c>
      <c r="AK40" s="260">
        <f>AJ41</f>
        <v>6077.7103525739431</v>
      </c>
      <c r="AL40" s="261">
        <f>AG41</f>
        <v>4904.4499921261386</v>
      </c>
      <c r="AM40" s="260">
        <f>+AL41</f>
        <v>1423.1004341304424</v>
      </c>
      <c r="AN40" s="260">
        <f>AM41</f>
        <v>2523.56260659393</v>
      </c>
      <c r="AO40" s="260">
        <f>AN41</f>
        <v>2168.8463905030494</v>
      </c>
      <c r="AP40" s="260">
        <f>AO41</f>
        <v>2232.1163702638842</v>
      </c>
      <c r="AQ40" s="261">
        <f>AL41</f>
        <v>1423.1004341304424</v>
      </c>
      <c r="AR40" s="260">
        <f>+AQ41</f>
        <v>2786.0918053409559</v>
      </c>
      <c r="AS40" s="260">
        <f>AR41</f>
        <v>4049.0122187580828</v>
      </c>
      <c r="AT40" s="260">
        <f>AS41</f>
        <v>3783.8105160840214</v>
      </c>
      <c r="AU40" s="260">
        <f>AT41</f>
        <v>3973.7965368708992</v>
      </c>
      <c r="AV40" s="261">
        <f>AQ41</f>
        <v>2786.0918053409559</v>
      </c>
    </row>
    <row r="41" spans="2:48" outlineLevel="1" x14ac:dyDescent="0.55000000000000004">
      <c r="B41" s="480" t="s">
        <v>298</v>
      </c>
      <c r="C41" s="481"/>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2818.3000000000061</v>
      </c>
      <c r="W41" s="22">
        <f>+S40+W39</f>
        <v>2818.3000000000075</v>
      </c>
      <c r="X41" s="21">
        <f>+X40+X39</f>
        <v>3820.5170959622287</v>
      </c>
      <c r="Y41" s="21">
        <f>+Y40+Y39</f>
        <v>3379.6981539112676</v>
      </c>
      <c r="Z41" s="21">
        <f>+Z40+Z39</f>
        <v>3190.3687953468434</v>
      </c>
      <c r="AA41" s="21">
        <f>+AA40+AA39</f>
        <v>3736.7664516016048</v>
      </c>
      <c r="AB41" s="22">
        <f>+X40+AB39</f>
        <v>3736.7664516016057</v>
      </c>
      <c r="AC41" s="21">
        <f>+AC40+AC39</f>
        <v>4672.3836399376105</v>
      </c>
      <c r="AD41" s="21">
        <f>+AD40+AD39</f>
        <v>4448.8516321989719</v>
      </c>
      <c r="AE41" s="21">
        <f>+AE40+AE39</f>
        <v>4488.7413614245952</v>
      </c>
      <c r="AF41" s="21">
        <f>+AF40+AF39</f>
        <v>4904.4499921261386</v>
      </c>
      <c r="AG41" s="22">
        <f>+AC40+AG39</f>
        <v>4904.4499921261386</v>
      </c>
      <c r="AH41" s="21">
        <f>+AH40+AH39</f>
        <v>5920.6556147323809</v>
      </c>
      <c r="AI41" s="21">
        <f>+AI40+AI39</f>
        <v>5708.2772645722753</v>
      </c>
      <c r="AJ41" s="21">
        <f>+AJ40+AJ39</f>
        <v>6077.7103525739431</v>
      </c>
      <c r="AK41" s="21">
        <f>+AK40+AK39</f>
        <v>1423.1004341304433</v>
      </c>
      <c r="AL41" s="22">
        <f>+AH40+AL39</f>
        <v>1423.1004341304424</v>
      </c>
      <c r="AM41" s="21">
        <f>+AM40+AM39</f>
        <v>2523.56260659393</v>
      </c>
      <c r="AN41" s="21">
        <f>+AN40+AN39</f>
        <v>2168.8463905030494</v>
      </c>
      <c r="AO41" s="21">
        <f>+AO40+AO39</f>
        <v>2232.1163702638842</v>
      </c>
      <c r="AP41" s="21">
        <f>+AP40+AP39</f>
        <v>2786.091805340955</v>
      </c>
      <c r="AQ41" s="22">
        <f>+AM40+AQ39</f>
        <v>2786.0918053409559</v>
      </c>
      <c r="AR41" s="21">
        <f>+AR40+AR39</f>
        <v>4049.0122187580828</v>
      </c>
      <c r="AS41" s="21">
        <f>+AS40+AS39</f>
        <v>3783.8105160840214</v>
      </c>
      <c r="AT41" s="21">
        <f>+AT40+AT39</f>
        <v>3973.7965368708992</v>
      </c>
      <c r="AU41" s="21">
        <f>+AU40+AU39</f>
        <v>4572.5997938213523</v>
      </c>
      <c r="AV41" s="22">
        <f>+AR40+AV39</f>
        <v>4572.5997938213523</v>
      </c>
    </row>
    <row r="42" spans="2:48" s="23" customFormat="1" outlineLevel="1" x14ac:dyDescent="0.55000000000000004">
      <c r="B42" s="482" t="s">
        <v>299</v>
      </c>
      <c r="C42" s="483"/>
      <c r="D42" s="321" t="e">
        <f>D22-(-D25)+((-'IS '!D22*(1-'Valuation '!#REF!)))</f>
        <v>#REF!</v>
      </c>
      <c r="E42" s="321" t="e">
        <f>E22-(-E25)+((-'IS '!E22*(1-'Valuation '!#REF!)))</f>
        <v>#REF!</v>
      </c>
      <c r="F42" s="321" t="e">
        <f>F22-(-F25)+((-'IS '!F22*(1-'Valuation '!#REF!)))</f>
        <v>#REF!</v>
      </c>
      <c r="G42" s="321" t="e">
        <f>G22-(-G25)+((-'IS '!G22*(1-'Valuation '!#REF!)))</f>
        <v>#REF!</v>
      </c>
      <c r="H42" s="342" t="e">
        <f>SUM(D42:G42)</f>
        <v>#REF!</v>
      </c>
      <c r="I42" s="321" t="e">
        <f>I22-(-I25)+((-'IS '!I22*(1-'Valuation '!#REF!)))</f>
        <v>#REF!</v>
      </c>
      <c r="J42" s="321" t="e">
        <f>J22-(-J25)+((-'IS '!J22*(1-'Valuation '!#REF!)))</f>
        <v>#REF!</v>
      </c>
      <c r="K42" s="321" t="e">
        <f>K22-(-K25)+((-'IS '!K22*(1-'Valuation '!#REF!)))</f>
        <v>#REF!</v>
      </c>
      <c r="L42" s="321" t="e">
        <f>L22-(-L25)+((-'IS '!L22*(1-'Valuation '!#REF!)))</f>
        <v>#REF!</v>
      </c>
      <c r="M42" s="342" t="e">
        <f>SUM(I42:L42)</f>
        <v>#REF!</v>
      </c>
      <c r="N42" s="321" t="e">
        <f>N22-(-N25)+((-'IS '!N22*(1-'Valuation '!#REF!)))</f>
        <v>#REF!</v>
      </c>
      <c r="O42" s="321" t="e">
        <f>O22-(-O25)+((-'IS '!O22*(1-'Valuation '!#REF!)))</f>
        <v>#REF!</v>
      </c>
      <c r="P42" s="321" t="e">
        <f>P22-(-P25)+((-'IS '!P22*(1-'Valuation '!#REF!)))</f>
        <v>#REF!</v>
      </c>
      <c r="Q42" s="321" t="e">
        <f>Q22-(-Q25)+((-'IS '!Q22*(1-'Valuation '!#REF!)))</f>
        <v>#REF!</v>
      </c>
      <c r="R42" s="342" t="e">
        <f>SUM(N42:Q42)</f>
        <v>#REF!</v>
      </c>
      <c r="S42" s="321" t="e">
        <f>S22-(-S25)+((-'IS '!S22*(1-'Valuation '!#REF!)))</f>
        <v>#REF!</v>
      </c>
      <c r="T42" s="321" t="e">
        <f>T22-(-T25)+((-'IS '!T22*(1-'Valuation '!#REF!)))</f>
        <v>#REF!</v>
      </c>
      <c r="U42" s="321" t="e">
        <f>U22-(-U25)+((-'IS '!U22*(1-'Valuation '!#REF!)))</f>
        <v>#REF!</v>
      </c>
      <c r="V42" s="321" t="e">
        <f>V22-(-V25)+((-'IS '!V22*(1-'Valuation '!#REF!)))</f>
        <v>#REF!</v>
      </c>
      <c r="W42" s="342" t="e">
        <f>SUM(S42:V42)</f>
        <v>#REF!</v>
      </c>
      <c r="X42" s="321" t="e">
        <f>X22-(-X25)+((-'IS '!X22*(1-'Valuation '!#REF!)))</f>
        <v>#REF!</v>
      </c>
      <c r="Y42" s="321" t="e">
        <f>Y22-(-Y25)+((-'IS '!Y22*(1-'Valuation '!#REF!)))</f>
        <v>#REF!</v>
      </c>
      <c r="Z42" s="321" t="e">
        <f>Z22-(-Z25)+((-'IS '!Z22*(1-'Valuation '!#REF!)))</f>
        <v>#REF!</v>
      </c>
      <c r="AA42" s="321" t="e">
        <f>AA22-(-AA25)+((-'IS '!AA22*(1-'Valuation '!#REF!)))</f>
        <v>#REF!</v>
      </c>
      <c r="AB42" s="342" t="e">
        <f>SUM(X42:AA42)</f>
        <v>#REF!</v>
      </c>
      <c r="AC42" s="321" t="e">
        <f>AC22-(-AC25)+((-'IS '!AC22*(1-'Valuation '!#REF!)))</f>
        <v>#REF!</v>
      </c>
      <c r="AD42" s="321" t="e">
        <f>AD22-(-AD25)+((-'IS '!AD22*(1-'Valuation '!#REF!)))</f>
        <v>#REF!</v>
      </c>
      <c r="AE42" s="321" t="e">
        <f>AE22-(-AE25)+((-'IS '!AE22*(1-'Valuation '!#REF!)))</f>
        <v>#REF!</v>
      </c>
      <c r="AF42" s="321" t="e">
        <f>AF22-(-AF25)+((-'IS '!AF22*(1-'Valuation '!#REF!)))</f>
        <v>#REF!</v>
      </c>
      <c r="AG42" s="342" t="e">
        <f>SUM(AC42:AF42)</f>
        <v>#REF!</v>
      </c>
      <c r="AH42" s="321" t="e">
        <f>AH22-(-AH25)+((-'IS '!AH22*(1-'Valuation '!#REF!)))</f>
        <v>#REF!</v>
      </c>
      <c r="AI42" s="321" t="e">
        <f>AI22-(-AI25)+((-'IS '!AI22*(1-'Valuation '!#REF!)))</f>
        <v>#REF!</v>
      </c>
      <c r="AJ42" s="321" t="e">
        <f>AJ22-(-AJ25)+((-'IS '!AJ22*(1-'Valuation '!#REF!)))</f>
        <v>#REF!</v>
      </c>
      <c r="AK42" s="321" t="e">
        <f>AK22-(-AK25)+((-'IS '!AK22*(1-'Valuation '!#REF!)))</f>
        <v>#REF!</v>
      </c>
      <c r="AL42" s="342" t="e">
        <f>SUM(AH42:AK42)</f>
        <v>#REF!</v>
      </c>
      <c r="AM42" s="321" t="e">
        <f>AM22-(-AM25)+((-'IS '!AM22*(1-'Valuation '!#REF!)))</f>
        <v>#REF!</v>
      </c>
      <c r="AN42" s="321" t="e">
        <f>AN22-(-AN25)+((-'IS '!AN22*(1-'Valuation '!#REF!)))</f>
        <v>#REF!</v>
      </c>
      <c r="AO42" s="321" t="e">
        <f>AO22-(-AO25)+((-'IS '!AO22*(1-'Valuation '!#REF!)))</f>
        <v>#REF!</v>
      </c>
      <c r="AP42" s="321" t="e">
        <f>AP22-(-AP25)+((-'IS '!AP22*(1-'Valuation '!#REF!)))</f>
        <v>#REF!</v>
      </c>
      <c r="AQ42" s="342" t="e">
        <f>SUM(AM42:AP42)</f>
        <v>#REF!</v>
      </c>
      <c r="AR42" s="321" t="e">
        <f>AR22-(-AR25)+((-'IS '!AR22*(1-'Valuation '!#REF!)))</f>
        <v>#REF!</v>
      </c>
      <c r="AS42" s="321" t="e">
        <f>AS22-(-AS25)+((-'IS '!AS22*(1-'Valuation '!#REF!)))</f>
        <v>#REF!</v>
      </c>
      <c r="AT42" s="321" t="e">
        <f>AT22-(-AT25)+((-'IS '!AT22*(1-'Valuation '!#REF!)))</f>
        <v>#REF!</v>
      </c>
      <c r="AU42" s="321" t="e">
        <f>AU22-(-AU25)+((-'IS '!AU22*(1-'Valuation '!#REF!)))</f>
        <v>#REF!</v>
      </c>
      <c r="AV42" s="342" t="e">
        <f>SUM(AR42:AU42)</f>
        <v>#REF!</v>
      </c>
    </row>
    <row r="43" spans="2:48" s="23" customFormat="1" outlineLevel="1" x14ac:dyDescent="0.55000000000000004">
      <c r="B43" s="325" t="s">
        <v>300</v>
      </c>
      <c r="C43" s="326"/>
      <c r="D43" s="327"/>
      <c r="E43" s="327"/>
      <c r="F43" s="343"/>
      <c r="G43" s="327"/>
      <c r="H43" s="328"/>
      <c r="I43" s="327"/>
      <c r="J43" s="327"/>
      <c r="K43" s="327"/>
      <c r="L43" s="327"/>
      <c r="M43" s="328"/>
      <c r="N43" s="327"/>
      <c r="O43" s="327"/>
      <c r="P43" s="327"/>
      <c r="Q43" s="327"/>
      <c r="R43" s="328"/>
      <c r="S43" s="327"/>
      <c r="T43" s="327"/>
      <c r="U43" s="327"/>
      <c r="V43" s="327"/>
      <c r="W43" s="328">
        <v>0</v>
      </c>
      <c r="X43" s="327"/>
      <c r="Y43" s="327"/>
      <c r="Z43" s="327"/>
      <c r="AA43" s="327"/>
      <c r="AB43" s="328">
        <f>1+W43</f>
        <v>1</v>
      </c>
      <c r="AC43" s="327"/>
      <c r="AD43" s="327"/>
      <c r="AE43" s="327"/>
      <c r="AF43" s="327"/>
      <c r="AG43" s="328">
        <f>1+AB43</f>
        <v>2</v>
      </c>
      <c r="AH43" s="327"/>
      <c r="AI43" s="327"/>
      <c r="AJ43" s="327"/>
      <c r="AK43" s="327"/>
      <c r="AL43" s="328">
        <f>1+AG43</f>
        <v>3</v>
      </c>
      <c r="AM43" s="327"/>
      <c r="AN43" s="327"/>
      <c r="AO43" s="327"/>
      <c r="AP43" s="327"/>
      <c r="AQ43" s="328">
        <f>1+AL43</f>
        <v>4</v>
      </c>
      <c r="AR43" s="327"/>
      <c r="AS43" s="327"/>
      <c r="AT43" s="327"/>
      <c r="AU43" s="327"/>
      <c r="AV43" s="328">
        <f>1+AQ43</f>
        <v>5</v>
      </c>
    </row>
    <row r="44" spans="2:48" s="23" customFormat="1" outlineLevel="1" x14ac:dyDescent="0.55000000000000004">
      <c r="B44" s="484" t="s">
        <v>301</v>
      </c>
      <c r="C44" s="485"/>
      <c r="D44" s="344"/>
      <c r="E44" s="344"/>
      <c r="F44" s="344"/>
      <c r="G44" s="344"/>
      <c r="H44" s="345"/>
      <c r="I44" s="344"/>
      <c r="J44" s="344"/>
      <c r="K44" s="344"/>
      <c r="L44" s="344"/>
      <c r="M44" s="345"/>
      <c r="N44" s="344"/>
      <c r="O44" s="344"/>
      <c r="P44" s="344"/>
      <c r="Q44" s="344"/>
      <c r="R44" s="345"/>
      <c r="S44" s="344"/>
      <c r="T44" s="344"/>
      <c r="U44" s="344"/>
      <c r="V44" s="344"/>
      <c r="W44" s="345" t="e">
        <f>W42/(1+'Valuation '!#REF!)^W43</f>
        <v>#REF!</v>
      </c>
      <c r="X44" s="344"/>
      <c r="Y44" s="344"/>
      <c r="Z44" s="344"/>
      <c r="AA44" s="344"/>
      <c r="AB44" s="345" t="e">
        <f>AB42/(1+'Valuation '!#REF!)^AB43</f>
        <v>#REF!</v>
      </c>
      <c r="AC44" s="344"/>
      <c r="AD44" s="344"/>
      <c r="AE44" s="344"/>
      <c r="AF44" s="344"/>
      <c r="AG44" s="345" t="e">
        <f>AG42/(1+'Valuation '!#REF!)^AG43</f>
        <v>#REF!</v>
      </c>
      <c r="AH44" s="344"/>
      <c r="AI44" s="344"/>
      <c r="AJ44" s="344"/>
      <c r="AK44" s="344"/>
      <c r="AL44" s="345" t="e">
        <f>AL42/(1+'Valuation '!#REF!)^AL43</f>
        <v>#REF!</v>
      </c>
      <c r="AM44" s="344"/>
      <c r="AN44" s="344"/>
      <c r="AO44" s="344"/>
      <c r="AP44" s="344"/>
      <c r="AQ44" s="345" t="e">
        <f>AQ42/(1+'Valuation '!#REF!)^AQ43</f>
        <v>#REF!</v>
      </c>
      <c r="AR44" s="344"/>
      <c r="AS44" s="344"/>
      <c r="AT44" s="344"/>
      <c r="AU44" s="344"/>
      <c r="AV44" s="345" t="e">
        <f>AV42/(1+'Valuation '!#REF!)^AV43</f>
        <v>#REF!</v>
      </c>
    </row>
    <row r="45" spans="2:48" outlineLevel="1" x14ac:dyDescent="0.55000000000000004">
      <c r="B45" s="250" t="s">
        <v>302</v>
      </c>
      <c r="C45" s="249"/>
      <c r="D45" s="334"/>
      <c r="E45" s="334"/>
      <c r="F45" s="334"/>
      <c r="G45" s="334"/>
      <c r="H45" s="335"/>
      <c r="I45" s="334"/>
      <c r="J45" s="334"/>
      <c r="K45" s="334"/>
      <c r="L45" s="334"/>
      <c r="M45" s="335"/>
      <c r="N45" s="334"/>
      <c r="O45" s="334"/>
      <c r="P45" s="334"/>
      <c r="Q45" s="334"/>
      <c r="R45" s="335"/>
      <c r="S45" s="334"/>
      <c r="T45" s="334"/>
      <c r="U45" s="334"/>
      <c r="V45" s="334"/>
      <c r="W45" s="335"/>
      <c r="X45" s="334"/>
      <c r="Y45" s="334"/>
      <c r="Z45" s="334"/>
      <c r="AA45" s="334"/>
      <c r="AB45" s="335"/>
      <c r="AC45" s="334"/>
      <c r="AD45" s="334"/>
      <c r="AE45" s="334"/>
      <c r="AF45" s="334"/>
      <c r="AG45" s="335"/>
      <c r="AH45" s="334"/>
      <c r="AI45" s="334"/>
      <c r="AJ45" s="334"/>
      <c r="AK45" s="334"/>
      <c r="AL45" s="335"/>
      <c r="AM45" s="334"/>
      <c r="AN45" s="334"/>
      <c r="AO45" s="334"/>
      <c r="AP45" s="334"/>
      <c r="AQ45" s="335"/>
      <c r="AR45" s="334"/>
      <c r="AS45" s="334"/>
      <c r="AT45" s="334"/>
      <c r="AU45" s="334"/>
      <c r="AV45" s="335"/>
    </row>
    <row r="46" spans="2:48" outlineLevel="1" x14ac:dyDescent="0.55000000000000004">
      <c r="B46" s="200" t="s">
        <v>303</v>
      </c>
      <c r="C46" s="201"/>
      <c r="D46" s="16">
        <f>+'BS '!D6+'BS '!D7+'BS '!D12</f>
        <v>5256.8</v>
      </c>
      <c r="E46" s="16">
        <f>+'BS '!E6+'BS '!E7+'BS '!E12</f>
        <v>2383.6000000000004</v>
      </c>
      <c r="F46" s="16">
        <f>+'BS '!F6+'BS '!F7+'BS '!F12</f>
        <v>5058.1000000000022</v>
      </c>
      <c r="G46" s="16">
        <f>+'BS '!G6+'BS '!G7+'BS '!G12</f>
        <v>2977.1000000000022</v>
      </c>
      <c r="H46" s="17">
        <f>+'BS '!H6+'BS '!H7+'BS '!H12</f>
        <v>2977.1000000000022</v>
      </c>
      <c r="I46" s="16">
        <f>+'BS '!I6+'BS '!I7+'BS '!I12</f>
        <v>3308.7000000000039</v>
      </c>
      <c r="J46" s="16">
        <f>+'BS '!J6+'BS '!J7+'BS '!J12</f>
        <v>2824.0000000000032</v>
      </c>
      <c r="K46" s="16">
        <f>+'BS '!K6+'BS '!K7+'BS '!K12</f>
        <v>4419.2000000000035</v>
      </c>
      <c r="L46" s="16">
        <f>+'BS '!L6+'BS '!L7+'BS '!L12</f>
        <v>4838.2000000000062</v>
      </c>
      <c r="M46" s="17">
        <f>+'BS '!M6+'BS '!M7+'BS '!M12</f>
        <v>4838.2000000000062</v>
      </c>
      <c r="N46" s="16">
        <f>+'BS '!N6+'BS '!N7+'BS '!N12</f>
        <v>5454.4000000000096</v>
      </c>
      <c r="O46" s="16">
        <f>+'BS '!O6+'BS '!O7+'BS '!O12</f>
        <v>4288.4000000000106</v>
      </c>
      <c r="P46" s="16">
        <f>+'BS '!P6+'BS '!P7+'BS '!P12</f>
        <v>5192.6000000000095</v>
      </c>
      <c r="Q46" s="16">
        <f>+'BS '!Q6+'BS '!Q7+'BS '!Q12</f>
        <v>6899.6000000000085</v>
      </c>
      <c r="R46" s="17">
        <f>+'BS '!R6+'BS '!R7+'BS '!R12</f>
        <v>6899.6000000000085</v>
      </c>
      <c r="S46" s="16">
        <f>+'BS '!S6+'BS '!S7+'BS '!S12</f>
        <v>4356.4000000000078</v>
      </c>
      <c r="T46" s="16">
        <f>+'BS '!T6+'BS '!T7+'BS '!T12</f>
        <v>4281.1000000000085</v>
      </c>
      <c r="U46" s="16">
        <f>+'BS '!U6+'BS '!U7+'BS '!U12</f>
        <v>3546.9000000000074</v>
      </c>
      <c r="V46" s="16">
        <f>+'BS '!V6+'BS '!V7+'BS '!V12</f>
        <v>3461.900000000006</v>
      </c>
      <c r="W46" s="17">
        <f>+'BS '!W6+'BS '!W7+'BS '!W12</f>
        <v>3461.900000000006</v>
      </c>
      <c r="X46" s="16">
        <f>+'BS '!X6+'BS '!X7+'BS '!X12</f>
        <v>4266.3820960828562</v>
      </c>
      <c r="Y46" s="16">
        <f>+'BS '!Y6+'BS '!Y7+'BS '!Y12</f>
        <v>3838.9336100738406</v>
      </c>
      <c r="Z46" s="16">
        <f>+'BS '!Z6+'BS '!Z7+'BS '!Z12</f>
        <v>3685.3034192287992</v>
      </c>
      <c r="AA46" s="16">
        <f>+'BS '!AA6+'BS '!AA7+'BS '!AA12</f>
        <v>4266.6038042420505</v>
      </c>
      <c r="AB46" s="17">
        <f>+'BS '!AB6+'BS '!AB7+'BS '!AB12</f>
        <v>4266.6038042420505</v>
      </c>
      <c r="AC46" s="16">
        <f>+'BS '!AC6+'BS '!AC7+'BS '!AC12</f>
        <v>5183.128525017255</v>
      </c>
      <c r="AD46" s="16">
        <f>+'BS '!AD6+'BS '!AD7+'BS '!AD12</f>
        <v>4967.6955995123781</v>
      </c>
      <c r="AE46" s="16">
        <f>+'BS '!AE6+'BS '!AE7+'BS '!AE12</f>
        <v>5025.6988950658551</v>
      </c>
      <c r="AF46" s="16">
        <f>+'BS '!AF6+'BS '!AF7+'BS '!AF12</f>
        <v>5451.2151407259671</v>
      </c>
      <c r="AG46" s="17">
        <f>+'BS '!AG6+'BS '!AG7+'BS '!AG12</f>
        <v>5451.2151407259671</v>
      </c>
      <c r="AH46" s="16">
        <f>+'BS '!AH6+'BS '!AH7+'BS '!AH12</f>
        <v>6481.7737509122453</v>
      </c>
      <c r="AI46" s="16">
        <f>+'BS '!AI6+'BS '!AI7+'BS '!AI12</f>
        <v>6272.3452015529438</v>
      </c>
      <c r="AJ46" s="16">
        <f>+'BS '!AJ6+'BS '!AJ7+'BS '!AJ12</f>
        <v>6662.8753452248638</v>
      </c>
      <c r="AK46" s="16">
        <f>+'BS '!AK6+'BS '!AK7+'BS '!AK12</f>
        <v>1926.2954721425244</v>
      </c>
      <c r="AL46" s="17">
        <f>+'BS '!AL6+'BS '!AL7+'BS '!AL12</f>
        <v>1926.2954721425244</v>
      </c>
      <c r="AM46" s="16">
        <f>+'BS '!AM6+'BS '!AM7+'BS '!AM12</f>
        <v>3045.2346584373236</v>
      </c>
      <c r="AN46" s="16">
        <f>+'BS '!AN6+'BS '!AN7+'BS '!AN12</f>
        <v>2688.6729159265119</v>
      </c>
      <c r="AO46" s="16">
        <f>+'BS '!AO6+'BS '!AO7+'BS '!AO12</f>
        <v>2767.6977367975933</v>
      </c>
      <c r="AP46" s="16">
        <f>+'BS '!AP6+'BS '!AP7+'BS '!AP12</f>
        <v>3330.3886614337043</v>
      </c>
      <c r="AQ46" s="17">
        <f>+'BS '!AQ6+'BS '!AQ7+'BS '!AQ12</f>
        <v>3330.3886614337043</v>
      </c>
      <c r="AR46" s="16">
        <f>+'BS '!AR6+'BS '!AR7+'BS '!AR12</f>
        <v>4615.2763052351975</v>
      </c>
      <c r="AS46" s="16">
        <f>+'BS '!AS6+'BS '!AS7+'BS '!AS12</f>
        <v>4349.1652201948309</v>
      </c>
      <c r="AT46" s="16">
        <f>+'BS '!AT6+'BS '!AT7+'BS '!AT12</f>
        <v>4556.8160929469086</v>
      </c>
      <c r="AU46" s="16">
        <f>+'BS '!AU6+'BS '!AU7+'BS '!AU12</f>
        <v>5166.1662313252591</v>
      </c>
      <c r="AV46" s="17">
        <f>+'BS '!AV6+'BS '!AV7+'BS '!AV12</f>
        <v>5166.1662313252591</v>
      </c>
    </row>
    <row r="47" spans="2:48" outlineLevel="1" x14ac:dyDescent="0.55000000000000004">
      <c r="B47" s="200" t="s">
        <v>304</v>
      </c>
      <c r="C47" s="201"/>
      <c r="D47" s="16">
        <f>'BS '!D28+'BS '!D31</f>
        <v>9130.7000000000007</v>
      </c>
      <c r="E47" s="16">
        <f>'BS '!E28+'BS '!E31</f>
        <v>9216.5</v>
      </c>
      <c r="F47" s="16">
        <f>'BS '!F28+'BS '!F31</f>
        <v>11159.1</v>
      </c>
      <c r="G47" s="16">
        <f>'BS '!G28+'BS '!G31</f>
        <v>11167</v>
      </c>
      <c r="H47" s="17">
        <f>'BS '!H28+'BS '!H31</f>
        <v>11167</v>
      </c>
      <c r="I47" s="16">
        <f>'BS '!I28+'BS '!I31</f>
        <v>11649.800000000001</v>
      </c>
      <c r="J47" s="16">
        <f>'BS '!J28+'BS '!J31</f>
        <v>14015.2</v>
      </c>
      <c r="K47" s="16">
        <f>'BS '!K28+'BS '!K31</f>
        <v>16831.7</v>
      </c>
      <c r="L47" s="16">
        <f>'BS '!L28+'BS '!L31</f>
        <v>16348.300000000001</v>
      </c>
      <c r="M47" s="17">
        <f>'BS '!M28+'BS '!M31</f>
        <v>16348.300000000001</v>
      </c>
      <c r="N47" s="16">
        <f>'BS '!N28+'BS '!N31</f>
        <v>15916.1</v>
      </c>
      <c r="O47" s="16">
        <f>'BS '!O28+'BS '!O31</f>
        <v>14648.599999999999</v>
      </c>
      <c r="P47" s="16">
        <f>'BS '!P28+'BS '!P31</f>
        <v>14618.1</v>
      </c>
      <c r="Q47" s="16">
        <f>'BS '!Q28+'BS '!Q31</f>
        <v>14615.8</v>
      </c>
      <c r="R47" s="17">
        <f>'BS '!R28+'BS '!R31</f>
        <v>14615.8</v>
      </c>
      <c r="S47" s="16">
        <f>'BS '!S28+'BS '!S31</f>
        <v>14785.599999999999</v>
      </c>
      <c r="T47" s="16">
        <f>'BS '!T28+'BS '!T31</f>
        <v>16013</v>
      </c>
      <c r="U47" s="16">
        <f>'BS '!U28+'BS '!U31</f>
        <v>15129.9</v>
      </c>
      <c r="V47" s="16">
        <f>'BS '!V28+'BS '!V31</f>
        <v>15043.9</v>
      </c>
      <c r="W47" s="17">
        <f>'BS '!W28+'BS '!W31</f>
        <v>15043.9</v>
      </c>
      <c r="X47" s="16">
        <f>'BS '!X28+'BS '!X31</f>
        <v>15043.9</v>
      </c>
      <c r="Y47" s="16">
        <f>'BS '!Y28+'BS '!Y31</f>
        <v>15043.9</v>
      </c>
      <c r="Z47" s="16">
        <f>'BS '!Z28+'BS '!Z31</f>
        <v>15043.900000000001</v>
      </c>
      <c r="AA47" s="16">
        <f>'BS '!AA28+'BS '!AA31</f>
        <v>15043.900000000001</v>
      </c>
      <c r="AB47" s="17">
        <f>'BS '!AB28+'BS '!AB31</f>
        <v>15043.900000000001</v>
      </c>
      <c r="AC47" s="16">
        <f>'BS '!AC28+'BS '!AC31</f>
        <v>15043.900000000001</v>
      </c>
      <c r="AD47" s="16">
        <f>'BS '!AD28+'BS '!AD31</f>
        <v>15043.6</v>
      </c>
      <c r="AE47" s="16">
        <f>'BS '!AE28+'BS '!AE31</f>
        <v>15043.6</v>
      </c>
      <c r="AF47" s="16">
        <f>'BS '!AF28+'BS '!AF31</f>
        <v>15143.6</v>
      </c>
      <c r="AG47" s="17">
        <f>'BS '!AG28+'BS '!AG31</f>
        <v>15143.6</v>
      </c>
      <c r="AH47" s="16">
        <f>'BS '!AH28+'BS '!AH31</f>
        <v>15143.6</v>
      </c>
      <c r="AI47" s="16">
        <f>'BS '!AI28+'BS '!AI31</f>
        <v>15143.6</v>
      </c>
      <c r="AJ47" s="16">
        <f>'BS '!AJ28+'BS '!AJ31</f>
        <v>20685.581197315179</v>
      </c>
      <c r="AK47" s="16">
        <f>'BS '!AK28+'BS '!AK31</f>
        <v>20685.581197315179</v>
      </c>
      <c r="AL47" s="17">
        <f>'BS '!AL28+'BS '!AL31</f>
        <v>20685.581197315179</v>
      </c>
      <c r="AM47" s="16">
        <f>'BS '!AM28+'BS '!AM31</f>
        <v>20685.581197315179</v>
      </c>
      <c r="AN47" s="16">
        <f>'BS '!AN28+'BS '!AN31</f>
        <v>20685.581197315179</v>
      </c>
      <c r="AO47" s="16">
        <f>'BS '!AO28+'BS '!AO31</f>
        <v>20685.581197315179</v>
      </c>
      <c r="AP47" s="16">
        <f>'BS '!AP28+'BS '!AP31</f>
        <v>20685.581197315179</v>
      </c>
      <c r="AQ47" s="17">
        <f>'BS '!AQ28+'BS '!AQ31</f>
        <v>20685.581197315179</v>
      </c>
      <c r="AR47" s="16">
        <f>'BS '!AR28+'BS '!AR31</f>
        <v>20685.581197315179</v>
      </c>
      <c r="AS47" s="16">
        <f>'BS '!AS28+'BS '!AS31</f>
        <v>20685.581197315179</v>
      </c>
      <c r="AT47" s="16">
        <f>'BS '!AT28+'BS '!AT31</f>
        <v>20685.581197315179</v>
      </c>
      <c r="AU47" s="16">
        <f>'BS '!AU28+'BS '!AU31</f>
        <v>20685.581197315179</v>
      </c>
      <c r="AV47" s="17">
        <f>'BS '!AV28+'BS '!AV31</f>
        <v>20685.581197315179</v>
      </c>
    </row>
    <row r="48" spans="2:48" outlineLevel="1" x14ac:dyDescent="0.55000000000000004">
      <c r="B48" s="486" t="s">
        <v>305</v>
      </c>
      <c r="C48" s="487"/>
      <c r="D48" s="346">
        <f>(D46-D47)/'IS '!D31</f>
        <v>-3.0907132599329823</v>
      </c>
      <c r="E48" s="346">
        <f>(E46-E47)/'IS '!E31</f>
        <v>-5.4632605740785154</v>
      </c>
      <c r="F48" s="346">
        <f>(F46-F47)/'IS '!F31</f>
        <v>-4.9885527391659839</v>
      </c>
      <c r="G48" s="346">
        <f>(G46-G47)/'IS '!G31</f>
        <v>-6.6975821179389685</v>
      </c>
      <c r="H48" s="347">
        <f>(H46-H47)/'IS '!H31</f>
        <v>-6.6411774245864397</v>
      </c>
      <c r="I48" s="346">
        <f>(I46-I47)/'IS '!I31</f>
        <v>-7.0034424853064623</v>
      </c>
      <c r="J48" s="346">
        <f>(J46-J47)/'IS '!J31</f>
        <v>-9.4784449902600123</v>
      </c>
      <c r="K48" s="346">
        <f>(K46-K47)/'IS '!K31</f>
        <v>-10.62259306803594</v>
      </c>
      <c r="L48" s="346">
        <f>(L46-L47)/'IS '!L31</f>
        <v>-9.7625954198473242</v>
      </c>
      <c r="M48" s="347">
        <f>(M46-M47)/'IS '!M31</f>
        <v>-9.6019593007244595</v>
      </c>
      <c r="N48" s="346">
        <f>(N46-N47)/'IS '!N31</f>
        <v>-8.8433643279797032</v>
      </c>
      <c r="O48" s="346">
        <f>(O46-O47)/'IS '!O31</f>
        <v>-8.7442606347062704</v>
      </c>
      <c r="P48" s="346">
        <f>(P46-P47)/'IS '!P31</f>
        <v>-7.9459618951272892</v>
      </c>
      <c r="Q48" s="346">
        <f>(Q46-Q47)/'IS '!Q31</f>
        <v>-6.4956646182338496</v>
      </c>
      <c r="R48" s="347">
        <f>(R46-R47)/'IS '!R31</f>
        <v>-6.504862503325251</v>
      </c>
      <c r="S48" s="346">
        <f>(S46-S47)/'IS '!S31</f>
        <v>-8.8638449770525156</v>
      </c>
      <c r="T48" s="346">
        <f>(T46-T47)/'IS '!T31</f>
        <v>-10.167172198630722</v>
      </c>
      <c r="U48" s="346">
        <f>(U46-U47)/'IS '!U31</f>
        <v>-10.06342311033883</v>
      </c>
      <c r="V48" s="346">
        <f>(V46-V47)/'IS '!V31</f>
        <v>-10.049457700650754</v>
      </c>
      <c r="W48" s="347">
        <f>(W46-W47)/'IS '!W31</f>
        <v>-9.9985955103363526</v>
      </c>
      <c r="X48" s="346">
        <f>(X46-X47)/'IS '!X31</f>
        <v>-9.3420834297304811</v>
      </c>
      <c r="Y48" s="346">
        <f>(Y46-Y47)/'IS '!Y31</f>
        <v>-9.702898071393987</v>
      </c>
      <c r="Z48" s="346">
        <f>(Z46-Z47)/'IS '!Z31</f>
        <v>-9.8261074439848599</v>
      </c>
      <c r="AA48" s="346">
        <f>(AA46-AA47)/'IS '!AA31</f>
        <v>-9.3139215347223931</v>
      </c>
      <c r="AB48" s="347">
        <f>(AB46-AB47)/'IS '!AB31</f>
        <v>-9.3263916466044456</v>
      </c>
      <c r="AC48" s="346">
        <f>(AC46-AC47)/'IS '!AC31</f>
        <v>-8.5133320474984586</v>
      </c>
      <c r="AD48" s="346">
        <f>(AD46-AD47)/'IS '!AD31</f>
        <v>-8.6903774447665914</v>
      </c>
      <c r="AE48" s="346">
        <f>(AE46-AE47)/'IS '!AE31</f>
        <v>-8.6383232042269906</v>
      </c>
      <c r="AF48" s="346">
        <f>(AF46-AF47)/'IS '!AF31</f>
        <v>-8.355672119629217</v>
      </c>
      <c r="AG48" s="347">
        <f>(AG46-AG47)/'IS '!AG31</f>
        <v>-8.3601565826226611</v>
      </c>
      <c r="AH48" s="346">
        <f>(AH46-AH47)/'IS '!AH31</f>
        <v>-7.4652153852260499</v>
      </c>
      <c r="AI48" s="346">
        <f>(AI46-AI47)/'IS '!AI31</f>
        <v>-7.6436356508057814</v>
      </c>
      <c r="AJ48" s="346">
        <f>(AJ46-AJ47)/'IS '!AJ31</f>
        <v>-12.567673221287325</v>
      </c>
      <c r="AK48" s="346">
        <f>(AK46-AK47)/'IS '!AK31</f>
        <v>-17.517306979791638</v>
      </c>
      <c r="AL48" s="347">
        <f>(AL46-AL47)/'IS '!AL31</f>
        <v>-16.67420783561203</v>
      </c>
      <c r="AM48" s="346">
        <f>(AM46-AM47)/'IS '!AM31</f>
        <v>-16.487171457388623</v>
      </c>
      <c r="AN48" s="346">
        <f>(AN46-AN47)/'IS '!AN31</f>
        <v>-16.835486860616438</v>
      </c>
      <c r="AO48" s="346">
        <f>(AO46-AO47)/'IS '!AO31</f>
        <v>-16.776600265832336</v>
      </c>
      <c r="AP48" s="346">
        <f>(AP46-AP47)/'IS '!AP31</f>
        <v>-16.264356954233794</v>
      </c>
      <c r="AQ48" s="347">
        <f>(AQ46-AQ47)/'IS '!AQ31</f>
        <v>-16.243052609969226</v>
      </c>
      <c r="AR48" s="346">
        <f>(AR46-AR47)/'IS '!AR31</f>
        <v>-15.073230453851155</v>
      </c>
      <c r="AS48" s="346">
        <f>(AS46-AS47)/'IS '!AS31</f>
        <v>-15.336083570416092</v>
      </c>
      <c r="AT48" s="346">
        <f>(AT46-AT47)/'IS '!AT31</f>
        <v>-15.154267926477148</v>
      </c>
      <c r="AU48" s="346">
        <f>(AU46-AU47)/'IS '!AU31</f>
        <v>-14.594393574814072</v>
      </c>
      <c r="AV48" s="347">
        <f>(AV46-AV47)/'IS '!AV31</f>
        <v>-14.575921609030049</v>
      </c>
    </row>
    <row r="49" spans="2:48" x14ac:dyDescent="0.55000000000000004">
      <c r="B49" s="488"/>
      <c r="C49" s="48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6">
      <c r="B50" s="445" t="s">
        <v>306</v>
      </c>
      <c r="C50" s="446"/>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3" t="s">
        <v>346</v>
      </c>
      <c r="W50" s="39" t="s">
        <v>346</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85">
      <c r="B51" s="463"/>
      <c r="C51" s="464"/>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4" t="s">
        <v>347</v>
      </c>
      <c r="W51" s="40" t="s">
        <v>348</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85">
      <c r="B52" s="459" t="s">
        <v>307</v>
      </c>
      <c r="C52" s="460"/>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55000000000000004">
      <c r="B53" s="200" t="s">
        <v>308</v>
      </c>
      <c r="C53" s="201"/>
      <c r="D53" s="351">
        <f>D12/'IS '!D8</f>
        <v>1.4669742337208073E-2</v>
      </c>
      <c r="E53" s="281">
        <f>E12/'IS '!E8</f>
        <v>1.5033540018078308E-2</v>
      </c>
      <c r="F53" s="113">
        <f>F12/'IS '!F8</f>
        <v>9.2774439396160081E-3</v>
      </c>
      <c r="G53" s="113">
        <f>G12/'IS '!G8</f>
        <v>7.7960575070401619E-3</v>
      </c>
      <c r="H53" s="125">
        <f>H12/'IS '!H8</f>
        <v>1.1618870857004896E-2</v>
      </c>
      <c r="I53" s="113">
        <f>I12/'IS '!I8</f>
        <v>1.2723506784461259E-2</v>
      </c>
      <c r="J53" s="113">
        <f>J12/'IS '!J8</f>
        <v>9.3900628783961833E-3</v>
      </c>
      <c r="K53" s="113">
        <f>K12/'IS '!K8</f>
        <v>9.8055470026763899E-3</v>
      </c>
      <c r="L53" s="113">
        <f>L12/'IS '!L8</f>
        <v>9.7693088939401224E-3</v>
      </c>
      <c r="M53" s="282">
        <f>M12/'IS '!M8</f>
        <v>1.0570626753975675E-2</v>
      </c>
      <c r="N53" s="113">
        <f>N12/'IS '!N8</f>
        <v>1.4712418881678371E-2</v>
      </c>
      <c r="O53" s="113">
        <f>O12/'IS '!O8</f>
        <v>1.1397720455908821E-2</v>
      </c>
      <c r="P53" s="113">
        <f>P12/'IS '!P8</f>
        <v>1.0671646768491964E-2</v>
      </c>
      <c r="Q53" s="113">
        <f>Q12/'IS '!Q8</f>
        <v>7.8313918519155035E-3</v>
      </c>
      <c r="R53" s="282">
        <f>R12/'IS '!R8</f>
        <v>1.0980502811366593E-2</v>
      </c>
      <c r="S53" s="113">
        <f>S12/'IS '!S8</f>
        <v>1.1900029812183245E-2</v>
      </c>
      <c r="T53" s="113">
        <f>T12/'IS '!T8</f>
        <v>6.9935564985069932E-3</v>
      </c>
      <c r="U53" s="113">
        <f>U12/'IS '!U8</f>
        <v>7.0428583698359517E-3</v>
      </c>
      <c r="V53" s="113">
        <f>V12/'IS '!V8</f>
        <v>7.7131515770958682E-3</v>
      </c>
      <c r="W53" s="282"/>
      <c r="X53" s="35">
        <f>AVERAGE(V53,U53,T53,S53)</f>
        <v>8.4123990644055149E-3</v>
      </c>
      <c r="Y53" s="35">
        <f>AVERAGE(X53,V53,U53,T53)</f>
        <v>7.5404913774610822E-3</v>
      </c>
      <c r="Z53" s="35">
        <f>AVERAGE(Y53,X53,V53,U53)</f>
        <v>7.6772250971996045E-3</v>
      </c>
      <c r="AA53" s="35">
        <f>AVERAGE(Z53,Y53,X53,V53)</f>
        <v>7.8358167790405168E-3</v>
      </c>
      <c r="AB53" s="282"/>
      <c r="AC53" s="35">
        <f>AVERAGE(AA53,Z53,Y53,X53)</f>
        <v>7.8664830795266791E-3</v>
      </c>
      <c r="AD53" s="35">
        <f>AVERAGE(AC53,AA53,Z53,Y53)</f>
        <v>7.7300040833069711E-3</v>
      </c>
      <c r="AE53" s="35">
        <f>AVERAGE(AD53,AC53,AA53,Z53)</f>
        <v>7.7773822597684431E-3</v>
      </c>
      <c r="AF53" s="35">
        <f>AVERAGE(AE53,AD53,AC53,AA53)</f>
        <v>7.8024215504106514E-3</v>
      </c>
      <c r="AG53" s="282"/>
      <c r="AH53" s="35">
        <f>AVERAGE(AF53,AE53,AD53,AC53)</f>
        <v>7.7940727432531855E-3</v>
      </c>
      <c r="AI53" s="35">
        <f>AVERAGE(AH53,AF53,AE53,AD53)</f>
        <v>7.775970159184813E-3</v>
      </c>
      <c r="AJ53" s="35">
        <f>AVERAGE(AI53,AH53,AF53,AE53)</f>
        <v>7.7874616781542731E-3</v>
      </c>
      <c r="AK53" s="35">
        <f>AVERAGE(AJ53,AI53,AH53,AF53)</f>
        <v>7.7899815327507303E-3</v>
      </c>
      <c r="AL53" s="282"/>
      <c r="AM53" s="35">
        <f>AVERAGE(AK53,AJ53,AI53,AH53)</f>
        <v>7.7868715283357509E-3</v>
      </c>
      <c r="AN53" s="35">
        <f>AVERAGE(AM53,AK53,AJ53,AI53)</f>
        <v>7.7850712246063918E-3</v>
      </c>
      <c r="AO53" s="35">
        <f>AVERAGE(AN53,AM53,AK53,AJ53)</f>
        <v>7.7873464909617857E-3</v>
      </c>
      <c r="AP53" s="35">
        <f>AVERAGE(AO53,AN53,AM53,AK53)</f>
        <v>7.7873176941636651E-3</v>
      </c>
      <c r="AQ53" s="282"/>
      <c r="AR53" s="35">
        <f>AVERAGE(AP53,AO53,AN53,AM53)</f>
        <v>7.786651734516899E-3</v>
      </c>
      <c r="AS53" s="35">
        <f>AVERAGE(AR53,AP53,AO53,AN53)</f>
        <v>7.7865967860621856E-3</v>
      </c>
      <c r="AT53" s="35">
        <f>AVERAGE(AS53,AR53,AP53,AO53)</f>
        <v>7.7869781764261341E-3</v>
      </c>
      <c r="AU53" s="35">
        <f>AVERAGE(AT53,AS53,AR53,AP53)</f>
        <v>7.7868860977922212E-3</v>
      </c>
      <c r="AV53" s="282"/>
    </row>
    <row r="54" spans="2:48" s="23" customFormat="1" outlineLevel="1" x14ac:dyDescent="0.55000000000000004">
      <c r="B54" s="200" t="s">
        <v>309</v>
      </c>
      <c r="C54" s="201"/>
      <c r="D54" s="351">
        <f t="shared" ref="D54:V54" si="41">+D10/-D9</f>
        <v>1.1581818181818182</v>
      </c>
      <c r="E54" s="351">
        <f t="shared" si="41"/>
        <v>0.55639097744360888</v>
      </c>
      <c r="F54" s="113">
        <f t="shared" si="41"/>
        <v>1.0682852807283763</v>
      </c>
      <c r="G54" s="113">
        <f t="shared" si="41"/>
        <v>0.69411764705882406</v>
      </c>
      <c r="H54" s="125">
        <f t="shared" si="41"/>
        <v>0.86512370311252995</v>
      </c>
      <c r="I54" s="113">
        <f t="shared" si="41"/>
        <v>1.0222575516693164</v>
      </c>
      <c r="J54" s="113">
        <f t="shared" si="41"/>
        <v>0.63295880149812733</v>
      </c>
      <c r="K54" s="113">
        <f t="shared" si="41"/>
        <v>1.0227272727272729</v>
      </c>
      <c r="L54" s="113">
        <f t="shared" si="41"/>
        <v>0.63109756097560987</v>
      </c>
      <c r="M54" s="282">
        <f t="shared" si="41"/>
        <v>0.81118631991449952</v>
      </c>
      <c r="N54" s="113">
        <f t="shared" si="41"/>
        <v>1.1188405797101451</v>
      </c>
      <c r="O54" s="113">
        <f t="shared" si="41"/>
        <v>0.85072231139646837</v>
      </c>
      <c r="P54" s="113">
        <f t="shared" si="41"/>
        <v>0.9018691588785045</v>
      </c>
      <c r="Q54" s="113">
        <f t="shared" si="41"/>
        <v>1.0027522935779816</v>
      </c>
      <c r="R54" s="282">
        <f t="shared" si="41"/>
        <v>0.96746328822343797</v>
      </c>
      <c r="S54" s="113">
        <f t="shared" si="41"/>
        <v>0.96351931330472096</v>
      </c>
      <c r="T54" s="113">
        <f t="shared" si="41"/>
        <v>0.77531206657420249</v>
      </c>
      <c r="U54" s="113">
        <f t="shared" si="41"/>
        <v>0.80106571936056836</v>
      </c>
      <c r="V54" s="113">
        <f t="shared" si="41"/>
        <v>0.91035218783351113</v>
      </c>
      <c r="W54" s="282"/>
      <c r="X54" s="35">
        <v>1</v>
      </c>
      <c r="Y54" s="35">
        <v>1</v>
      </c>
      <c r="Z54" s="35">
        <v>1</v>
      </c>
      <c r="AA54" s="35">
        <v>1</v>
      </c>
      <c r="AB54" s="282"/>
      <c r="AC54" s="35">
        <v>1</v>
      </c>
      <c r="AD54" s="35">
        <v>1</v>
      </c>
      <c r="AE54" s="35">
        <v>1</v>
      </c>
      <c r="AF54" s="35">
        <v>1</v>
      </c>
      <c r="AG54" s="282"/>
      <c r="AH54" s="35">
        <v>1</v>
      </c>
      <c r="AI54" s="35">
        <v>1</v>
      </c>
      <c r="AJ54" s="35">
        <v>1</v>
      </c>
      <c r="AK54" s="35">
        <v>1</v>
      </c>
      <c r="AL54" s="282"/>
      <c r="AM54" s="35">
        <v>1</v>
      </c>
      <c r="AN54" s="35">
        <v>1</v>
      </c>
      <c r="AO54" s="35">
        <v>1</v>
      </c>
      <c r="AP54" s="35">
        <v>1</v>
      </c>
      <c r="AQ54" s="282"/>
      <c r="AR54" s="35">
        <v>1</v>
      </c>
      <c r="AS54" s="35">
        <v>1</v>
      </c>
      <c r="AT54" s="35">
        <v>1</v>
      </c>
      <c r="AU54" s="35">
        <v>1</v>
      </c>
      <c r="AV54" s="282"/>
    </row>
    <row r="55" spans="2:48" s="23" customFormat="1" outlineLevel="1" x14ac:dyDescent="0.55000000000000004">
      <c r="B55" s="437" t="s">
        <v>310</v>
      </c>
      <c r="C55" s="438"/>
      <c r="D55" s="352"/>
      <c r="E55" s="352"/>
      <c r="F55" s="352"/>
      <c r="G55" s="352"/>
      <c r="H55" s="353"/>
      <c r="I55" s="352">
        <f t="shared" ref="I55:AV55" si="42">I22/D22-1</f>
        <v>-0.22820512820512895</v>
      </c>
      <c r="J55" s="352">
        <f t="shared" si="42"/>
        <v>-4.4869364754098413</v>
      </c>
      <c r="K55" s="352">
        <f t="shared" si="42"/>
        <v>-1.314434752864716</v>
      </c>
      <c r="L55" s="352">
        <f t="shared" si="42"/>
        <v>0.34527569713924766</v>
      </c>
      <c r="M55" s="353">
        <f t="shared" si="42"/>
        <v>-0.68340961778517451</v>
      </c>
      <c r="N55" s="352">
        <f t="shared" si="42"/>
        <v>-2.1785305811139466E-4</v>
      </c>
      <c r="O55" s="352">
        <f t="shared" si="42"/>
        <v>-1.649232351428781</v>
      </c>
      <c r="P55" s="352">
        <f t="shared" si="42"/>
        <v>-5.7565950503127619</v>
      </c>
      <c r="Q55" s="352">
        <f t="shared" si="42"/>
        <v>2.012477359629572E-2</v>
      </c>
      <c r="R55" s="353">
        <f t="shared" si="42"/>
        <v>2.7484040555764064</v>
      </c>
      <c r="S55" s="352">
        <f t="shared" si="42"/>
        <v>1.9175246499972598E-2</v>
      </c>
      <c r="T55" s="352">
        <f t="shared" si="42"/>
        <v>-0.81681375876895213</v>
      </c>
      <c r="U55" s="352">
        <f t="shared" si="42"/>
        <v>-0.27684391080617499</v>
      </c>
      <c r="V55" s="352">
        <f t="shared" si="42"/>
        <v>-0.27691194844479561</v>
      </c>
      <c r="W55" s="353">
        <f t="shared" si="42"/>
        <v>-0.26581179456354764</v>
      </c>
      <c r="X55" s="352">
        <f t="shared" si="42"/>
        <v>8.171438918442453E-2</v>
      </c>
      <c r="Y55" s="352">
        <f t="shared" si="42"/>
        <v>3.6833104545785833</v>
      </c>
      <c r="Z55" s="352">
        <f t="shared" si="42"/>
        <v>-0.12558779493844696</v>
      </c>
      <c r="AA55" s="352">
        <f t="shared" si="42"/>
        <v>0.71812434982269724</v>
      </c>
      <c r="AB55" s="353">
        <f t="shared" si="42"/>
        <v>0.31383914885570441</v>
      </c>
      <c r="AC55" s="352">
        <f t="shared" si="42"/>
        <v>9.7123534269793588E-2</v>
      </c>
      <c r="AD55" s="352">
        <f t="shared" si="42"/>
        <v>0.35950764977440608</v>
      </c>
      <c r="AE55" s="352">
        <f t="shared" si="42"/>
        <v>0.33981218882453623</v>
      </c>
      <c r="AF55" s="352">
        <f t="shared" si="42"/>
        <v>-4.5892582489394762E-2</v>
      </c>
      <c r="AG55" s="353">
        <f t="shared" si="42"/>
        <v>0.13125018543910394</v>
      </c>
      <c r="AH55" s="352">
        <f t="shared" si="42"/>
        <v>0.1145201068558912</v>
      </c>
      <c r="AI55" s="352">
        <f t="shared" si="42"/>
        <v>0.13988933028350004</v>
      </c>
      <c r="AJ55" s="352">
        <f t="shared" si="42"/>
        <v>0.12131964646390059</v>
      </c>
      <c r="AK55" s="352">
        <f t="shared" si="42"/>
        <v>0.119303225136425</v>
      </c>
      <c r="AL55" s="353">
        <f t="shared" si="42"/>
        <v>0.12138237845230204</v>
      </c>
      <c r="AM55" s="352">
        <f t="shared" si="42"/>
        <v>0.13857600375102086</v>
      </c>
      <c r="AN55" s="352">
        <f t="shared" si="42"/>
        <v>8.3336261626586472E-2</v>
      </c>
      <c r="AO55" s="352">
        <f t="shared" si="42"/>
        <v>6.5161558973004796E-2</v>
      </c>
      <c r="AP55" s="352">
        <f t="shared" si="42"/>
        <v>0.12871523768537885</v>
      </c>
      <c r="AQ55" s="353">
        <f t="shared" si="42"/>
        <v>0.11036062380604084</v>
      </c>
      <c r="AR55" s="352">
        <f t="shared" si="42"/>
        <v>7.1237179164707509E-2</v>
      </c>
      <c r="AS55" s="352">
        <f t="shared" si="42"/>
        <v>9.3612071990971435E-2</v>
      </c>
      <c r="AT55" s="352">
        <f t="shared" si="42"/>
        <v>0.10599788470613469</v>
      </c>
      <c r="AU55" s="352">
        <f t="shared" si="42"/>
        <v>5.0118430150442039E-2</v>
      </c>
      <c r="AV55" s="353">
        <f t="shared" si="42"/>
        <v>7.6387140627540706E-2</v>
      </c>
    </row>
    <row r="56" spans="2:48" outlineLevel="1" x14ac:dyDescent="0.55000000000000004">
      <c r="B56" s="200" t="s">
        <v>311</v>
      </c>
      <c r="C56" s="356"/>
      <c r="D56" s="351">
        <f>-D25/'IS '!D8</f>
        <v>6.5041385860961587E-2</v>
      </c>
      <c r="E56" s="351">
        <f>-E25/'IS '!E8</f>
        <v>6.5684517673924428E-2</v>
      </c>
      <c r="F56" s="113">
        <f>-F25/'IS '!F8</f>
        <v>6.3769602814011436E-2</v>
      </c>
      <c r="G56" s="113">
        <f>-G25/'IS '!G8</f>
        <v>7.7945753668297008E-2</v>
      </c>
      <c r="H56" s="363">
        <f>-H25/'IS '!H8</f>
        <v>6.8151467825535855E-2</v>
      </c>
      <c r="I56" s="354">
        <f>-I25/'IS '!I8</f>
        <v>5.555790393259219E-2</v>
      </c>
      <c r="J56" s="118">
        <f>-J25/'IS '!J8</f>
        <v>6.0710175625865198E-2</v>
      </c>
      <c r="K56" s="118">
        <f>-K25/'IS '!K8</f>
        <v>9.0026290234717338E-2</v>
      </c>
      <c r="L56" s="113">
        <f>-L25/'IS '!L8</f>
        <v>5.5649594557559891E-2</v>
      </c>
      <c r="M56" s="353">
        <f>-M25/'IS '!M8</f>
        <v>6.3083595543838744E-2</v>
      </c>
      <c r="N56" s="354">
        <f>-N25/'IS '!N8</f>
        <v>4.8033899309568251E-2</v>
      </c>
      <c r="O56" s="118">
        <f>-O25/'IS '!O8</f>
        <v>4.8545290941811634E-2</v>
      </c>
      <c r="P56" s="118">
        <f>-P25/'IS '!P8</f>
        <v>4.5061028479957313E-2</v>
      </c>
      <c r="Q56" s="118">
        <f>-Q25/'IS '!Q8</f>
        <v>5.9447383603176751E-2</v>
      </c>
      <c r="R56" s="353">
        <f>-R25/'IS '!R8</f>
        <v>5.058395215515165E-2</v>
      </c>
      <c r="S56" s="354">
        <f>-S25/'IS '!S8</f>
        <v>5.1773824903110409E-2</v>
      </c>
      <c r="T56" s="118">
        <f>-T25/'IS '!T8</f>
        <v>5.9602388810309603E-2</v>
      </c>
      <c r="U56" s="118">
        <f>-U25/'IS '!U8</f>
        <v>5.1962552606716499E-2</v>
      </c>
      <c r="V56" s="118">
        <f>-V25/'IS '!V8</f>
        <v>6.4878419814123733E-2</v>
      </c>
      <c r="W56" s="353">
        <f>-W25/'IS '!W8</f>
        <v>5.7094042536038427E-2</v>
      </c>
      <c r="X56" s="355">
        <v>6.9490662855964933E-2</v>
      </c>
      <c r="Y56" s="355">
        <f>X56</f>
        <v>6.9490662855964933E-2</v>
      </c>
      <c r="Z56" s="355">
        <f>Y56</f>
        <v>6.9490662855964933E-2</v>
      </c>
      <c r="AA56" s="355">
        <f>Z56</f>
        <v>6.9490662855964933E-2</v>
      </c>
      <c r="AB56" s="353">
        <f>-AB25/'IS '!AB8</f>
        <v>6.9490662855964946E-2</v>
      </c>
      <c r="AC56" s="355">
        <v>6.9237389235761101E-2</v>
      </c>
      <c r="AD56" s="35">
        <f>AC56</f>
        <v>6.9237389235761101E-2</v>
      </c>
      <c r="AE56" s="35">
        <f>AD56</f>
        <v>6.9237389235761101E-2</v>
      </c>
      <c r="AF56" s="35">
        <f>AE56</f>
        <v>6.9237389235761101E-2</v>
      </c>
      <c r="AG56" s="353">
        <f>-AG25/'IS '!AG8</f>
        <v>6.9237389235761101E-2</v>
      </c>
      <c r="AH56" s="355">
        <v>6.2089303557495354E-2</v>
      </c>
      <c r="AI56" s="35">
        <f>AH56</f>
        <v>6.2089303557495354E-2</v>
      </c>
      <c r="AJ56" s="35">
        <f>AI56</f>
        <v>6.2089303557495354E-2</v>
      </c>
      <c r="AK56" s="35">
        <f>AJ56</f>
        <v>6.2089303557495354E-2</v>
      </c>
      <c r="AL56" s="353">
        <f>-AL25/'IS '!AL8</f>
        <v>6.2089303557495361E-2</v>
      </c>
      <c r="AM56" s="355">
        <f>AVERAGE(AH56,AI56,AJ56,AK56)</f>
        <v>6.2089303557495354E-2</v>
      </c>
      <c r="AN56" s="35">
        <f>AVERAGE(AI56,AJ56,AK56,AM56)</f>
        <v>6.2089303557495354E-2</v>
      </c>
      <c r="AO56" s="35">
        <f>AVERAGE(AN56,AM56,AK56,AJ56)</f>
        <v>6.2089303557495354E-2</v>
      </c>
      <c r="AP56" s="35">
        <f>AVERAGE(AO56,AN56,AM56,AK56)</f>
        <v>6.2089303557495354E-2</v>
      </c>
      <c r="AQ56" s="353">
        <f>-AQ25/'IS '!AQ8</f>
        <v>6.2089303557495368E-2</v>
      </c>
      <c r="AR56" s="355">
        <f>AVERAGE(AM56,AN56,AO56,AP56)</f>
        <v>6.2089303557495354E-2</v>
      </c>
      <c r="AS56" s="35">
        <f>AVERAGE(AN56,AO56,AP56,AR56)</f>
        <v>6.2089303557495354E-2</v>
      </c>
      <c r="AT56" s="35">
        <f>AVERAGE(AS56,AR56,AP56,AO56)</f>
        <v>6.2089303557495354E-2</v>
      </c>
      <c r="AU56" s="35">
        <f>AVERAGE(AT56,AS56,AR56,AP56)</f>
        <v>6.2089303557495354E-2</v>
      </c>
      <c r="AV56" s="353">
        <f>-AV25/'IS '!AV8</f>
        <v>6.2089303557495354E-2</v>
      </c>
    </row>
    <row r="57" spans="2:48" outlineLevel="1" x14ac:dyDescent="0.55000000000000004">
      <c r="B57" s="200" t="s">
        <v>312</v>
      </c>
      <c r="C57" s="356"/>
      <c r="D57" s="299">
        <f>-D34-D33</f>
        <v>5561.4</v>
      </c>
      <c r="E57" s="299">
        <f t="shared" ref="E57:AV57" si="43">-E34-E33</f>
        <v>3161</v>
      </c>
      <c r="F57" s="146">
        <f t="shared" si="43"/>
        <v>581.20000000000005</v>
      </c>
      <c r="G57" s="146">
        <f t="shared" si="43"/>
        <v>2679.9999999999995</v>
      </c>
      <c r="H57" s="122">
        <f t="shared" si="43"/>
        <v>11983.599999999999</v>
      </c>
      <c r="I57" s="299">
        <f t="shared" si="43"/>
        <v>1575.6000000000001</v>
      </c>
      <c r="J57" s="146">
        <f t="shared" si="43"/>
        <v>1088.5</v>
      </c>
      <c r="K57" s="146">
        <f t="shared" si="43"/>
        <v>479.00000000000006</v>
      </c>
      <c r="L57" s="146">
        <f t="shared" si="43"/>
        <v>479.3</v>
      </c>
      <c r="M57" s="122">
        <f t="shared" si="43"/>
        <v>3622.4</v>
      </c>
      <c r="N57" s="299">
        <f t="shared" si="43"/>
        <v>528.20000000000005</v>
      </c>
      <c r="O57" s="146">
        <f t="shared" si="43"/>
        <v>529.79999999999995</v>
      </c>
      <c r="P57" s="146">
        <f t="shared" si="43"/>
        <v>530.20000000000005</v>
      </c>
      <c r="Q57" s="146">
        <f t="shared" si="43"/>
        <v>530.79999999999995</v>
      </c>
      <c r="R57" s="122">
        <f t="shared" si="43"/>
        <v>2119</v>
      </c>
      <c r="S57" s="299">
        <f t="shared" si="43"/>
        <v>4096.8999999999996</v>
      </c>
      <c r="T57" s="146">
        <f t="shared" si="43"/>
        <v>1039.8</v>
      </c>
      <c r="U57" s="146">
        <f t="shared" si="43"/>
        <v>577.39999999999986</v>
      </c>
      <c r="V57" s="146">
        <f t="shared" si="43"/>
        <v>562.20000000000027</v>
      </c>
      <c r="W57" s="122">
        <f>-W34-W33</f>
        <v>6276.3</v>
      </c>
      <c r="X57" s="299">
        <f t="shared" si="43"/>
        <v>609.58030771444623</v>
      </c>
      <c r="Y57" s="299">
        <f t="shared" si="43"/>
        <v>610.79946832987514</v>
      </c>
      <c r="Z57" s="299">
        <f t="shared" si="43"/>
        <v>612.02106726653483</v>
      </c>
      <c r="AA57" s="299">
        <f t="shared" si="43"/>
        <v>643.90736487112133</v>
      </c>
      <c r="AB57" s="166">
        <f t="shared" si="43"/>
        <v>2476.3082081819775</v>
      </c>
      <c r="AC57" s="299">
        <f t="shared" si="43"/>
        <v>609.58030771444623</v>
      </c>
      <c r="AD57" s="146">
        <f t="shared" si="43"/>
        <v>610.79946832987514</v>
      </c>
      <c r="AE57" s="146">
        <f t="shared" si="43"/>
        <v>712.02106726653483</v>
      </c>
      <c r="AF57" s="146">
        <f t="shared" si="43"/>
        <v>743.90736487112133</v>
      </c>
      <c r="AG57" s="166">
        <f t="shared" si="43"/>
        <v>2676.3082081819775</v>
      </c>
      <c r="AH57" s="299">
        <f t="shared" si="43"/>
        <v>745.19517960086364</v>
      </c>
      <c r="AI57" s="146">
        <f t="shared" si="43"/>
        <v>746.48556996006528</v>
      </c>
      <c r="AJ57" s="146">
        <f t="shared" si="43"/>
        <v>6089.2659112546717</v>
      </c>
      <c r="AK57" s="146">
        <f>-AK34-AK33</f>
        <v>6122.4709263324003</v>
      </c>
      <c r="AL57" s="122">
        <f t="shared" si="43"/>
        <v>13703.417587148</v>
      </c>
      <c r="AM57" s="299">
        <f t="shared" si="43"/>
        <v>931.35688131476138</v>
      </c>
      <c r="AN57" s="146">
        <f t="shared" si="43"/>
        <v>932.2257679168971</v>
      </c>
      <c r="AO57" s="146">
        <f t="shared" si="43"/>
        <v>906.71623823142136</v>
      </c>
      <c r="AP57" s="146">
        <f t="shared" si="43"/>
        <v>912.71347396090346</v>
      </c>
      <c r="AQ57" s="122">
        <f t="shared" si="43"/>
        <v>3683.0123614239833</v>
      </c>
      <c r="AR57" s="299">
        <f t="shared" si="43"/>
        <v>912.795119814298</v>
      </c>
      <c r="AS57" s="146">
        <f t="shared" si="43"/>
        <v>912.87692895939927</v>
      </c>
      <c r="AT57" s="146">
        <f t="shared" si="43"/>
        <v>912.95890172279076</v>
      </c>
      <c r="AU57" s="146">
        <f t="shared" si="43"/>
        <v>926.3018592003433</v>
      </c>
      <c r="AV57" s="122">
        <f t="shared" si="43"/>
        <v>3664.9328096968311</v>
      </c>
    </row>
    <row r="58" spans="2:48" outlineLevel="1" x14ac:dyDescent="0.55000000000000004">
      <c r="B58" s="203" t="s">
        <v>313</v>
      </c>
      <c r="C58" s="364"/>
      <c r="D58" s="365"/>
      <c r="E58" s="365"/>
      <c r="F58" s="366"/>
      <c r="G58" s="366"/>
      <c r="H58" s="367"/>
      <c r="I58" s="365"/>
      <c r="J58" s="366"/>
      <c r="K58" s="366"/>
      <c r="L58" s="366"/>
      <c r="M58" s="367"/>
      <c r="N58" s="365"/>
      <c r="O58" s="366"/>
      <c r="P58" s="366"/>
      <c r="Q58" s="366"/>
      <c r="R58" s="367"/>
      <c r="S58" s="365"/>
      <c r="T58" s="366"/>
      <c r="U58" s="366"/>
      <c r="V58" s="366"/>
      <c r="W58" s="367"/>
      <c r="X58" s="365">
        <f>X57</f>
        <v>609.58030771444623</v>
      </c>
      <c r="Y58" s="365">
        <f>+Y57+X58</f>
        <v>1220.3797760443213</v>
      </c>
      <c r="Z58" s="365">
        <f t="shared" ref="Z58:AA58" si="44">+Z57+Y58</f>
        <v>1832.4008433108561</v>
      </c>
      <c r="AA58" s="365">
        <f t="shared" si="44"/>
        <v>2476.3082081819775</v>
      </c>
      <c r="AB58" s="368">
        <f>AA58</f>
        <v>2476.3082081819775</v>
      </c>
      <c r="AC58" s="365">
        <f>AA58+AC57</f>
        <v>3085.888515896424</v>
      </c>
      <c r="AD58" s="365">
        <f>AC58+AD57</f>
        <v>3696.6879842262992</v>
      </c>
      <c r="AE58" s="365">
        <f t="shared" ref="AE58:AF58" si="45">AD58+AE57</f>
        <v>4408.7090514928341</v>
      </c>
      <c r="AF58" s="365">
        <f t="shared" si="45"/>
        <v>5152.6164163639551</v>
      </c>
      <c r="AG58" s="368">
        <f>+AF58</f>
        <v>5152.6164163639551</v>
      </c>
      <c r="AH58" s="365">
        <f>AF58+AH57</f>
        <v>5897.8115959648185</v>
      </c>
      <c r="AI58" s="365">
        <f>AH58+AI57</f>
        <v>6644.2971659248833</v>
      </c>
      <c r="AJ58" s="365">
        <f t="shared" ref="AJ58" si="46">AI58+AJ57</f>
        <v>12733.563077179555</v>
      </c>
      <c r="AK58" s="365">
        <f>AJ58+AK57</f>
        <v>18856.034003511955</v>
      </c>
      <c r="AL58" s="394">
        <f>+AK58</f>
        <v>18856.034003511955</v>
      </c>
      <c r="AM58" s="365"/>
      <c r="AN58" s="366"/>
      <c r="AO58" s="366"/>
      <c r="AP58" s="366"/>
      <c r="AQ58" s="367"/>
      <c r="AR58" s="365"/>
      <c r="AS58" s="366"/>
      <c r="AT58" s="366"/>
      <c r="AU58" s="366"/>
      <c r="AV58" s="367"/>
    </row>
    <row r="59" spans="2:48" x14ac:dyDescent="0.55000000000000004">
      <c r="B59" s="395" t="s">
        <v>329</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f>('IS '!AL34/'IS '!W34)^(1/3)-1</f>
        <v>0.17985647594392118</v>
      </c>
    </row>
    <row r="60" spans="2:48" x14ac:dyDescent="0.55000000000000004">
      <c r="B60" s="308" t="s">
        <v>330</v>
      </c>
      <c r="D60" s="399"/>
      <c r="E60" s="399"/>
      <c r="I60" s="399"/>
      <c r="J60" s="399"/>
      <c r="N60" s="399"/>
      <c r="O60" s="399"/>
      <c r="S60" s="399"/>
      <c r="T60" s="399"/>
      <c r="X60" s="399"/>
      <c r="Y60" s="399"/>
      <c r="AC60" s="399"/>
      <c r="AD60" s="399"/>
      <c r="AH60" s="399"/>
      <c r="AI60" s="399"/>
      <c r="AL60" s="29">
        <v>0.16966830366076002</v>
      </c>
    </row>
    <row r="61" spans="2:48" x14ac:dyDescent="0.55000000000000004">
      <c r="B61" s="311" t="s">
        <v>331</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f>AL59-AL60</f>
        <v>1.0188172283161157E-2</v>
      </c>
    </row>
    <row r="62" spans="2:48" s="23" customFormat="1" x14ac:dyDescent="0.55000000000000004">
      <c r="B62" s="395" t="s">
        <v>332</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6">
        <f>(0.15+1)^3*2.88</f>
        <v>4.3801199999999989</v>
      </c>
      <c r="AM62" s="408"/>
      <c r="AN62" s="48"/>
      <c r="AO62" s="309"/>
      <c r="AP62" s="309"/>
      <c r="AQ62" s="309"/>
      <c r="AR62" s="48"/>
      <c r="AS62" s="48"/>
      <c r="AT62" s="309"/>
      <c r="AU62" s="309"/>
      <c r="AV62" s="309"/>
    </row>
    <row r="63" spans="2:48" s="23" customFormat="1" x14ac:dyDescent="0.55000000000000004">
      <c r="B63" s="311" t="s">
        <v>333</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7">
        <f>(0.2+1)^3*2.88</f>
        <v>4.9766399999999997</v>
      </c>
      <c r="AM63" s="215"/>
      <c r="AN63" s="407"/>
      <c r="AO63" s="309"/>
      <c r="AP63" s="309"/>
      <c r="AQ63" s="309"/>
      <c r="AR63" s="48"/>
      <c r="AS63" s="48"/>
      <c r="AT63" s="309"/>
      <c r="AU63" s="309"/>
      <c r="AV63" s="309"/>
    </row>
    <row r="64" spans="2:48" s="23" customFormat="1" x14ac:dyDescent="0.55000000000000004">
      <c r="B64" s="395" t="s">
        <v>343</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(('IS '!AK57+'IS '!AK90)/('IS '!V57+'IS '!V90))^(1/3)-1</f>
        <v>6.9563558604510023E-2</v>
      </c>
      <c r="AM64" s="16"/>
      <c r="AN64" s="48"/>
      <c r="AO64" s="309"/>
      <c r="AP64" s="309"/>
      <c r="AQ64" s="309"/>
      <c r="AR64" s="48"/>
      <c r="AS64" s="48"/>
      <c r="AT64" s="309"/>
      <c r="AU64" s="309"/>
      <c r="AV64" s="309"/>
    </row>
    <row r="65" spans="2:48" s="23" customFormat="1" x14ac:dyDescent="0.55000000000000004">
      <c r="B65" s="311" t="s">
        <v>344</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6">
        <f>('IS '!AL8/'IS '!W8)^(1/3)-1</f>
        <v>0.11154585151284735</v>
      </c>
      <c r="AM65" s="48"/>
      <c r="AN65" s="48"/>
      <c r="AO65" s="309"/>
      <c r="AP65" s="309"/>
      <c r="AQ65" s="309"/>
      <c r="AR65" s="48"/>
      <c r="AS65" s="48"/>
      <c r="AT65" s="309"/>
      <c r="AU65" s="309"/>
      <c r="AV65" s="309"/>
    </row>
  </sheetData>
  <dataConsolidate/>
  <mergeCells count="27">
    <mergeCell ref="B18:C18"/>
    <mergeCell ref="B3:C3"/>
    <mergeCell ref="B5:C5"/>
    <mergeCell ref="B14:C14"/>
    <mergeCell ref="B15:C15"/>
    <mergeCell ref="B17:C17"/>
    <mergeCell ref="B40:C40"/>
    <mergeCell ref="B21:C21"/>
    <mergeCell ref="B22:C22"/>
    <mergeCell ref="B23:C23"/>
    <mergeCell ref="B25:C25"/>
    <mergeCell ref="B26:C26"/>
    <mergeCell ref="B27:C27"/>
    <mergeCell ref="B28:C28"/>
    <mergeCell ref="B29:C29"/>
    <mergeCell ref="B36:C36"/>
    <mergeCell ref="B37:C37"/>
    <mergeCell ref="B39:C39"/>
    <mergeCell ref="B51:C51"/>
    <mergeCell ref="B52:C52"/>
    <mergeCell ref="B55:C55"/>
    <mergeCell ref="B41:C41"/>
    <mergeCell ref="B42:C42"/>
    <mergeCell ref="B44:C44"/>
    <mergeCell ref="B48:C48"/>
    <mergeCell ref="B49:C49"/>
    <mergeCell ref="B50:C5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F520-1184-4115-AFF8-7B342F1853A4}">
  <sheetPr>
    <tabColor theme="4" tint="0.39997558519241921"/>
  </sheetPr>
  <dimension ref="A1"/>
  <sheetViews>
    <sheetView showGridLines="0" topLeftCell="A7" workbookViewId="0">
      <selection activeCell="Q59" sqref="Q59"/>
    </sheetView>
  </sheetViews>
  <sheetFormatPr defaultRowHeight="14.4" x14ac:dyDescent="0.55000000000000004"/>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EF8A2-B9BB-4E47-953E-531DBE85BD5E}">
  <sheetPr>
    <tabColor theme="4" tint="0.39997558519241921"/>
  </sheetPr>
  <dimension ref="B2:C27"/>
  <sheetViews>
    <sheetView showGridLines="0" workbookViewId="0">
      <selection activeCell="G21" sqref="G21"/>
    </sheetView>
  </sheetViews>
  <sheetFormatPr defaultRowHeight="14.4" x14ac:dyDescent="0.55000000000000004"/>
  <cols>
    <col min="1" max="1" width="2.41796875" customWidth="1"/>
    <col min="2" max="2" width="28.3125" customWidth="1"/>
    <col min="3" max="3" width="12.5234375" customWidth="1"/>
  </cols>
  <sheetData>
    <row r="2" spans="2:3" ht="30" customHeight="1" x14ac:dyDescent="0.55000000000000004">
      <c r="B2" s="496" t="s">
        <v>350</v>
      </c>
      <c r="C2" s="497"/>
    </row>
    <row r="3" spans="2:3" ht="8.4" customHeight="1" x14ac:dyDescent="0.55000000000000004"/>
    <row r="4" spans="2:3" ht="15.6" x14ac:dyDescent="0.6">
      <c r="B4" s="445" t="s">
        <v>335</v>
      </c>
      <c r="C4" s="495"/>
    </row>
    <row r="5" spans="2:3" ht="14.4" customHeight="1" x14ac:dyDescent="0.55000000000000004">
      <c r="B5" s="308" t="s">
        <v>338</v>
      </c>
      <c r="C5" s="504"/>
    </row>
    <row r="6" spans="2:3" ht="16.2" customHeight="1" x14ac:dyDescent="0.55000000000000004">
      <c r="B6" s="308" t="s">
        <v>339</v>
      </c>
      <c r="C6" s="505"/>
    </row>
    <row r="7" spans="2:3" x14ac:dyDescent="0.55000000000000004">
      <c r="B7" s="308" t="s">
        <v>340</v>
      </c>
      <c r="C7" s="505"/>
    </row>
    <row r="8" spans="2:3" x14ac:dyDescent="0.55000000000000004">
      <c r="B8" s="308" t="s">
        <v>341</v>
      </c>
      <c r="C8" s="421" t="s">
        <v>345</v>
      </c>
    </row>
    <row r="9" spans="2:3" x14ac:dyDescent="0.55000000000000004">
      <c r="B9" s="180" t="s">
        <v>342</v>
      </c>
      <c r="C9" s="425">
        <v>30</v>
      </c>
    </row>
    <row r="10" spans="2:3" ht="16.2" x14ac:dyDescent="0.85">
      <c r="B10" s="180" t="s">
        <v>336</v>
      </c>
      <c r="C10" s="422">
        <v>0</v>
      </c>
    </row>
    <row r="11" spans="2:3" ht="15" customHeight="1" x14ac:dyDescent="0.55000000000000004">
      <c r="B11" s="423" t="s">
        <v>337</v>
      </c>
      <c r="C11" s="424">
        <f>C9*('IS '!X34+'IS '!Y34+'IS '!Z34+'IS '!AA34)</f>
        <v>102.8237035779967</v>
      </c>
    </row>
    <row r="12" spans="2:3" ht="15" customHeight="1" x14ac:dyDescent="0.55000000000000004"/>
    <row r="13" spans="2:3" ht="15" customHeight="1" x14ac:dyDescent="0.55000000000000004">
      <c r="B13" s="498" t="s">
        <v>349</v>
      </c>
      <c r="C13" s="499"/>
    </row>
    <row r="14" spans="2:3" x14ac:dyDescent="0.55000000000000004">
      <c r="B14" s="500"/>
      <c r="C14" s="501"/>
    </row>
    <row r="15" spans="2:3" x14ac:dyDescent="0.55000000000000004">
      <c r="B15" s="500"/>
      <c r="C15" s="501"/>
    </row>
    <row r="16" spans="2:3" x14ac:dyDescent="0.55000000000000004">
      <c r="B16" s="500"/>
      <c r="C16" s="501"/>
    </row>
    <row r="17" spans="2:3" ht="14.4" customHeight="1" x14ac:dyDescent="0.55000000000000004">
      <c r="B17" s="500"/>
      <c r="C17" s="501"/>
    </row>
    <row r="18" spans="2:3" ht="14.4" customHeight="1" x14ac:dyDescent="0.55000000000000004">
      <c r="B18" s="500"/>
      <c r="C18" s="501"/>
    </row>
    <row r="19" spans="2:3" ht="14.4" customHeight="1" x14ac:dyDescent="0.55000000000000004">
      <c r="B19" s="500"/>
      <c r="C19" s="501"/>
    </row>
    <row r="20" spans="2:3" ht="14.4" customHeight="1" x14ac:dyDescent="0.55000000000000004">
      <c r="B20" s="500"/>
      <c r="C20" s="501"/>
    </row>
    <row r="21" spans="2:3" ht="14.4" customHeight="1" x14ac:dyDescent="0.55000000000000004">
      <c r="B21" s="500"/>
      <c r="C21" s="501"/>
    </row>
    <row r="22" spans="2:3" ht="14.4" customHeight="1" x14ac:dyDescent="0.55000000000000004">
      <c r="B22" s="500"/>
      <c r="C22" s="501"/>
    </row>
    <row r="23" spans="2:3" ht="14.4" customHeight="1" x14ac:dyDescent="0.55000000000000004">
      <c r="B23" s="500"/>
      <c r="C23" s="501"/>
    </row>
    <row r="24" spans="2:3" ht="14.4" customHeight="1" x14ac:dyDescent="0.55000000000000004">
      <c r="B24" s="500"/>
      <c r="C24" s="501"/>
    </row>
    <row r="25" spans="2:3" ht="14.4" customHeight="1" x14ac:dyDescent="0.55000000000000004">
      <c r="B25" s="500"/>
      <c r="C25" s="501"/>
    </row>
    <row r="26" spans="2:3" ht="14.4" customHeight="1" x14ac:dyDescent="0.55000000000000004">
      <c r="B26" s="502"/>
      <c r="C26" s="503"/>
    </row>
    <row r="27" spans="2:3" ht="14.4" customHeight="1" x14ac:dyDescent="0.55000000000000004">
      <c r="B27" s="433"/>
      <c r="C27" s="433"/>
    </row>
  </sheetData>
  <mergeCells count="3">
    <mergeCell ref="B2:C2"/>
    <mergeCell ref="B4:C4"/>
    <mergeCell ref="B13:C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tabColor theme="4" tint="0.79998168889431442"/>
    <pageSetUpPr fitToPage="1"/>
  </sheetPr>
  <dimension ref="A1:AV316"/>
  <sheetViews>
    <sheetView showGridLines="0" zoomScaleNormal="100" workbookViewId="0">
      <pane xSplit="3" ySplit="4" topLeftCell="AC138"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9.3000000000000007" customHeight="1" x14ac:dyDescent="0.55000000000000004">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6">
      <c r="A3" s="473"/>
      <c r="B3" s="445" t="s">
        <v>18</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85">
      <c r="A4" s="473"/>
      <c r="B4" s="463" t="s">
        <v>3</v>
      </c>
      <c r="C4" s="464"/>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55000000000000004">
      <c r="B5" s="437" t="s">
        <v>101</v>
      </c>
      <c r="C5" s="438"/>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6848.8037658907733</v>
      </c>
      <c r="W5" s="49">
        <f>SUM(S5:V5)</f>
        <v>26523.403765890773</v>
      </c>
      <c r="X5" s="48">
        <f>+X45+X78</f>
        <v>7152.5480557286273</v>
      </c>
      <c r="Y5" s="48">
        <f>+Y45+Y78</f>
        <v>6857.4886027854463</v>
      </c>
      <c r="Z5" s="48">
        <f>+Z45+Z78</f>
        <v>7528.1178194557115</v>
      </c>
      <c r="AA5" s="48">
        <f>+AA45+AA78</f>
        <v>7770.5482624277374</v>
      </c>
      <c r="AB5" s="49">
        <f>SUM(X5:AA5)</f>
        <v>29308.702740397523</v>
      </c>
      <c r="AC5" s="48">
        <f>+AC45+AC78</f>
        <v>8082.0653714707933</v>
      </c>
      <c r="AD5" s="48">
        <f>+AD45+AD78</f>
        <v>7528.9186896268975</v>
      </c>
      <c r="AE5" s="48">
        <f>+AE45+AE78</f>
        <v>8269.2690708785849</v>
      </c>
      <c r="AF5" s="48">
        <f>+AF45+AF78</f>
        <v>8567.0384126600347</v>
      </c>
      <c r="AG5" s="49">
        <f>SUM(AC5:AF5)</f>
        <v>32447.291544636311</v>
      </c>
      <c r="AH5" s="48">
        <f>+AH45+AH78</f>
        <v>9031.3509318393244</v>
      </c>
      <c r="AI5" s="48">
        <f>+AI45+AI78</f>
        <v>8408.8147233096352</v>
      </c>
      <c r="AJ5" s="48">
        <f>+AJ45+AJ78</f>
        <v>9240.2278570739163</v>
      </c>
      <c r="AK5" s="48">
        <f>+AK45+AK78</f>
        <v>9596.9517827829623</v>
      </c>
      <c r="AL5" s="49">
        <f>SUM(AH5:AK5)</f>
        <v>36277.345295005834</v>
      </c>
      <c r="AM5" s="48">
        <f>+AM45+AM78</f>
        <v>9951.2465837299314</v>
      </c>
      <c r="AN5" s="48">
        <f>+AN45+AN78</f>
        <v>9227.1137384203721</v>
      </c>
      <c r="AO5" s="48">
        <f>+AO45+AO78</f>
        <v>10109.899554216639</v>
      </c>
      <c r="AP5" s="48">
        <f>+AP45+AP78</f>
        <v>10478.003443959413</v>
      </c>
      <c r="AQ5" s="49">
        <f>SUM(AM5:AP5)</f>
        <v>39766.263320326354</v>
      </c>
      <c r="AR5" s="48">
        <f>+AR45+AR78</f>
        <v>10636.367135749306</v>
      </c>
      <c r="AS5" s="48">
        <f>+AS45+AS78</f>
        <v>9856.9494839221479</v>
      </c>
      <c r="AT5" s="48">
        <f>+AT45+AT78</f>
        <v>10796.256281417584</v>
      </c>
      <c r="AU5" s="48">
        <f>+AU45+AU78</f>
        <v>11190.181518807902</v>
      </c>
      <c r="AV5" s="49">
        <f>SUM(AR5:AU5)</f>
        <v>42479.754419896941</v>
      </c>
    </row>
    <row r="6" spans="1:48" outlineLevel="1" x14ac:dyDescent="0.55000000000000004">
      <c r="B6" s="437" t="s">
        <v>102</v>
      </c>
      <c r="C6" s="438"/>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908.81667302605592</v>
      </c>
      <c r="W6" s="49">
        <f t="shared" ref="W6:W7" si="2">SUM(S6:V6)</f>
        <v>3565.9166730260558</v>
      </c>
      <c r="X6" s="48">
        <f>+X54+X87</f>
        <v>1001.2189702663679</v>
      </c>
      <c r="Y6" s="48">
        <f>+Y54+Y87</f>
        <v>1007.5031116484407</v>
      </c>
      <c r="Z6" s="48">
        <f>+Z54+Z87</f>
        <v>1121.5323392099008</v>
      </c>
      <c r="AA6" s="48">
        <f>+AA54+AA87</f>
        <v>1075.1217785472472</v>
      </c>
      <c r="AB6" s="49">
        <f t="shared" ref="AB6:AB7" si="3">SUM(X6:AA6)</f>
        <v>4205.3761996719568</v>
      </c>
      <c r="AC6" s="48">
        <f>+AC54+AC87</f>
        <v>1115.9362143506919</v>
      </c>
      <c r="AD6" s="48">
        <f>+AD54+AD87</f>
        <v>1123.7600876027257</v>
      </c>
      <c r="AE6" s="48">
        <f>+AE54+AE87</f>
        <v>1253.5437312013921</v>
      </c>
      <c r="AF6" s="48">
        <f>+AF54+AF87</f>
        <v>1202.3100873805458</v>
      </c>
      <c r="AG6" s="49">
        <f t="shared" ref="AG6:AG7" si="4">SUM(AC6:AF6)</f>
        <v>4695.5501205353557</v>
      </c>
      <c r="AH6" s="48">
        <f>+AH54+AH87</f>
        <v>1259.2690223110171</v>
      </c>
      <c r="AI6" s="48">
        <f>+AI54+AI87</f>
        <v>1268.7489718700565</v>
      </c>
      <c r="AJ6" s="48">
        <f>+AJ54+AJ87</f>
        <v>1416.6057338416379</v>
      </c>
      <c r="AK6" s="48">
        <f>+AK54+AK87</f>
        <v>1359.1190710594724</v>
      </c>
      <c r="AL6" s="49">
        <f t="shared" ref="AL6:AL7" si="5">SUM(AH6:AK6)</f>
        <v>5303.7427990821834</v>
      </c>
      <c r="AM6" s="48">
        <f>+AM54+AM87</f>
        <v>1399.5818264463619</v>
      </c>
      <c r="AN6" s="48">
        <f>+AN54+AN87</f>
        <v>1393.6050603962776</v>
      </c>
      <c r="AO6" s="48">
        <f>+AO54+AO87</f>
        <v>1538.7542416120527</v>
      </c>
      <c r="AP6" s="48">
        <f>+AP54+AP87</f>
        <v>1459.1976477696517</v>
      </c>
      <c r="AQ6" s="49">
        <f t="shared" ref="AQ6:AQ7" si="6">SUM(AM6:AP6)</f>
        <v>5791.1387762243439</v>
      </c>
      <c r="AR6" s="48">
        <f>+AR54+AR87</f>
        <v>1465.1062284098773</v>
      </c>
      <c r="AS6" s="48">
        <f>+AS54+AS87</f>
        <v>1458.7938710081207</v>
      </c>
      <c r="AT6" s="48">
        <f>+AT54+AT87</f>
        <v>1610.939227369021</v>
      </c>
      <c r="AU6" s="48">
        <f>+AU54+AU87</f>
        <v>1527.5841436113446</v>
      </c>
      <c r="AV6" s="49">
        <f t="shared" ref="AV6:AV7" si="7">SUM(AR6:AU6)</f>
        <v>6062.4234703983639</v>
      </c>
    </row>
    <row r="7" spans="1:48" ht="16.2" outlineLevel="1" x14ac:dyDescent="0.85">
      <c r="B7" s="437" t="s">
        <v>103</v>
      </c>
      <c r="C7" s="438"/>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530.10800000000006</v>
      </c>
      <c r="W7" s="173">
        <f t="shared" si="2"/>
        <v>2034.5079999999998</v>
      </c>
      <c r="X7" s="52">
        <f>+X55+X88+X108+X123</f>
        <v>514.53500000000008</v>
      </c>
      <c r="Y7" s="52">
        <f>+Y55+Y88+Y108+Y123</f>
        <v>527.98200000000008</v>
      </c>
      <c r="Z7" s="52">
        <f>+Z55+Z88+Z108+Z123</f>
        <v>541.15800000000002</v>
      </c>
      <c r="AA7" s="52">
        <f>+AA55+AA88+AA108+AA123</f>
        <v>553.38710000000015</v>
      </c>
      <c r="AB7" s="53">
        <f t="shared" si="3"/>
        <v>2137.0621000000001</v>
      </c>
      <c r="AC7" s="52">
        <f>+AC55+AC88+AC108+AC123</f>
        <v>538.26440000000014</v>
      </c>
      <c r="AD7" s="52">
        <f>+AD55+AD88+AD108+AD123</f>
        <v>552.56346000000008</v>
      </c>
      <c r="AE7" s="52">
        <f>+AE55+AE88+AE108+AE123</f>
        <v>566.17452000000003</v>
      </c>
      <c r="AF7" s="52">
        <f>+AF55+AF88+AF108+AF123</f>
        <v>579.71528800000021</v>
      </c>
      <c r="AG7" s="53">
        <f t="shared" si="4"/>
        <v>2236.7176680000007</v>
      </c>
      <c r="AH7" s="52">
        <f>+AH55+AH88+AH108+AH123</f>
        <v>567.58199600000012</v>
      </c>
      <c r="AI7" s="52">
        <f>+AI55+AI88+AI108+AI123</f>
        <v>580.59704340000019</v>
      </c>
      <c r="AJ7" s="52">
        <f>+AJ55+AJ88+AJ108+AJ123</f>
        <v>593.31856080000011</v>
      </c>
      <c r="AK7" s="52">
        <f>+AK55+AK88+AK108+AK123</f>
        <v>608.49081032000015</v>
      </c>
      <c r="AL7" s="53">
        <f t="shared" si="5"/>
        <v>2349.9884105200008</v>
      </c>
      <c r="AM7" s="52">
        <f>+AM55+AM88+AM108+AM123</f>
        <v>594.36976184000025</v>
      </c>
      <c r="AN7" s="52">
        <f>+AN55+AN88+AN108+AN123</f>
        <v>607.20447663600021</v>
      </c>
      <c r="AO7" s="52">
        <f>+AO55+AO88+AO108+AO123</f>
        <v>620.07958123200001</v>
      </c>
      <c r="AP7" s="52">
        <f>+AP55+AP88+AP108+AP123</f>
        <v>636.60205053280015</v>
      </c>
      <c r="AQ7" s="53">
        <f t="shared" si="6"/>
        <v>2458.2558702408005</v>
      </c>
      <c r="AR7" s="52">
        <f>+AR55+AR88+AR108+AR123</f>
        <v>620.6669569136003</v>
      </c>
      <c r="AS7" s="52">
        <f>+AS55+AS88+AS108+AS123</f>
        <v>633.83488747644026</v>
      </c>
      <c r="AT7" s="52">
        <f>+AT55+AT88+AT108+AT123</f>
        <v>647.37274528128012</v>
      </c>
      <c r="AU7" s="52">
        <f>+AU55+AU88+AU108+AU123</f>
        <v>665.17309938411222</v>
      </c>
      <c r="AV7" s="53">
        <f t="shared" si="7"/>
        <v>2567.0476890554328</v>
      </c>
    </row>
    <row r="8" spans="1:48" s="8" customFormat="1" x14ac:dyDescent="0.55000000000000004">
      <c r="B8" s="453" t="s">
        <v>104</v>
      </c>
      <c r="C8" s="454"/>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8287.728438916829</v>
      </c>
      <c r="W8" s="171">
        <f t="shared" si="8"/>
        <v>32123.828438916826</v>
      </c>
      <c r="X8" s="50">
        <f t="shared" si="8"/>
        <v>8668.3020259949953</v>
      </c>
      <c r="Y8" s="50">
        <f t="shared" si="8"/>
        <v>8392.9737144338869</v>
      </c>
      <c r="Z8" s="50">
        <f t="shared" si="8"/>
        <v>9190.8081586656117</v>
      </c>
      <c r="AA8" s="50">
        <f t="shared" si="8"/>
        <v>9399.0571409749846</v>
      </c>
      <c r="AB8" s="171">
        <f t="shared" si="8"/>
        <v>35651.14104006948</v>
      </c>
      <c r="AC8" s="50">
        <f t="shared" ref="AC8:AQ8" si="9">SUM(AC5:AC7)</f>
        <v>9736.2659858214847</v>
      </c>
      <c r="AD8" s="50">
        <f t="shared" si="9"/>
        <v>9205.2422372296223</v>
      </c>
      <c r="AE8" s="50">
        <f t="shared" si="9"/>
        <v>10088.987322079978</v>
      </c>
      <c r="AF8" s="50">
        <f t="shared" si="9"/>
        <v>10349.063788040579</v>
      </c>
      <c r="AG8" s="51">
        <f t="shared" si="9"/>
        <v>39379.559333171666</v>
      </c>
      <c r="AH8" s="50">
        <f t="shared" si="9"/>
        <v>10858.201950150342</v>
      </c>
      <c r="AI8" s="50">
        <f t="shared" si="9"/>
        <v>10258.160738579692</v>
      </c>
      <c r="AJ8" s="50">
        <f t="shared" si="9"/>
        <v>11250.152151715554</v>
      </c>
      <c r="AK8" s="50">
        <f t="shared" si="9"/>
        <v>11564.561664162435</v>
      </c>
      <c r="AL8" s="51">
        <f t="shared" si="9"/>
        <v>43931.07650460802</v>
      </c>
      <c r="AM8" s="50">
        <f t="shared" si="9"/>
        <v>11945.198172016293</v>
      </c>
      <c r="AN8" s="50">
        <f t="shared" si="9"/>
        <v>11227.923275452649</v>
      </c>
      <c r="AO8" s="50">
        <f t="shared" si="9"/>
        <v>12268.733377060691</v>
      </c>
      <c r="AP8" s="50">
        <f t="shared" si="9"/>
        <v>12573.803142261864</v>
      </c>
      <c r="AQ8" s="51">
        <f t="shared" si="9"/>
        <v>48015.657966791499</v>
      </c>
      <c r="AR8" s="50">
        <f t="shared" ref="AR8:AV8" si="10">SUM(AR5:AR7)</f>
        <v>12722.140321072784</v>
      </c>
      <c r="AS8" s="50">
        <f t="shared" si="10"/>
        <v>11949.578242406709</v>
      </c>
      <c r="AT8" s="50">
        <f t="shared" si="10"/>
        <v>13054.568254067884</v>
      </c>
      <c r="AU8" s="50">
        <f t="shared" si="10"/>
        <v>13382.938761803358</v>
      </c>
      <c r="AV8" s="51">
        <f t="shared" si="10"/>
        <v>51109.225579350743</v>
      </c>
    </row>
    <row r="9" spans="1:48" outlineLevel="1" x14ac:dyDescent="0.55000000000000004">
      <c r="B9" s="465" t="s">
        <v>100</v>
      </c>
      <c r="C9" s="466"/>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f>+V60+V93+V110+V125</f>
        <v>2680.4740760427126</v>
      </c>
      <c r="W9" s="170">
        <f>SUM(S9:V9)</f>
        <v>10286.774076042713</v>
      </c>
      <c r="X9" s="105">
        <f>+X60+X93+X110+X125</f>
        <v>2792.2046014811281</v>
      </c>
      <c r="Y9" s="105">
        <f>+Y60+Y93+Y110+Y125</f>
        <v>2698.0110990988778</v>
      </c>
      <c r="Z9" s="105">
        <f>+Z60+Z93+Z110+Z125</f>
        <v>2952.0141051285923</v>
      </c>
      <c r="AA9" s="105">
        <f>+AA60+AA93+AA110+AA125</f>
        <v>2951.0890842542804</v>
      </c>
      <c r="AB9" s="49">
        <f>SUM(X9:AA9)</f>
        <v>11393.318889962877</v>
      </c>
      <c r="AC9" s="105">
        <f>+AC60+AC93+AC110+AC125</f>
        <v>3023.2384942526246</v>
      </c>
      <c r="AD9" s="105">
        <f>+AD60+AD93+AD110+AD125</f>
        <v>2902.466857308701</v>
      </c>
      <c r="AE9" s="105">
        <f>+AE60+AE93+AE110+AE125</f>
        <v>3218.0178890072548</v>
      </c>
      <c r="AF9" s="105">
        <f>+AF60+AF93+AF110+AF125</f>
        <v>3315.8214837705582</v>
      </c>
      <c r="AG9" s="49">
        <f>SUM(AC9:AF9)</f>
        <v>12459.544724339139</v>
      </c>
      <c r="AH9" s="105">
        <f>+AH60+AH93+AH110+AH125</f>
        <v>3349.1473466965335</v>
      </c>
      <c r="AI9" s="105">
        <f>+AI60+AI93+AI110+AI125</f>
        <v>3208.547147045143</v>
      </c>
      <c r="AJ9" s="105">
        <f>+AJ60+AJ93+AJ110+AJ125</f>
        <v>3536.0498900789989</v>
      </c>
      <c r="AK9" s="105">
        <f>+AK60+AK93+AK110+AK125</f>
        <v>3681.0028136399264</v>
      </c>
      <c r="AL9" s="49">
        <f>SUM(AH9:AK9)</f>
        <v>13774.747197460601</v>
      </c>
      <c r="AM9" s="105">
        <f>+AM60+AM93+AM110+AM125</f>
        <v>3678.0411736337292</v>
      </c>
      <c r="AN9" s="105">
        <f>+AN60+AN93+AN110+AN125</f>
        <v>3501.2840744200125</v>
      </c>
      <c r="AO9" s="105">
        <f>+AO60+AO93+AO110+AO125</f>
        <v>3847.5319249663094</v>
      </c>
      <c r="AP9" s="105">
        <f>+AP60+AP93+AP110+AP125</f>
        <v>3993.436959935877</v>
      </c>
      <c r="AQ9" s="49">
        <f>SUM(AM9:AP9)</f>
        <v>15020.294132955929</v>
      </c>
      <c r="AR9" s="105">
        <f>+AR60+AR93+AR110+AR125</f>
        <v>3911.8014904043416</v>
      </c>
      <c r="AS9" s="105">
        <f>+AS60+AS93+AS110+AS125</f>
        <v>3720.0511128171688</v>
      </c>
      <c r="AT9" s="105">
        <f>+AT60+AT93+AT110+AT125</f>
        <v>4088.08973531024</v>
      </c>
      <c r="AU9" s="105">
        <f>+AU60+AU93+AU110+AU125</f>
        <v>4244.8193493405943</v>
      </c>
      <c r="AV9" s="49">
        <f>SUM(AR9:AU9)</f>
        <v>15964.761687872344</v>
      </c>
    </row>
    <row r="10" spans="1:48" outlineLevel="1" x14ac:dyDescent="0.55000000000000004">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1">SUM(I10:L10)</f>
        <v>10764.1</v>
      </c>
      <c r="N10" s="48">
        <v>2867.3</v>
      </c>
      <c r="O10" s="105">
        <v>2823.3</v>
      </c>
      <c r="P10" s="105">
        <v>2966.9</v>
      </c>
      <c r="Q10" s="105">
        <v>3273.4</v>
      </c>
      <c r="R10" s="170">
        <f t="shared" ref="R10:R13" si="12">SUM(N10:Q10)</f>
        <v>11930.9</v>
      </c>
      <c r="S10" s="48">
        <v>3400</v>
      </c>
      <c r="T10" s="48">
        <v>3314.7</v>
      </c>
      <c r="U10" s="48">
        <v>3302.5</v>
      </c>
      <c r="V10" s="48">
        <f>+V62+V95</f>
        <v>3414.8150402467754</v>
      </c>
      <c r="W10" s="170">
        <f t="shared" ref="W10:W13" si="13">SUM(S10:V10)</f>
        <v>13432.015040246777</v>
      </c>
      <c r="X10" s="48">
        <f>+X62+X95</f>
        <v>3685.4801881898834</v>
      </c>
      <c r="Y10" s="48">
        <f>+Y62+Y95</f>
        <v>3621.863857006987</v>
      </c>
      <c r="Z10" s="48">
        <f>+Z62+Z95</f>
        <v>3791.4905667549974</v>
      </c>
      <c r="AA10" s="48">
        <f>+AA62+AA95</f>
        <v>3859.9983897140073</v>
      </c>
      <c r="AB10" s="49">
        <f t="shared" ref="AB10:AB13" si="14">SUM(X10:AA10)</f>
        <v>14958.833001665877</v>
      </c>
      <c r="AC10" s="48">
        <f>+AC62+AC95</f>
        <v>4089.8826101992436</v>
      </c>
      <c r="AD10" s="48">
        <f>+AD62+AD95</f>
        <v>3933.8256950432133</v>
      </c>
      <c r="AE10" s="48">
        <f>+AE62+AE95</f>
        <v>4163.9065147189303</v>
      </c>
      <c r="AF10" s="48">
        <f>+AF62+AF95</f>
        <v>4315.9635483888687</v>
      </c>
      <c r="AG10" s="49">
        <f t="shared" ref="AG10:AG14" si="15">SUM(AC10:AF10)</f>
        <v>16503.578368350256</v>
      </c>
      <c r="AH10" s="48">
        <f>+AH62+AH95</f>
        <v>4555.7736821072267</v>
      </c>
      <c r="AI10" s="48">
        <f>+AI62+AI95</f>
        <v>4378.8433292944728</v>
      </c>
      <c r="AJ10" s="48">
        <f>+AJ62+AJ95</f>
        <v>4606.890573962497</v>
      </c>
      <c r="AK10" s="48">
        <f>+AK62+AK95</f>
        <v>4819.4739979948627</v>
      </c>
      <c r="AL10" s="49">
        <f t="shared" ref="AL10:AL14" si="16">SUM(AH10:AK10)</f>
        <v>18360.981583359062</v>
      </c>
      <c r="AM10" s="48">
        <f>+AM62+AM95</f>
        <v>5015.9853796321413</v>
      </c>
      <c r="AN10" s="48">
        <f>+AN62+AN95</f>
        <v>4800.943043211957</v>
      </c>
      <c r="AO10" s="48">
        <f>+AO62+AO95</f>
        <v>5042.110056853493</v>
      </c>
      <c r="AP10" s="48">
        <f>+AP62+AP95</f>
        <v>5260.711730717212</v>
      </c>
      <c r="AQ10" s="49">
        <f t="shared" ref="AQ10:AQ14" si="17">SUM(AM10:AP10)</f>
        <v>20119.750210414804</v>
      </c>
      <c r="AR10" s="48">
        <f>+AR62+AR95</f>
        <v>5360.5936623820489</v>
      </c>
      <c r="AS10" s="48">
        <f>+AS62+AS95</f>
        <v>5127.6553297194241</v>
      </c>
      <c r="AT10" s="48">
        <f>+AT62+AT95</f>
        <v>5384.989355641309</v>
      </c>
      <c r="AU10" s="48">
        <f>+AU62+AU95</f>
        <v>5617.5289751728369</v>
      </c>
      <c r="AV10" s="49">
        <f t="shared" ref="AV10:AV14" si="18">SUM(AR10:AU10)</f>
        <v>21490.767322915621</v>
      </c>
    </row>
    <row r="11" spans="1:48" outlineLevel="1" x14ac:dyDescent="0.55000000000000004">
      <c r="B11" s="38" t="s">
        <v>33</v>
      </c>
      <c r="C11" s="18"/>
      <c r="D11" s="105">
        <v>97.6</v>
      </c>
      <c r="E11" s="105">
        <v>87.1</v>
      </c>
      <c r="F11" s="105">
        <v>94.4</v>
      </c>
      <c r="G11" s="105">
        <f t="shared" si="0"/>
        <v>91.900000000000034</v>
      </c>
      <c r="H11" s="170">
        <v>371</v>
      </c>
      <c r="I11" s="105">
        <v>101.8</v>
      </c>
      <c r="J11" s="105">
        <v>95</v>
      </c>
      <c r="K11" s="105">
        <v>133.6</v>
      </c>
      <c r="L11" s="48">
        <v>99.9</v>
      </c>
      <c r="M11" s="49">
        <f t="shared" si="11"/>
        <v>430.29999999999995</v>
      </c>
      <c r="N11" s="48">
        <v>91.8</v>
      </c>
      <c r="O11" s="105">
        <v>87.7</v>
      </c>
      <c r="P11" s="105">
        <v>71.400000000000006</v>
      </c>
      <c r="Q11" s="105">
        <v>108.6</v>
      </c>
      <c r="R11" s="170">
        <f t="shared" si="12"/>
        <v>359.5</v>
      </c>
      <c r="S11" s="48">
        <v>101.7</v>
      </c>
      <c r="T11" s="48">
        <v>101.7</v>
      </c>
      <c r="U11" s="48">
        <v>135.1</v>
      </c>
      <c r="V11" s="48">
        <f>+V64+V97+V112+V126</f>
        <v>135.32630991142233</v>
      </c>
      <c r="W11" s="170">
        <f t="shared" si="13"/>
        <v>473.8263099114223</v>
      </c>
      <c r="X11" s="48">
        <f>+X64+X97+X112+X126</f>
        <v>119.63392249164208</v>
      </c>
      <c r="Y11" s="48">
        <f>+Y64+Y97+Y112+Y126</f>
        <v>112.38120296136272</v>
      </c>
      <c r="Z11" s="48">
        <f>+Z64+Z97+Z112+Z126</f>
        <v>147.10195665905303</v>
      </c>
      <c r="AA11" s="48">
        <f>+AA64+AA97+AA112+AA126</f>
        <v>138.97111750822123</v>
      </c>
      <c r="AB11" s="49">
        <f t="shared" si="14"/>
        <v>518.08819962027906</v>
      </c>
      <c r="AC11" s="48">
        <f>+AC64+AC97+AC112+AC126</f>
        <v>126.75537967623542</v>
      </c>
      <c r="AD11" s="48">
        <f>+AD64+AD97+AD112+AD126</f>
        <v>124.31897310126313</v>
      </c>
      <c r="AE11" s="48">
        <f>+AE64+AE97+AE112+AE126</f>
        <v>151.73192302219883</v>
      </c>
      <c r="AF11" s="48">
        <f>+AF64+AF97+AF112+AF126</f>
        <v>142.70666780703053</v>
      </c>
      <c r="AG11" s="49">
        <f t="shared" si="15"/>
        <v>545.51294360672784</v>
      </c>
      <c r="AH11" s="48">
        <f>+AH64+AH97+AH112+AH126</f>
        <v>134.43580305267341</v>
      </c>
      <c r="AI11" s="48">
        <f>+AI64+AI97+AI112+AI126</f>
        <v>133.81658504870623</v>
      </c>
      <c r="AJ11" s="48">
        <f>+AJ64+AJ97+AJ112+AJ126</f>
        <v>152.91518920045755</v>
      </c>
      <c r="AK11" s="48">
        <f>+AK64+AK97+AK112+AK126</f>
        <v>150.6224716147363</v>
      </c>
      <c r="AL11" s="49">
        <f t="shared" si="16"/>
        <v>571.7900489165736</v>
      </c>
      <c r="AM11" s="48">
        <f>+AM64+AM97+AM112+AM126</f>
        <v>148.2925012715591</v>
      </c>
      <c r="AN11" s="48">
        <f>+AN64+AN97+AN112+AN126</f>
        <v>146.69043608734765</v>
      </c>
      <c r="AO11" s="48">
        <f>+AO64+AO97+AO112+AO126</f>
        <v>166.74520966001205</v>
      </c>
      <c r="AP11" s="48">
        <f>+AP64+AP97+AP112+AP126</f>
        <v>163.27997382605707</v>
      </c>
      <c r="AQ11" s="49">
        <f t="shared" si="17"/>
        <v>625.00812084497579</v>
      </c>
      <c r="AR11" s="48">
        <f>+AR64+AR97+AR112+AR126</f>
        <v>157.57489229158986</v>
      </c>
      <c r="AS11" s="48">
        <f>+AS64+AS97+AS112+AS126</f>
        <v>155.77830829345254</v>
      </c>
      <c r="AT11" s="48">
        <f>+AT64+AT97+AT112+AT126</f>
        <v>177.09212998252491</v>
      </c>
      <c r="AU11" s="48">
        <f>+AU64+AU97+AU112+AU126</f>
        <v>173.40265830281751</v>
      </c>
      <c r="AV11" s="49">
        <f t="shared" si="18"/>
        <v>663.84798887038482</v>
      </c>
    </row>
    <row r="12" spans="1:48" outlineLevel="1" x14ac:dyDescent="0.55000000000000004">
      <c r="B12" s="38" t="s">
        <v>34</v>
      </c>
      <c r="C12" s="18"/>
      <c r="D12" s="105">
        <v>333.4</v>
      </c>
      <c r="E12" s="105">
        <v>356.2</v>
      </c>
      <c r="F12" s="105">
        <v>343.1</v>
      </c>
      <c r="G12" s="105">
        <f t="shared" si="0"/>
        <v>344.5999999999998</v>
      </c>
      <c r="H12" s="170">
        <v>1377.3</v>
      </c>
      <c r="I12" s="105">
        <v>351</v>
      </c>
      <c r="J12" s="105">
        <v>356.3</v>
      </c>
      <c r="K12" s="105">
        <v>361</v>
      </c>
      <c r="L12" s="48">
        <v>362.9</v>
      </c>
      <c r="M12" s="49">
        <f t="shared" ref="M12" si="19">SUM(I12:L12)</f>
        <v>1431.1999999999998</v>
      </c>
      <c r="N12" s="48">
        <v>366.1</v>
      </c>
      <c r="O12" s="105">
        <v>366.7</v>
      </c>
      <c r="P12" s="105">
        <v>354.3</v>
      </c>
      <c r="Q12" s="105">
        <v>354.7</v>
      </c>
      <c r="R12" s="170">
        <f t="shared" ref="R12" si="20">SUM(N12:Q12)</f>
        <v>1441.8</v>
      </c>
      <c r="S12" s="48">
        <v>366</v>
      </c>
      <c r="T12" s="48">
        <v>367.7</v>
      </c>
      <c r="U12" s="48">
        <v>356.8</v>
      </c>
      <c r="V12" s="48">
        <f>+V66+V99+V114+V127</f>
        <v>369.17212312193374</v>
      </c>
      <c r="W12" s="170">
        <f t="shared" ref="W12" si="21">SUM(S12:V12)</f>
        <v>1459.6721231219337</v>
      </c>
      <c r="X12" s="48">
        <f t="shared" ref="X12:AA13" si="22">+X66+X99+X114+X127</f>
        <v>375.30210196547938</v>
      </c>
      <c r="Y12" s="48">
        <f t="shared" si="22"/>
        <v>391.37490633538391</v>
      </c>
      <c r="Z12" s="48">
        <f t="shared" si="22"/>
        <v>404.78952170607175</v>
      </c>
      <c r="AA12" s="48">
        <f t="shared" si="22"/>
        <v>420.9655435828563</v>
      </c>
      <c r="AB12" s="49">
        <f t="shared" ref="AB12" si="23">SUM(X12:AA12)</f>
        <v>1592.4320735897913</v>
      </c>
      <c r="AC12" s="48">
        <f t="shared" ref="AC12:AF13" si="24">+AC66+AC99+AC114+AC127</f>
        <v>437.34646088019144</v>
      </c>
      <c r="AD12" s="48">
        <f t="shared" si="24"/>
        <v>450.04201051763891</v>
      </c>
      <c r="AE12" s="48">
        <f t="shared" si="24"/>
        <v>459.74983134804819</v>
      </c>
      <c r="AF12" s="48">
        <f t="shared" si="24"/>
        <v>472.46435477520987</v>
      </c>
      <c r="AG12" s="49">
        <f t="shared" si="15"/>
        <v>1819.6026575210883</v>
      </c>
      <c r="AH12" s="48">
        <f t="shared" ref="AH12:AK13" si="25">+AH66+AH99+AH114+AH127</f>
        <v>485.4921110494052</v>
      </c>
      <c r="AI12" s="48">
        <f t="shared" si="25"/>
        <v>495.22083113045761</v>
      </c>
      <c r="AJ12" s="48">
        <f t="shared" si="25"/>
        <v>502.1832554973912</v>
      </c>
      <c r="AK12" s="48">
        <f t="shared" si="25"/>
        <v>512.3158603861765</v>
      </c>
      <c r="AL12" s="49">
        <f t="shared" si="16"/>
        <v>1995.2120580634305</v>
      </c>
      <c r="AM12" s="48">
        <f t="shared" ref="AM12:AP13" si="26">+AM66+AM99+AM114+AM127</f>
        <v>522.97205188188184</v>
      </c>
      <c r="AN12" s="48">
        <f t="shared" si="26"/>
        <v>534.34978961287891</v>
      </c>
      <c r="AO12" s="48">
        <f t="shared" si="26"/>
        <v>542.44625512752634</v>
      </c>
      <c r="AP12" s="48">
        <f t="shared" si="26"/>
        <v>553.81189912716638</v>
      </c>
      <c r="AQ12" s="49">
        <f t="shared" si="17"/>
        <v>2153.5799957494532</v>
      </c>
      <c r="AR12" s="48">
        <f t="shared" ref="AR12:AU13" si="27">+AR66+AR99+AR114+AR127</f>
        <v>565.58895381794139</v>
      </c>
      <c r="AS12" s="48">
        <f t="shared" si="27"/>
        <v>577.18545176484758</v>
      </c>
      <c r="AT12" s="48">
        <f t="shared" si="27"/>
        <v>585.28811585448</v>
      </c>
      <c r="AU12" s="48">
        <f t="shared" si="27"/>
        <v>596.88948817681307</v>
      </c>
      <c r="AV12" s="49">
        <f t="shared" si="18"/>
        <v>2324.9520096140823</v>
      </c>
    </row>
    <row r="13" spans="1:48" ht="17.25" customHeight="1" outlineLevel="1" x14ac:dyDescent="0.55000000000000004">
      <c r="B13" s="38" t="s">
        <v>83</v>
      </c>
      <c r="C13" s="18"/>
      <c r="D13" s="105">
        <v>448</v>
      </c>
      <c r="E13" s="105">
        <v>458.1</v>
      </c>
      <c r="F13" s="105">
        <v>459.7</v>
      </c>
      <c r="G13" s="105">
        <f t="shared" si="0"/>
        <v>458.29999999999984</v>
      </c>
      <c r="H13" s="170">
        <v>1824.1</v>
      </c>
      <c r="I13" s="105">
        <v>434.2</v>
      </c>
      <c r="J13" s="105">
        <v>406.5</v>
      </c>
      <c r="K13" s="105">
        <v>399.9</v>
      </c>
      <c r="L13" s="48">
        <v>439</v>
      </c>
      <c r="M13" s="170">
        <f t="shared" si="11"/>
        <v>1679.6</v>
      </c>
      <c r="N13" s="48">
        <v>472.1</v>
      </c>
      <c r="O13" s="105">
        <v>464.4</v>
      </c>
      <c r="P13" s="105">
        <v>494.9</v>
      </c>
      <c r="Q13" s="105">
        <v>501.2</v>
      </c>
      <c r="R13" s="170">
        <f t="shared" si="12"/>
        <v>1932.6000000000001</v>
      </c>
      <c r="S13" s="48">
        <v>525.79999999999995</v>
      </c>
      <c r="T13" s="48">
        <v>481.5</v>
      </c>
      <c r="U13" s="48">
        <v>486.7</v>
      </c>
      <c r="V13" s="48">
        <f>+V67+V100+V115+V128</f>
        <v>585.15732864887252</v>
      </c>
      <c r="W13" s="170">
        <f t="shared" si="13"/>
        <v>2079.1573286488724</v>
      </c>
      <c r="X13" s="48">
        <f t="shared" si="22"/>
        <v>542.76112092038784</v>
      </c>
      <c r="Y13" s="48">
        <f t="shared" si="22"/>
        <v>516.12701489731307</v>
      </c>
      <c r="Z13" s="48">
        <f t="shared" si="22"/>
        <v>532.33892503138804</v>
      </c>
      <c r="AA13" s="48">
        <f t="shared" si="22"/>
        <v>553.177839499024</v>
      </c>
      <c r="AB13" s="49">
        <f t="shared" si="14"/>
        <v>2144.4049003481132</v>
      </c>
      <c r="AC13" s="48">
        <f t="shared" si="24"/>
        <v>551.42441050601303</v>
      </c>
      <c r="AD13" s="48">
        <f t="shared" si="24"/>
        <v>551.50437387975376</v>
      </c>
      <c r="AE13" s="48">
        <f t="shared" si="24"/>
        <v>549.83180838207022</v>
      </c>
      <c r="AF13" s="48">
        <f t="shared" si="24"/>
        <v>573.78728606917855</v>
      </c>
      <c r="AG13" s="49">
        <f t="shared" si="15"/>
        <v>2226.5478788370156</v>
      </c>
      <c r="AH13" s="48">
        <f t="shared" si="25"/>
        <v>567.57976542236452</v>
      </c>
      <c r="AI13" s="48">
        <f t="shared" si="25"/>
        <v>567.93530050096217</v>
      </c>
      <c r="AJ13" s="48">
        <f t="shared" si="25"/>
        <v>565.37791475381823</v>
      </c>
      <c r="AK13" s="48">
        <f t="shared" si="25"/>
        <v>591.99041389706031</v>
      </c>
      <c r="AL13" s="49">
        <f t="shared" si="16"/>
        <v>2292.8833945742053</v>
      </c>
      <c r="AM13" s="48">
        <f t="shared" si="26"/>
        <v>595.40250702208357</v>
      </c>
      <c r="AN13" s="48">
        <f t="shared" si="26"/>
        <v>593.19195021888891</v>
      </c>
      <c r="AO13" s="48">
        <f t="shared" si="26"/>
        <v>588.92307284471519</v>
      </c>
      <c r="AP13" s="48">
        <f t="shared" si="26"/>
        <v>616.15102587948604</v>
      </c>
      <c r="AQ13" s="49">
        <f t="shared" si="17"/>
        <v>2393.6685559651737</v>
      </c>
      <c r="AR13" s="48">
        <f t="shared" si="27"/>
        <v>613.23542475422789</v>
      </c>
      <c r="AS13" s="48">
        <f t="shared" si="27"/>
        <v>610.61667774298451</v>
      </c>
      <c r="AT13" s="48">
        <f t="shared" si="27"/>
        <v>606.05730142078437</v>
      </c>
      <c r="AU13" s="48">
        <f t="shared" si="27"/>
        <v>635.17649235891781</v>
      </c>
      <c r="AV13" s="49">
        <f t="shared" si="18"/>
        <v>2465.0858962769144</v>
      </c>
    </row>
    <row r="14" spans="1:48" ht="17.25" customHeight="1" outlineLevel="1" x14ac:dyDescent="0.8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8">SUM(I14:L14)</f>
        <v>278.7</v>
      </c>
      <c r="N14" s="52">
        <v>72.2</v>
      </c>
      <c r="O14" s="104">
        <v>23</v>
      </c>
      <c r="P14" s="104">
        <v>19.8</v>
      </c>
      <c r="Q14" s="104">
        <v>55.5</v>
      </c>
      <c r="R14" s="173">
        <f t="shared" ref="R14" si="29">SUM(N14:Q14)</f>
        <v>170.5</v>
      </c>
      <c r="S14" s="52">
        <v>-7.5</v>
      </c>
      <c r="T14" s="52">
        <v>4.4000000000000004</v>
      </c>
      <c r="U14" s="52">
        <v>14</v>
      </c>
      <c r="V14" s="52">
        <f>+V69+V102+V117+V129</f>
        <v>50</v>
      </c>
      <c r="W14" s="173">
        <f t="shared" ref="W14" si="30">SUM(S14:V14)</f>
        <v>60.9</v>
      </c>
      <c r="X14" s="52">
        <f>+X69+X102+X117+X129</f>
        <v>50</v>
      </c>
      <c r="Y14" s="52">
        <f>+Y69+Y102+Y117+Y129</f>
        <v>0</v>
      </c>
      <c r="Z14" s="52">
        <f>+Z69+Z102+Z117+Z129</f>
        <v>0</v>
      </c>
      <c r="AA14" s="52">
        <f>+AA69+AA102+AA117+AA129</f>
        <v>0</v>
      </c>
      <c r="AB14" s="53">
        <f t="shared" ref="AB14" si="31">SUM(X14:AA14)</f>
        <v>50</v>
      </c>
      <c r="AC14" s="52">
        <f>+AC69+AC102+AC117+AC129</f>
        <v>0</v>
      </c>
      <c r="AD14" s="52">
        <f>+AD69+AD102+AD117+AD129</f>
        <v>0</v>
      </c>
      <c r="AE14" s="52">
        <f>+AE69+AE102+AE117+AE129</f>
        <v>0</v>
      </c>
      <c r="AF14" s="52">
        <f>+AF69+AF102+AF117+AF129</f>
        <v>0</v>
      </c>
      <c r="AG14" s="53">
        <f t="shared" si="15"/>
        <v>0</v>
      </c>
      <c r="AH14" s="52">
        <f>+AH69+AH102+AH117+AH129</f>
        <v>0</v>
      </c>
      <c r="AI14" s="52">
        <f>+AI69+AI102+AI117+AI129</f>
        <v>0</v>
      </c>
      <c r="AJ14" s="52">
        <f>+AJ69+AJ102+AJ117+AJ129</f>
        <v>0</v>
      </c>
      <c r="AK14" s="52">
        <f>+AK69+AK102+AK117+AK129</f>
        <v>0</v>
      </c>
      <c r="AL14" s="53">
        <f t="shared" si="16"/>
        <v>0</v>
      </c>
      <c r="AM14" s="52">
        <f>+AM69+AM102+AM117+AM129</f>
        <v>0</v>
      </c>
      <c r="AN14" s="52">
        <f>+AN69+AN102+AN117+AN129</f>
        <v>0</v>
      </c>
      <c r="AO14" s="52">
        <f>+AO69+AO102+AO117+AO129</f>
        <v>0</v>
      </c>
      <c r="AP14" s="52">
        <f>+AP69+AP102+AP117+AP129</f>
        <v>0</v>
      </c>
      <c r="AQ14" s="53">
        <f t="shared" si="17"/>
        <v>0</v>
      </c>
      <c r="AR14" s="52">
        <f>+AR69+AR102+AR117+AR129</f>
        <v>0</v>
      </c>
      <c r="AS14" s="52">
        <f>+AS69+AS102+AS117+AS129</f>
        <v>0</v>
      </c>
      <c r="AT14" s="52">
        <f>+AT69+AT102+AT117+AT129</f>
        <v>0</v>
      </c>
      <c r="AU14" s="52">
        <f>+AU69+AU102+AU117+AU129</f>
        <v>0</v>
      </c>
      <c r="AV14" s="53">
        <f t="shared" si="18"/>
        <v>0</v>
      </c>
    </row>
    <row r="15" spans="1:48" s="20" customFormat="1" ht="17.25" customHeight="1" x14ac:dyDescent="0.85">
      <c r="B15" s="46" t="s">
        <v>8</v>
      </c>
      <c r="C15" s="19"/>
      <c r="D15" s="106">
        <f t="shared" ref="D15:AL15" si="32">SUM(D10:D14)+D9</f>
        <v>5684.8</v>
      </c>
      <c r="E15" s="106">
        <f t="shared" si="32"/>
        <v>5510.5</v>
      </c>
      <c r="F15" s="106">
        <f t="shared" si="32"/>
        <v>5777.6999999999989</v>
      </c>
      <c r="G15" s="106">
        <f t="shared" si="32"/>
        <v>5755.7</v>
      </c>
      <c r="H15" s="175">
        <f t="shared" si="32"/>
        <v>22728.699999999997</v>
      </c>
      <c r="I15" s="106">
        <f t="shared" si="32"/>
        <v>5951.2000000000007</v>
      </c>
      <c r="J15" s="106">
        <f t="shared" si="32"/>
        <v>5576.2000000000007</v>
      </c>
      <c r="K15" s="106">
        <f t="shared" si="32"/>
        <v>4994.3999999999996</v>
      </c>
      <c r="L15" s="54">
        <f t="shared" si="32"/>
        <v>5757</v>
      </c>
      <c r="M15" s="55">
        <f t="shared" si="32"/>
        <v>22278.799999999999</v>
      </c>
      <c r="N15" s="54">
        <f t="shared" si="32"/>
        <v>5918.6</v>
      </c>
      <c r="O15" s="106">
        <f t="shared" si="32"/>
        <v>5757.5</v>
      </c>
      <c r="P15" s="106">
        <f>SUM(P10:P14)+P9</f>
        <v>6113.3000000000011</v>
      </c>
      <c r="Q15" s="106">
        <f>SUM(Q10:Q14)+Q9</f>
        <v>6784.5</v>
      </c>
      <c r="R15" s="175">
        <f t="shared" si="32"/>
        <v>24573.9</v>
      </c>
      <c r="S15" s="54">
        <f t="shared" si="32"/>
        <v>6912.9</v>
      </c>
      <c r="T15" s="54">
        <f t="shared" si="32"/>
        <v>6735.7999999999993</v>
      </c>
      <c r="U15" s="54">
        <f t="shared" si="32"/>
        <v>6908.7000000000007</v>
      </c>
      <c r="V15" s="54">
        <f t="shared" si="32"/>
        <v>7234.9448779717168</v>
      </c>
      <c r="W15" s="175">
        <f t="shared" si="32"/>
        <v>27792.344877971722</v>
      </c>
      <c r="X15" s="54">
        <f t="shared" si="32"/>
        <v>7565.381935048521</v>
      </c>
      <c r="Y15" s="54">
        <f t="shared" si="32"/>
        <v>7339.7580802999237</v>
      </c>
      <c r="Z15" s="54">
        <f t="shared" si="32"/>
        <v>7827.7350752801012</v>
      </c>
      <c r="AA15" s="54">
        <f t="shared" si="32"/>
        <v>7924.2019745583893</v>
      </c>
      <c r="AB15" s="55">
        <f t="shared" si="32"/>
        <v>30657.077065186935</v>
      </c>
      <c r="AC15" s="54">
        <f t="shared" si="32"/>
        <v>8228.6473555143093</v>
      </c>
      <c r="AD15" s="54">
        <f t="shared" si="32"/>
        <v>7962.1579098505699</v>
      </c>
      <c r="AE15" s="54">
        <f t="shared" si="32"/>
        <v>8543.2379664785039</v>
      </c>
      <c r="AF15" s="54">
        <f t="shared" si="32"/>
        <v>8820.7433408108463</v>
      </c>
      <c r="AG15" s="55">
        <f t="shared" si="32"/>
        <v>33554.78657265423</v>
      </c>
      <c r="AH15" s="54">
        <f t="shared" si="32"/>
        <v>9092.4287083282034</v>
      </c>
      <c r="AI15" s="54">
        <f t="shared" si="32"/>
        <v>8784.3631930197425</v>
      </c>
      <c r="AJ15" s="54">
        <f t="shared" si="32"/>
        <v>9363.416823493164</v>
      </c>
      <c r="AK15" s="54">
        <f t="shared" si="32"/>
        <v>9755.405557532762</v>
      </c>
      <c r="AL15" s="55">
        <f t="shared" si="32"/>
        <v>36995.61428237387</v>
      </c>
      <c r="AM15" s="54">
        <f t="shared" ref="AM15:AQ15" si="33">SUM(AM10:AM14)+AM9</f>
        <v>9960.6936134413954</v>
      </c>
      <c r="AN15" s="54">
        <f t="shared" si="33"/>
        <v>9576.4592935510864</v>
      </c>
      <c r="AO15" s="54">
        <f t="shared" si="33"/>
        <v>10187.756519452056</v>
      </c>
      <c r="AP15" s="54">
        <f t="shared" si="33"/>
        <v>10587.3915894858</v>
      </c>
      <c r="AQ15" s="55">
        <f t="shared" si="33"/>
        <v>40312.301015930338</v>
      </c>
      <c r="AR15" s="54">
        <f t="shared" ref="AR15:AV15" si="34">SUM(AR10:AR14)+AR9</f>
        <v>10608.79442365015</v>
      </c>
      <c r="AS15" s="54">
        <f t="shared" si="34"/>
        <v>10191.286880337879</v>
      </c>
      <c r="AT15" s="54">
        <f t="shared" si="34"/>
        <v>10841.516638209338</v>
      </c>
      <c r="AU15" s="54">
        <f t="shared" si="34"/>
        <v>11267.816963351979</v>
      </c>
      <c r="AV15" s="55">
        <f t="shared" si="34"/>
        <v>42909.41490554934</v>
      </c>
    </row>
    <row r="16" spans="1:48" s="23" customFormat="1" ht="17.25" customHeight="1" x14ac:dyDescent="0.85">
      <c r="B16" s="467" t="s">
        <v>36</v>
      </c>
      <c r="C16" s="468"/>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5">SUM(I16:L16)</f>
        <v>322.40000000000003</v>
      </c>
      <c r="N16" s="52">
        <v>82.7</v>
      </c>
      <c r="O16" s="104">
        <v>77.099999999999994</v>
      </c>
      <c r="P16" s="104">
        <v>105.5</v>
      </c>
      <c r="Q16" s="104">
        <v>120</v>
      </c>
      <c r="R16" s="173">
        <f t="shared" ref="R16" si="36">SUM(N16:Q16)</f>
        <v>385.3</v>
      </c>
      <c r="S16" s="52">
        <v>40.299999999999997</v>
      </c>
      <c r="T16" s="52">
        <v>49.1</v>
      </c>
      <c r="U16" s="52">
        <v>54.1</v>
      </c>
      <c r="V16" s="52">
        <f>+V104+V119</f>
        <v>54.1</v>
      </c>
      <c r="W16" s="173">
        <f t="shared" ref="W16" si="37">SUM(S16:V16)</f>
        <v>197.6</v>
      </c>
      <c r="X16" s="52">
        <f>+X104+X119</f>
        <v>54.1</v>
      </c>
      <c r="Y16" s="52">
        <f>+Y104+Y119</f>
        <v>54.2</v>
      </c>
      <c r="Z16" s="52">
        <f>+Z104+Z119</f>
        <v>54.300000000000004</v>
      </c>
      <c r="AA16" s="52">
        <f>+AA104+AA119</f>
        <v>54.400000000000006</v>
      </c>
      <c r="AB16" s="53">
        <f t="shared" ref="AB16" si="38">SUM(X16:AA16)</f>
        <v>217.00000000000003</v>
      </c>
      <c r="AC16" s="52">
        <f>+AC104+AC119</f>
        <v>54.7</v>
      </c>
      <c r="AD16" s="52">
        <f>+AD104+AD119</f>
        <v>54.7</v>
      </c>
      <c r="AE16" s="52">
        <f>+AE104+AE119</f>
        <v>54.7</v>
      </c>
      <c r="AF16" s="52">
        <f>+AF104+AF119</f>
        <v>54.7</v>
      </c>
      <c r="AG16" s="53">
        <f t="shared" ref="AG16" si="39">SUM(AC16:AF16)</f>
        <v>218.8</v>
      </c>
      <c r="AH16" s="52">
        <f>+AH104+AH119</f>
        <v>54.7</v>
      </c>
      <c r="AI16" s="52">
        <f>+AI104+AI119</f>
        <v>54.7</v>
      </c>
      <c r="AJ16" s="52">
        <f>+AJ104+AJ119</f>
        <v>54.7</v>
      </c>
      <c r="AK16" s="52">
        <f>+AK104+AK119</f>
        <v>54.7</v>
      </c>
      <c r="AL16" s="53">
        <f t="shared" ref="AL16" si="40">SUM(AH16:AK16)</f>
        <v>218.8</v>
      </c>
      <c r="AM16" s="52">
        <f>+AM104+AM119</f>
        <v>54.7</v>
      </c>
      <c r="AN16" s="52">
        <f>+AN104+AN119</f>
        <v>54.7</v>
      </c>
      <c r="AO16" s="52">
        <f>+AO104+AO119</f>
        <v>54.7</v>
      </c>
      <c r="AP16" s="52">
        <f>+AP104+AP119</f>
        <v>54.7</v>
      </c>
      <c r="AQ16" s="53">
        <f t="shared" ref="AQ16" si="41">SUM(AM16:AP16)</f>
        <v>218.8</v>
      </c>
      <c r="AR16" s="52">
        <f>+AR104+AR119</f>
        <v>54.7</v>
      </c>
      <c r="AS16" s="52">
        <f>+AS104+AS119</f>
        <v>54.7</v>
      </c>
      <c r="AT16" s="52">
        <f>+AT104+AT119</f>
        <v>54.7</v>
      </c>
      <c r="AU16" s="52">
        <f>+AU104+AU119</f>
        <v>54.7</v>
      </c>
      <c r="AV16" s="53">
        <f t="shared" ref="AV16" si="42">SUM(AR16:AU16)</f>
        <v>218.8</v>
      </c>
    </row>
    <row r="17" spans="1:48" x14ac:dyDescent="0.55000000000000004">
      <c r="B17" s="135" t="s">
        <v>10</v>
      </c>
      <c r="C17" s="136"/>
      <c r="D17" s="103">
        <f t="shared" ref="D17:AQ17" si="43">D8-D15+D16</f>
        <v>1015.7000000000005</v>
      </c>
      <c r="E17" s="103">
        <f t="shared" si="43"/>
        <v>857.69999999999959</v>
      </c>
      <c r="F17" s="103">
        <f t="shared" si="43"/>
        <v>1121.3000000000011</v>
      </c>
      <c r="G17" s="103">
        <f t="shared" si="43"/>
        <v>1083.2000000000012</v>
      </c>
      <c r="H17" s="171">
        <f t="shared" si="43"/>
        <v>4077.9000000000051</v>
      </c>
      <c r="I17" s="103">
        <f t="shared" si="43"/>
        <v>1219.7999999999988</v>
      </c>
      <c r="J17" s="103">
        <f t="shared" si="43"/>
        <v>487.39999999999907</v>
      </c>
      <c r="K17" s="103">
        <f t="shared" si="43"/>
        <v>-703.8999999999993</v>
      </c>
      <c r="L17" s="50">
        <f t="shared" si="43"/>
        <v>558.30000000000041</v>
      </c>
      <c r="M17" s="51">
        <f t="shared" si="43"/>
        <v>1561.6000000000045</v>
      </c>
      <c r="N17" s="50">
        <f t="shared" si="43"/>
        <v>913.50000000000023</v>
      </c>
      <c r="O17" s="103">
        <f t="shared" si="43"/>
        <v>987.6</v>
      </c>
      <c r="P17" s="103">
        <f>P8-P15+P16</f>
        <v>1488.6999999999989</v>
      </c>
      <c r="Q17" s="103">
        <f>Q8-Q15+Q16</f>
        <v>1482.1999999999998</v>
      </c>
      <c r="R17" s="171">
        <f t="shared" si="43"/>
        <v>4871.9999999999973</v>
      </c>
      <c r="S17" s="50">
        <f t="shared" si="43"/>
        <v>1177.8</v>
      </c>
      <c r="T17" s="50">
        <f t="shared" si="43"/>
        <v>948.9000000000002</v>
      </c>
      <c r="U17" s="50">
        <f t="shared" si="43"/>
        <v>1295.4999999999995</v>
      </c>
      <c r="V17" s="50">
        <f t="shared" si="43"/>
        <v>1106.8835609451121</v>
      </c>
      <c r="W17" s="171">
        <f t="shared" si="43"/>
        <v>4529.0835609451042</v>
      </c>
      <c r="X17" s="50">
        <f t="shared" si="43"/>
        <v>1157.0200909464743</v>
      </c>
      <c r="Y17" s="50">
        <f t="shared" si="43"/>
        <v>1107.4156341339633</v>
      </c>
      <c r="Z17" s="50">
        <f t="shared" si="43"/>
        <v>1417.3730833855104</v>
      </c>
      <c r="AA17" s="50">
        <f t="shared" si="43"/>
        <v>1529.2551664165953</v>
      </c>
      <c r="AB17" s="51">
        <f t="shared" si="43"/>
        <v>5211.0639748825452</v>
      </c>
      <c r="AC17" s="50">
        <f t="shared" si="43"/>
        <v>1562.3186303071755</v>
      </c>
      <c r="AD17" s="50">
        <f t="shared" si="43"/>
        <v>1297.7843273790525</v>
      </c>
      <c r="AE17" s="50">
        <f t="shared" si="43"/>
        <v>1600.4493556014743</v>
      </c>
      <c r="AF17" s="50">
        <f t="shared" si="43"/>
        <v>1583.020447229733</v>
      </c>
      <c r="AG17" s="51">
        <f t="shared" si="43"/>
        <v>6043.572760517437</v>
      </c>
      <c r="AH17" s="50">
        <f t="shared" si="43"/>
        <v>1820.4732418221386</v>
      </c>
      <c r="AI17" s="50">
        <f t="shared" si="43"/>
        <v>1528.4975455599499</v>
      </c>
      <c r="AJ17" s="50">
        <f t="shared" si="43"/>
        <v>1941.4353282223904</v>
      </c>
      <c r="AK17" s="50">
        <f t="shared" si="43"/>
        <v>1863.8561066296727</v>
      </c>
      <c r="AL17" s="51">
        <f t="shared" si="43"/>
        <v>7154.2622222341497</v>
      </c>
      <c r="AM17" s="50">
        <f t="shared" si="43"/>
        <v>2039.2045585748976</v>
      </c>
      <c r="AN17" s="50">
        <f t="shared" si="43"/>
        <v>1706.1639819015629</v>
      </c>
      <c r="AO17" s="50">
        <f t="shared" si="43"/>
        <v>2135.6768576086351</v>
      </c>
      <c r="AP17" s="50">
        <f t="shared" si="43"/>
        <v>2041.1115527760642</v>
      </c>
      <c r="AQ17" s="51">
        <f t="shared" si="43"/>
        <v>7922.1569508611619</v>
      </c>
      <c r="AR17" s="50">
        <f t="shared" ref="AR17:AV17" si="44">AR8-AR15+AR16</f>
        <v>2168.045897422634</v>
      </c>
      <c r="AS17" s="50">
        <f t="shared" si="44"/>
        <v>1812.9913620688305</v>
      </c>
      <c r="AT17" s="50">
        <f t="shared" si="44"/>
        <v>2267.7516158585468</v>
      </c>
      <c r="AU17" s="50">
        <f t="shared" si="44"/>
        <v>2169.8217984513785</v>
      </c>
      <c r="AV17" s="51">
        <f t="shared" si="44"/>
        <v>8418.6106738014023</v>
      </c>
    </row>
    <row r="18" spans="1:48" ht="16.2" x14ac:dyDescent="0.8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114</v>
      </c>
      <c r="W18" s="176">
        <f>SUM(S18:V18)</f>
        <v>274.2</v>
      </c>
      <c r="X18" s="89">
        <f>+X170</f>
        <v>114</v>
      </c>
      <c r="Y18" s="89">
        <f>+Y170</f>
        <v>64</v>
      </c>
      <c r="Z18" s="89">
        <f>+Z170</f>
        <v>64</v>
      </c>
      <c r="AA18" s="89">
        <f>+AA170</f>
        <v>64</v>
      </c>
      <c r="AB18" s="90">
        <f>SUM(X18:AA18)</f>
        <v>306</v>
      </c>
      <c r="AC18" s="89">
        <f t="shared" ref="AC18:AF18" si="45">+AC170</f>
        <v>64</v>
      </c>
      <c r="AD18" s="89">
        <f t="shared" si="45"/>
        <v>64</v>
      </c>
      <c r="AE18" s="89">
        <f t="shared" si="45"/>
        <v>64</v>
      </c>
      <c r="AF18" s="89">
        <f t="shared" si="45"/>
        <v>64</v>
      </c>
      <c r="AG18" s="90">
        <f>SUM(AC18:AF18)</f>
        <v>256</v>
      </c>
      <c r="AH18" s="89">
        <f t="shared" ref="AH18:AK18" si="46">+AH170</f>
        <v>64</v>
      </c>
      <c r="AI18" s="89">
        <f t="shared" si="46"/>
        <v>64</v>
      </c>
      <c r="AJ18" s="89">
        <f t="shared" si="46"/>
        <v>64</v>
      </c>
      <c r="AK18" s="89">
        <f t="shared" si="46"/>
        <v>64</v>
      </c>
      <c r="AL18" s="90">
        <f>SUM(AH18:AK18)</f>
        <v>256</v>
      </c>
      <c r="AM18" s="89">
        <f t="shared" ref="AM18:AP18" si="47">+AM170</f>
        <v>64</v>
      </c>
      <c r="AN18" s="89">
        <f t="shared" si="47"/>
        <v>64</v>
      </c>
      <c r="AO18" s="89">
        <f t="shared" si="47"/>
        <v>64</v>
      </c>
      <c r="AP18" s="89">
        <f t="shared" si="47"/>
        <v>64</v>
      </c>
      <c r="AQ18" s="90">
        <f>SUM(AM18:AP18)</f>
        <v>256</v>
      </c>
      <c r="AR18" s="89">
        <f t="shared" ref="AR18:AU18" si="48">+AR170</f>
        <v>64</v>
      </c>
      <c r="AS18" s="89">
        <f t="shared" si="48"/>
        <v>64</v>
      </c>
      <c r="AT18" s="89">
        <f t="shared" si="48"/>
        <v>64</v>
      </c>
      <c r="AU18" s="89">
        <f t="shared" si="48"/>
        <v>64</v>
      </c>
      <c r="AV18" s="90">
        <f>SUM(AR18:AU18)</f>
        <v>256</v>
      </c>
    </row>
    <row r="19" spans="1:48" x14ac:dyDescent="0.55000000000000004">
      <c r="B19" s="124" t="s">
        <v>71</v>
      </c>
      <c r="C19" s="79"/>
      <c r="D19" s="108">
        <f t="shared" ref="D19:AQ19" si="49">+D17+D18</f>
        <v>1153.7000000000005</v>
      </c>
      <c r="E19" s="108">
        <f t="shared" si="49"/>
        <v>999.09999999999957</v>
      </c>
      <c r="F19" s="108">
        <f t="shared" si="49"/>
        <v>1246.600000000001</v>
      </c>
      <c r="G19" s="108">
        <f t="shared" si="49"/>
        <v>1160.6000000000013</v>
      </c>
      <c r="H19" s="177">
        <f t="shared" si="49"/>
        <v>4560.0000000000055</v>
      </c>
      <c r="I19" s="108">
        <f t="shared" si="49"/>
        <v>1291.3999999999987</v>
      </c>
      <c r="J19" s="108">
        <f t="shared" si="49"/>
        <v>554.19999999999902</v>
      </c>
      <c r="K19" s="108">
        <f t="shared" si="49"/>
        <v>-530.21999999999935</v>
      </c>
      <c r="L19" s="80">
        <f t="shared" si="49"/>
        <v>817.80000000000041</v>
      </c>
      <c r="M19" s="81">
        <f t="shared" si="49"/>
        <v>2133.1800000000044</v>
      </c>
      <c r="N19" s="108">
        <f t="shared" si="49"/>
        <v>1048.4000000000003</v>
      </c>
      <c r="O19" s="108">
        <f t="shared" si="49"/>
        <v>1075.8</v>
      </c>
      <c r="P19" s="108">
        <f t="shared" si="49"/>
        <v>1540.399999999999</v>
      </c>
      <c r="Q19" s="108">
        <f t="shared" si="49"/>
        <v>1597.3999999999999</v>
      </c>
      <c r="R19" s="177">
        <f t="shared" si="49"/>
        <v>5261.9999999999973</v>
      </c>
      <c r="S19" s="80">
        <f t="shared" si="49"/>
        <v>1213</v>
      </c>
      <c r="T19" s="80">
        <f t="shared" si="49"/>
        <v>996.4000000000002</v>
      </c>
      <c r="U19" s="80">
        <f t="shared" si="49"/>
        <v>1372.9999999999995</v>
      </c>
      <c r="V19" s="80">
        <f t="shared" si="49"/>
        <v>1220.8835609451121</v>
      </c>
      <c r="W19" s="177">
        <f t="shared" si="49"/>
        <v>4803.283560945104</v>
      </c>
      <c r="X19" s="80">
        <f t="shared" si="49"/>
        <v>1271.0200909464743</v>
      </c>
      <c r="Y19" s="80">
        <f t="shared" si="49"/>
        <v>1171.4156341339633</v>
      </c>
      <c r="Z19" s="80">
        <f t="shared" si="49"/>
        <v>1481.3730833855104</v>
      </c>
      <c r="AA19" s="80">
        <f t="shared" si="49"/>
        <v>1593.2551664165953</v>
      </c>
      <c r="AB19" s="81">
        <f t="shared" si="49"/>
        <v>5517.0639748825452</v>
      </c>
      <c r="AC19" s="80">
        <f t="shared" si="49"/>
        <v>1626.3186303071755</v>
      </c>
      <c r="AD19" s="80">
        <f t="shared" si="49"/>
        <v>1361.7843273790525</v>
      </c>
      <c r="AE19" s="80">
        <f t="shared" si="49"/>
        <v>1664.4493556014743</v>
      </c>
      <c r="AF19" s="80">
        <f t="shared" si="49"/>
        <v>1647.020447229733</v>
      </c>
      <c r="AG19" s="81">
        <f t="shared" si="49"/>
        <v>6299.572760517437</v>
      </c>
      <c r="AH19" s="80">
        <f t="shared" si="49"/>
        <v>1884.4732418221386</v>
      </c>
      <c r="AI19" s="80">
        <f t="shared" si="49"/>
        <v>1592.4975455599499</v>
      </c>
      <c r="AJ19" s="80">
        <f t="shared" si="49"/>
        <v>2005.4353282223904</v>
      </c>
      <c r="AK19" s="80">
        <f t="shared" si="49"/>
        <v>1927.8561066296727</v>
      </c>
      <c r="AL19" s="81">
        <f t="shared" si="49"/>
        <v>7410.2622222341497</v>
      </c>
      <c r="AM19" s="80">
        <f t="shared" si="49"/>
        <v>2103.2045585748974</v>
      </c>
      <c r="AN19" s="80">
        <f t="shared" si="49"/>
        <v>1770.1639819015629</v>
      </c>
      <c r="AO19" s="80">
        <f t="shared" si="49"/>
        <v>2199.6768576086351</v>
      </c>
      <c r="AP19" s="80">
        <f t="shared" si="49"/>
        <v>2105.1115527760639</v>
      </c>
      <c r="AQ19" s="81">
        <f t="shared" si="49"/>
        <v>8178.1569508611619</v>
      </c>
      <c r="AR19" s="80">
        <f t="shared" ref="AR19:AV19" si="50">+AR17+AR18</f>
        <v>2232.045897422634</v>
      </c>
      <c r="AS19" s="80">
        <f t="shared" si="50"/>
        <v>1876.9913620688305</v>
      </c>
      <c r="AT19" s="80">
        <f t="shared" si="50"/>
        <v>2331.7516158585468</v>
      </c>
      <c r="AU19" s="80">
        <f t="shared" si="50"/>
        <v>2233.8217984513785</v>
      </c>
      <c r="AV19" s="81">
        <f t="shared" si="50"/>
        <v>8674.6106738014023</v>
      </c>
    </row>
    <row r="20" spans="1:48" x14ac:dyDescent="0.55000000000000004">
      <c r="B20" s="38" t="s">
        <v>63</v>
      </c>
      <c r="C20" s="18"/>
      <c r="D20" s="105">
        <v>0</v>
      </c>
      <c r="E20" s="105">
        <v>21</v>
      </c>
      <c r="F20" s="105">
        <v>601.79999999999995</v>
      </c>
      <c r="G20" s="105">
        <f t="shared" ref="G20:G22" si="51">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55000000000000004">
      <c r="B21" s="38" t="s">
        <v>37</v>
      </c>
      <c r="C21" s="18"/>
      <c r="D21" s="105">
        <v>24.8</v>
      </c>
      <c r="E21" s="105">
        <v>15.2</v>
      </c>
      <c r="F21" s="102">
        <v>40.200000000000003</v>
      </c>
      <c r="G21" s="105">
        <f t="shared" si="51"/>
        <v>16.299999999999994</v>
      </c>
      <c r="H21" s="170">
        <v>96.5</v>
      </c>
      <c r="I21" s="105">
        <v>15.9</v>
      </c>
      <c r="J21" s="105">
        <v>2</v>
      </c>
      <c r="K21" s="105">
        <v>12.7</v>
      </c>
      <c r="L21" s="105">
        <v>9.1</v>
      </c>
      <c r="M21" s="170">
        <f t="shared" ref="M21:M22" si="52">SUM(I21:L21)</f>
        <v>39.699999999999996</v>
      </c>
      <c r="N21" s="105">
        <v>15.5</v>
      </c>
      <c r="O21" s="105">
        <v>17.3</v>
      </c>
      <c r="P21" s="105">
        <v>36</v>
      </c>
      <c r="Q21" s="105">
        <v>21.5</v>
      </c>
      <c r="R21" s="170">
        <f t="shared" ref="R21" si="53">SUM(N21:Q21)</f>
        <v>90.3</v>
      </c>
      <c r="S21" s="105">
        <v>-0.1</v>
      </c>
      <c r="T21" s="105">
        <v>46.3</v>
      </c>
      <c r="U21" s="105">
        <v>19.8</v>
      </c>
      <c r="V21" s="105">
        <f>('BS 3Q2022'!U6+'BS 3Q2022'!U7+'BS 3Q2022'!U12)*'IS 3Q2022'!V144</f>
        <v>21.215247784595928</v>
      </c>
      <c r="W21" s="170">
        <f t="shared" ref="W21" si="54">SUM(S21:V21)</f>
        <v>87.215247784595931</v>
      </c>
      <c r="X21" s="105">
        <f>('BS 3Q2022'!V6+'BS 3Q2022'!V7+'BS 3Q2022'!V12)*'IS 3Q2022'!X144</f>
        <v>30.755283736014132</v>
      </c>
      <c r="Y21" s="105">
        <f>('BS 3Q2022'!X6+'BS 3Q2022'!X7+'BS 3Q2022'!X12)*'IS 3Q2022'!Y144</f>
        <v>54.517429100407341</v>
      </c>
      <c r="Z21" s="105">
        <f>('BS 3Q2022'!Y6+'BS 3Q2022'!Y7+'BS 3Q2022'!Y12)*'IS 3Q2022'!Z144</f>
        <v>47.668463360912277</v>
      </c>
      <c r="AA21" s="105">
        <f>('BS 3Q2022'!Z6+'BS 3Q2022'!Z7+'BS 3Q2022'!Z12)*'IS 3Q2022'!AA144</f>
        <v>28.034316718811734</v>
      </c>
      <c r="AB21" s="170">
        <f t="shared" ref="AB21" si="55">SUM(X21:AA21)</f>
        <v>160.9754929161455</v>
      </c>
      <c r="AC21" s="105">
        <f>('BS 3Q2022'!AA6+'BS 3Q2022'!AA7+'BS 3Q2022'!AA12)*'IS 3Q2022'!AC144</f>
        <v>33.124893625949944</v>
      </c>
      <c r="AD21" s="105">
        <f>('BS 3Q2022'!AC6+'BS 3Q2022'!AC7+'BS 3Q2022'!AC12)*'IS 3Q2022'!AD144</f>
        <v>39.980882250174879</v>
      </c>
      <c r="AE21" s="105">
        <f>('BS 3Q2022'!AD6+'BS 3Q2022'!AD7+'BS 3Q2022'!AD12)*'IS 3Q2022'!AE144</f>
        <v>37.931444644824879</v>
      </c>
      <c r="AF21" s="105">
        <f>('BS 3Q2022'!AE6+'BS 3Q2022'!AE7+'BS 3Q2022'!AE12)*'IS 3Q2022'!AF144</f>
        <v>38.2840264704503</v>
      </c>
      <c r="AG21" s="170">
        <f t="shared" ref="AG21:AG22" si="56">SUM(AC21:AF21)</f>
        <v>149.32124699140002</v>
      </c>
      <c r="AH21" s="105">
        <f>('BS 3Q2022'!AF6+'BS 3Q2022'!AF7+'BS 3Q2022'!AF12)*'IS 3Q2022'!AH144</f>
        <v>42.934701355133072</v>
      </c>
      <c r="AI21" s="105">
        <f>('BS 3Q2022'!AH6+'BS 3Q2022'!AH7+'BS 3Q2022'!AH12)*'IS 3Q2022'!AI144</f>
        <v>50.462326735658735</v>
      </c>
      <c r="AJ21" s="105">
        <f>('BS 3Q2022'!AI6+'BS 3Q2022'!AI7+'BS 3Q2022'!AI12)*'IS 3Q2022'!AJ144</f>
        <v>48.431659720053787</v>
      </c>
      <c r="AK21" s="105">
        <f>('BS 3Q2022'!AJ6+'BS 3Q2022'!AJ7+'BS 3Q2022'!AJ12)*'IS 3Q2022'!AK144</f>
        <v>51.566724219566701</v>
      </c>
      <c r="AL21" s="170">
        <f t="shared" ref="AL21:AL22" si="57">SUM(AH21:AK21)</f>
        <v>193.3954120304123</v>
      </c>
      <c r="AM21" s="105">
        <f>('BS 3Q2022'!AK6+'BS 3Q2022'!AK7+'BS 3Q2022'!AK12)*'IS 3Q2022'!AM144</f>
        <v>15.403022109276007</v>
      </c>
      <c r="AN21" s="105">
        <f>('BS 3Q2022'!AM6+'BS 3Q2022'!AM7+'BS 3Q2022'!AM12)*'IS 3Q2022'!AN144</f>
        <v>23.030870052901193</v>
      </c>
      <c r="AO21" s="105">
        <f>('BS 3Q2022'!AN6+'BS 3Q2022'!AN7+'BS 3Q2022'!AN12)*'IS 3Q2022'!AO144</f>
        <v>19.782203920447088</v>
      </c>
      <c r="AP21" s="105">
        <f>('BS 3Q2022'!AO6+'BS 3Q2022'!AO7+'BS 3Q2022'!AO12)*'IS 3Q2022'!AP144</f>
        <v>20.308443193308538</v>
      </c>
      <c r="AQ21" s="170">
        <f t="shared" ref="AQ21:AQ22" si="58">SUM(AM21:AP21)</f>
        <v>78.524539275932824</v>
      </c>
      <c r="AR21" s="105">
        <f>('BS 3Q2022'!AP6+'BS 3Q2022'!AP7+'BS 3Q2022'!AP12)*'IS 3Q2022'!AR144</f>
        <v>26.514755980221455</v>
      </c>
      <c r="AS21" s="105">
        <f>('BS 3Q2022'!AR6+'BS 3Q2022'!AR7+'BS 3Q2022'!AR12)*'IS 3Q2022'!AS144</f>
        <v>35.883987086734386</v>
      </c>
      <c r="AT21" s="105">
        <f>('BS 3Q2022'!AS6+'BS 3Q2022'!AS7+'BS 3Q2022'!AS12)*'IS 3Q2022'!AT144</f>
        <v>33.356540119039202</v>
      </c>
      <c r="AU21" s="105">
        <f>('BS 3Q2022'!AT6+'BS 3Q2022'!AT7+'BS 3Q2022'!AT12)*'IS 3Q2022'!AU144</f>
        <v>34.947476462292514</v>
      </c>
      <c r="AV21" s="170">
        <f t="shared" ref="AV21:AV22" si="59">SUM(AR21:AU21)</f>
        <v>130.70275964828755</v>
      </c>
    </row>
    <row r="22" spans="1:48" ht="16.2" x14ac:dyDescent="0.85">
      <c r="B22" s="38" t="s">
        <v>38</v>
      </c>
      <c r="C22" s="356"/>
      <c r="D22" s="104">
        <v>-75</v>
      </c>
      <c r="E22" s="104">
        <v>-73.900000000000006</v>
      </c>
      <c r="F22" s="104">
        <v>-86.4</v>
      </c>
      <c r="G22" s="104">
        <f t="shared" si="51"/>
        <v>-95.699999999999989</v>
      </c>
      <c r="H22" s="173">
        <v>-331</v>
      </c>
      <c r="I22" s="104">
        <v>-91.9</v>
      </c>
      <c r="J22" s="104">
        <v>-99.2</v>
      </c>
      <c r="K22" s="104">
        <v>-120.8</v>
      </c>
      <c r="L22" s="104">
        <v>-125</v>
      </c>
      <c r="M22" s="173">
        <f t="shared" si="52"/>
        <v>-436.90000000000003</v>
      </c>
      <c r="N22" s="104">
        <v>-120.7</v>
      </c>
      <c r="O22" s="104">
        <v>-115</v>
      </c>
      <c r="P22" s="104">
        <v>-113.4</v>
      </c>
      <c r="Q22" s="104">
        <v>-120.6</v>
      </c>
      <c r="R22" s="173">
        <f t="shared" ref="R22" si="60">SUM(N22:Q22)</f>
        <v>-469.70000000000005</v>
      </c>
      <c r="S22" s="104">
        <v>-115.3</v>
      </c>
      <c r="T22" s="104">
        <v>-119.1</v>
      </c>
      <c r="U22" s="104">
        <v>-123.1</v>
      </c>
      <c r="V22" s="104">
        <f>-('BS 3Q2022'!U28+'BS 3Q2022'!U31)*V145</f>
        <v>-119.60932925321661</v>
      </c>
      <c r="W22" s="173">
        <f t="shared" ref="W22" si="61">SUM(S22:V22)</f>
        <v>-477.10932925321663</v>
      </c>
      <c r="X22" s="104">
        <f>-('BS 3Q2022'!V28+'BS 3Q2022'!V31)*X145</f>
        <v>-119.52922600531741</v>
      </c>
      <c r="Y22" s="104">
        <f>-('BS 3Q2022'!X28+'BS 3Q2022'!X31)*Y145</f>
        <v>-121.02231600531739</v>
      </c>
      <c r="Z22" s="104">
        <f>-('BS 3Q2022'!Y28+'BS 3Q2022'!Y31)*Z145</f>
        <v>-122.51540600531739</v>
      </c>
      <c r="AA22" s="104">
        <f>-('BS 3Q2022'!Z28+'BS 3Q2022'!Z31)*AA145</f>
        <v>-124.00849600531738</v>
      </c>
      <c r="AB22" s="173">
        <f t="shared" ref="AB22" si="62">SUM(X22:AA22)</f>
        <v>-487.07544402126962</v>
      </c>
      <c r="AC22" s="104">
        <f>-('BS 3Q2022'!AA28+'BS 3Q2022'!AA31)*AC145</f>
        <v>-125.50158600531738</v>
      </c>
      <c r="AD22" s="104">
        <f>-('BS 3Q2022'!AC28+'BS 3Q2022'!AC31)*AD145</f>
        <v>-126.99467600531736</v>
      </c>
      <c r="AE22" s="104">
        <f>-('BS 3Q2022'!AD28+'BS 3Q2022'!AD31)*AE145</f>
        <v>-128.48518435720496</v>
      </c>
      <c r="AF22" s="104">
        <f>-('BS 3Q2022'!AE28+'BS 3Q2022'!AE31)*AF145</f>
        <v>-129.97824435720494</v>
      </c>
      <c r="AG22" s="173">
        <f t="shared" si="56"/>
        <v>-510.95969072504465</v>
      </c>
      <c r="AH22" s="104">
        <f>-('BS 3Q2022'!AF28+'BS 3Q2022'!AF31)*AH145</f>
        <v>-132.35185372800854</v>
      </c>
      <c r="AI22" s="104">
        <f>-('BS 3Q2022'!AH28+'BS 3Q2022'!AH31)*AI145</f>
        <v>-133.85491372800854</v>
      </c>
      <c r="AJ22" s="104">
        <f>-('BS 3Q2022'!AI28+'BS 3Q2022'!AI31)*AJ145</f>
        <v>-135.35797372800852</v>
      </c>
      <c r="AK22" s="104">
        <f>-('BS 3Q2022'!AJ28+'BS 3Q2022'!AJ31)*AK145</f>
        <v>-185.03454401480536</v>
      </c>
      <c r="AL22" s="173">
        <f t="shared" si="57"/>
        <v>-586.59928519883101</v>
      </c>
      <c r="AM22" s="104">
        <f>-('BS 3Q2022'!AK28+'BS 3Q2022'!AK31)*AM145</f>
        <v>-185.03454401480536</v>
      </c>
      <c r="AN22" s="104">
        <f>-('BS 3Q2022'!AM28+'BS 3Q2022'!AM31)*AN145</f>
        <v>-185.03454401480536</v>
      </c>
      <c r="AO22" s="104">
        <f>-('BS 3Q2022'!AN28+'BS 3Q2022'!AN31)*AO145</f>
        <v>-185.03454401480536</v>
      </c>
      <c r="AP22" s="104">
        <f>-('BS 3Q2022'!AO28+'BS 3Q2022'!AO31)*AP145</f>
        <v>-185.03454401480536</v>
      </c>
      <c r="AQ22" s="173">
        <f t="shared" si="58"/>
        <v>-740.13817605922145</v>
      </c>
      <c r="AR22" s="104">
        <f>-('BS 3Q2022'!AP28+'BS 3Q2022'!AP31)*AR145</f>
        <v>-185.03454401480536</v>
      </c>
      <c r="AS22" s="104">
        <f>-('BS 3Q2022'!AR28+'BS 3Q2022'!AR31)*AS145</f>
        <v>-185.03454401480536</v>
      </c>
      <c r="AT22" s="104">
        <f>-('BS 3Q2022'!AS28+'BS 3Q2022'!AS31)*AT145</f>
        <v>-185.03454401480536</v>
      </c>
      <c r="AU22" s="104">
        <f>-('BS 3Q2022'!AT28+'BS 3Q2022'!AT31)*AU145</f>
        <v>-185.03454401480536</v>
      </c>
      <c r="AV22" s="173">
        <f t="shared" si="59"/>
        <v>-740.13817605922145</v>
      </c>
    </row>
    <row r="23" spans="1:48" x14ac:dyDescent="0.55000000000000004">
      <c r="B23" s="469" t="s">
        <v>11</v>
      </c>
      <c r="C23" s="470"/>
      <c r="D23" s="103">
        <f t="shared" ref="D23:AQ23" si="63">D17+D21+D22+D20</f>
        <v>965.50000000000045</v>
      </c>
      <c r="E23" s="103">
        <f t="shared" si="63"/>
        <v>819.99999999999966</v>
      </c>
      <c r="F23" s="103">
        <f t="shared" si="63"/>
        <v>1676.900000000001</v>
      </c>
      <c r="G23" s="103">
        <f t="shared" si="63"/>
        <v>1003.8000000000011</v>
      </c>
      <c r="H23" s="171">
        <f t="shared" si="63"/>
        <v>4466.2000000000053</v>
      </c>
      <c r="I23" s="103">
        <f t="shared" si="63"/>
        <v>1143.7999999999988</v>
      </c>
      <c r="J23" s="103">
        <f t="shared" si="63"/>
        <v>390.19999999999908</v>
      </c>
      <c r="K23" s="103">
        <f t="shared" si="63"/>
        <v>-811.9999999999992</v>
      </c>
      <c r="L23" s="50">
        <f t="shared" si="63"/>
        <v>442.40000000000043</v>
      </c>
      <c r="M23" s="51">
        <f t="shared" si="63"/>
        <v>1164.4000000000044</v>
      </c>
      <c r="N23" s="50">
        <f t="shared" si="63"/>
        <v>808.30000000000018</v>
      </c>
      <c r="O23" s="103">
        <f t="shared" si="63"/>
        <v>889.9</v>
      </c>
      <c r="P23" s="103">
        <f t="shared" si="63"/>
        <v>1411.2999999999988</v>
      </c>
      <c r="Q23" s="103">
        <f>Q17+Q21+Q22+Q20</f>
        <v>2247.6</v>
      </c>
      <c r="R23" s="171">
        <f t="shared" si="63"/>
        <v>5357.0999999999976</v>
      </c>
      <c r="S23" s="50">
        <f t="shared" si="63"/>
        <v>1062.4000000000001</v>
      </c>
      <c r="T23" s="50">
        <f t="shared" si="63"/>
        <v>876.10000000000014</v>
      </c>
      <c r="U23" s="50">
        <f t="shared" si="63"/>
        <v>1192.1999999999996</v>
      </c>
      <c r="V23" s="50">
        <f t="shared" si="63"/>
        <v>1008.4894794764914</v>
      </c>
      <c r="W23" s="171">
        <f t="shared" si="63"/>
        <v>4139.189479476483</v>
      </c>
      <c r="X23" s="50">
        <f t="shared" si="63"/>
        <v>1068.246148677171</v>
      </c>
      <c r="Y23" s="50">
        <f t="shared" si="63"/>
        <v>1040.9107472290532</v>
      </c>
      <c r="Z23" s="50">
        <f t="shared" si="63"/>
        <v>1342.5261407411053</v>
      </c>
      <c r="AA23" s="50">
        <f t="shared" si="63"/>
        <v>1433.2809871300897</v>
      </c>
      <c r="AB23" s="51">
        <f t="shared" si="63"/>
        <v>4884.9640237774211</v>
      </c>
      <c r="AC23" s="50">
        <f t="shared" si="63"/>
        <v>1469.9419379278079</v>
      </c>
      <c r="AD23" s="50">
        <f t="shared" si="63"/>
        <v>1210.7705336239098</v>
      </c>
      <c r="AE23" s="50">
        <f t="shared" si="63"/>
        <v>1509.8956158890942</v>
      </c>
      <c r="AF23" s="50">
        <f t="shared" si="63"/>
        <v>1491.3262293429784</v>
      </c>
      <c r="AG23" s="51">
        <f t="shared" si="63"/>
        <v>5681.9343167837924</v>
      </c>
      <c r="AH23" s="50">
        <f t="shared" si="63"/>
        <v>1731.056089449263</v>
      </c>
      <c r="AI23" s="50">
        <f t="shared" si="63"/>
        <v>1445.1049585676001</v>
      </c>
      <c r="AJ23" s="50">
        <f t="shared" si="63"/>
        <v>1854.5090142144356</v>
      </c>
      <c r="AK23" s="50">
        <f t="shared" si="63"/>
        <v>1730.388286834434</v>
      </c>
      <c r="AL23" s="51">
        <f t="shared" si="63"/>
        <v>6761.0583490657309</v>
      </c>
      <c r="AM23" s="50">
        <f t="shared" si="63"/>
        <v>1869.5730366693683</v>
      </c>
      <c r="AN23" s="50">
        <f t="shared" si="63"/>
        <v>1544.1603079396589</v>
      </c>
      <c r="AO23" s="50">
        <f t="shared" si="63"/>
        <v>1970.4245175142769</v>
      </c>
      <c r="AP23" s="50">
        <f t="shared" si="63"/>
        <v>1876.3854519545675</v>
      </c>
      <c r="AQ23" s="51">
        <f t="shared" si="63"/>
        <v>7260.5433140778732</v>
      </c>
      <c r="AR23" s="50">
        <f t="shared" ref="AR23:AV23" si="64">AR17+AR21+AR22+AR20</f>
        <v>2009.5261093880499</v>
      </c>
      <c r="AS23" s="50">
        <f t="shared" si="64"/>
        <v>1663.8408051407596</v>
      </c>
      <c r="AT23" s="50">
        <f t="shared" si="64"/>
        <v>2116.0736119627804</v>
      </c>
      <c r="AU23" s="50">
        <f t="shared" si="64"/>
        <v>2019.7347308988656</v>
      </c>
      <c r="AV23" s="51">
        <f t="shared" si="64"/>
        <v>7809.1752573904687</v>
      </c>
    </row>
    <row r="24" spans="1:48" ht="16.2" x14ac:dyDescent="0.85">
      <c r="B24" s="471" t="s">
        <v>5</v>
      </c>
      <c r="C24" s="472"/>
      <c r="D24" s="104">
        <v>205.1</v>
      </c>
      <c r="E24" s="104">
        <v>161.19999999999999</v>
      </c>
      <c r="F24" s="104">
        <v>303.7</v>
      </c>
      <c r="G24" s="104">
        <f t="shared" ref="G24" si="65">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f>+V23*V143</f>
        <v>242.03747507435793</v>
      </c>
      <c r="W24" s="173">
        <f>SUM(S24:V24)</f>
        <v>967.93747507435796</v>
      </c>
      <c r="X24" s="52">
        <f>+X23*X143</f>
        <v>261.72030642590693</v>
      </c>
      <c r="Y24" s="52">
        <f>+Y23*Y143</f>
        <v>255.02313307111802</v>
      </c>
      <c r="Z24" s="52">
        <f>+Z23*Z143</f>
        <v>328.91890448157079</v>
      </c>
      <c r="AA24" s="52">
        <f>+AA23*AA143</f>
        <v>351.15384184687196</v>
      </c>
      <c r="AB24" s="53">
        <f>SUM(X24:AA24)</f>
        <v>1196.8161858254678</v>
      </c>
      <c r="AC24" s="52">
        <f>+AC23*AC143</f>
        <v>360.13577479231293</v>
      </c>
      <c r="AD24" s="52">
        <f>+AD23*AD143</f>
        <v>296.63878073785793</v>
      </c>
      <c r="AE24" s="52">
        <f>+AE23*AE143</f>
        <v>369.92442589282808</v>
      </c>
      <c r="AF24" s="52">
        <f>+AF23*AF143</f>
        <v>365.37492618902968</v>
      </c>
      <c r="AG24" s="53">
        <f>SUM(AC24:AF24)</f>
        <v>1392.0739076120285</v>
      </c>
      <c r="AH24" s="52">
        <f>+AH23*AH143</f>
        <v>424.10874191506946</v>
      </c>
      <c r="AI24" s="52">
        <f>+AI23*AI143</f>
        <v>354.05071484906199</v>
      </c>
      <c r="AJ24" s="52">
        <f>+AJ23*AJ143</f>
        <v>454.35470848253675</v>
      </c>
      <c r="AK24" s="52">
        <f>+AK23*AK143</f>
        <v>423.94513027443634</v>
      </c>
      <c r="AL24" s="53">
        <f>SUM(AH24:AK24)</f>
        <v>1656.4592955211047</v>
      </c>
      <c r="AM24" s="52">
        <f>+AM23*AM143</f>
        <v>458.04539398399521</v>
      </c>
      <c r="AN24" s="52">
        <f>+AN23*AN143</f>
        <v>378.31927544521642</v>
      </c>
      <c r="AO24" s="52">
        <f>+AO23*AO143</f>
        <v>482.75400679099783</v>
      </c>
      <c r="AP24" s="52">
        <f>+AP23*AP143</f>
        <v>459.71443572886903</v>
      </c>
      <c r="AQ24" s="53">
        <f>SUM(AM24:AP24)</f>
        <v>1778.8331119490786</v>
      </c>
      <c r="AR24" s="52">
        <f>+AR23*AR143</f>
        <v>492.33389680007224</v>
      </c>
      <c r="AS24" s="52">
        <f>+AS23*AS143</f>
        <v>407.64099725948608</v>
      </c>
      <c r="AT24" s="52">
        <f>+AT23*AT143</f>
        <v>518.43803493088114</v>
      </c>
      <c r="AU24" s="52">
        <f>+AU23*AU143</f>
        <v>494.83500907022204</v>
      </c>
      <c r="AV24" s="53">
        <f>SUM(AR24:AU24)</f>
        <v>1913.2479380606615</v>
      </c>
    </row>
    <row r="25" spans="1:48" x14ac:dyDescent="0.55000000000000004">
      <c r="A25" s="23"/>
      <c r="B25" s="469" t="s">
        <v>39</v>
      </c>
      <c r="C25" s="470"/>
      <c r="D25" s="103">
        <f t="shared" ref="D25:AQ25" si="66">+D23-D24</f>
        <v>760.40000000000043</v>
      </c>
      <c r="E25" s="103">
        <f t="shared" si="66"/>
        <v>658.79999999999973</v>
      </c>
      <c r="F25" s="103">
        <f t="shared" si="66"/>
        <v>1373.200000000001</v>
      </c>
      <c r="G25" s="103">
        <f t="shared" si="66"/>
        <v>802.20000000000095</v>
      </c>
      <c r="H25" s="171">
        <f t="shared" si="66"/>
        <v>3594.6000000000054</v>
      </c>
      <c r="I25" s="103">
        <f t="shared" si="66"/>
        <v>885.29999999999882</v>
      </c>
      <c r="J25" s="103">
        <f t="shared" si="66"/>
        <v>324.79999999999905</v>
      </c>
      <c r="K25" s="103">
        <f t="shared" si="66"/>
        <v>-678.09999999999923</v>
      </c>
      <c r="L25" s="50">
        <f t="shared" si="66"/>
        <v>392.70000000000044</v>
      </c>
      <c r="M25" s="51">
        <f t="shared" si="66"/>
        <v>924.70000000000437</v>
      </c>
      <c r="N25" s="50">
        <f t="shared" si="66"/>
        <v>622.20000000000016</v>
      </c>
      <c r="O25" s="103">
        <f t="shared" si="66"/>
        <v>659.4</v>
      </c>
      <c r="P25" s="103">
        <f t="shared" si="66"/>
        <v>1154.1999999999989</v>
      </c>
      <c r="Q25" s="103">
        <f>+Q23-Q24</f>
        <v>1764.6</v>
      </c>
      <c r="R25" s="171">
        <f t="shared" si="66"/>
        <v>4200.3999999999978</v>
      </c>
      <c r="S25" s="50">
        <f t="shared" si="66"/>
        <v>816.10000000000014</v>
      </c>
      <c r="T25" s="50">
        <f t="shared" si="66"/>
        <v>675.00000000000011</v>
      </c>
      <c r="U25" s="50">
        <f t="shared" si="66"/>
        <v>913.69999999999959</v>
      </c>
      <c r="V25" s="50">
        <f t="shared" si="66"/>
        <v>766.45200440213353</v>
      </c>
      <c r="W25" s="171">
        <f t="shared" si="66"/>
        <v>3171.2520044021248</v>
      </c>
      <c r="X25" s="50">
        <f t="shared" si="66"/>
        <v>806.52584225126407</v>
      </c>
      <c r="Y25" s="50">
        <f t="shared" si="66"/>
        <v>785.8876141579351</v>
      </c>
      <c r="Z25" s="50">
        <f t="shared" si="66"/>
        <v>1013.6072362595346</v>
      </c>
      <c r="AA25" s="50">
        <f t="shared" si="66"/>
        <v>1082.1271452832177</v>
      </c>
      <c r="AB25" s="51">
        <f t="shared" si="66"/>
        <v>3688.1478379519531</v>
      </c>
      <c r="AC25" s="50">
        <f t="shared" si="66"/>
        <v>1109.8061631354949</v>
      </c>
      <c r="AD25" s="50">
        <f t="shared" si="66"/>
        <v>914.13175288605191</v>
      </c>
      <c r="AE25" s="50">
        <f t="shared" si="66"/>
        <v>1139.971189996266</v>
      </c>
      <c r="AF25" s="103">
        <f t="shared" si="66"/>
        <v>1125.9513031539486</v>
      </c>
      <c r="AG25" s="171">
        <f t="shared" si="66"/>
        <v>4289.8604091717643</v>
      </c>
      <c r="AH25" s="103">
        <f t="shared" si="66"/>
        <v>1306.9473475341936</v>
      </c>
      <c r="AI25" s="103">
        <f t="shared" si="66"/>
        <v>1091.0542437185381</v>
      </c>
      <c r="AJ25" s="103">
        <f t="shared" si="66"/>
        <v>1400.1543057318988</v>
      </c>
      <c r="AK25" s="103">
        <f t="shared" si="66"/>
        <v>1306.4431565599975</v>
      </c>
      <c r="AL25" s="51">
        <f t="shared" si="66"/>
        <v>5104.5990535446263</v>
      </c>
      <c r="AM25" s="103">
        <f t="shared" si="66"/>
        <v>1411.5276426853732</v>
      </c>
      <c r="AN25" s="103">
        <f t="shared" si="66"/>
        <v>1165.8410324944425</v>
      </c>
      <c r="AO25" s="103">
        <f t="shared" si="66"/>
        <v>1487.670510723279</v>
      </c>
      <c r="AP25" s="103">
        <f t="shared" si="66"/>
        <v>1416.6710162256986</v>
      </c>
      <c r="AQ25" s="51">
        <f t="shared" si="66"/>
        <v>5481.7102021287947</v>
      </c>
      <c r="AR25" s="103">
        <f t="shared" ref="AR25:AV25" si="67">+AR23-AR24</f>
        <v>1517.1922125879778</v>
      </c>
      <c r="AS25" s="103">
        <f t="shared" si="67"/>
        <v>1256.1998078812735</v>
      </c>
      <c r="AT25" s="103">
        <f t="shared" si="67"/>
        <v>1597.6355770318992</v>
      </c>
      <c r="AU25" s="103">
        <f t="shared" si="67"/>
        <v>1524.8997218286436</v>
      </c>
      <c r="AV25" s="51">
        <f t="shared" si="67"/>
        <v>5895.9273193298068</v>
      </c>
    </row>
    <row r="26" spans="1:48" ht="16.2" x14ac:dyDescent="0.85">
      <c r="A26" s="23"/>
      <c r="B26" s="210" t="s">
        <v>40</v>
      </c>
      <c r="C26" s="201"/>
      <c r="D26" s="104">
        <v>-0.2</v>
      </c>
      <c r="E26" s="104">
        <v>-4.4000000000000004</v>
      </c>
      <c r="F26" s="104">
        <v>0.4</v>
      </c>
      <c r="G26" s="104">
        <f t="shared" ref="G26" si="68">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f>AVERAGE(U26,T26,S26,Q26)</f>
        <v>0.375</v>
      </c>
      <c r="W26" s="173">
        <f>SUM(S26:V26)</f>
        <v>1.675</v>
      </c>
      <c r="X26" s="104">
        <f>AVERAGE(V26,U26,T26,S26)</f>
        <v>0.41875000000000001</v>
      </c>
      <c r="Y26" s="104">
        <f>AVERAGE(X26,V26,U26,T26)</f>
        <v>0.47343750000000001</v>
      </c>
      <c r="Z26" s="104">
        <f>AVERAGE(Y26,X26,V26,U26)</f>
        <v>0.51679687500000004</v>
      </c>
      <c r="AA26" s="104">
        <f>AVERAGE(Z26,Y26,X26,V26)</f>
        <v>0.44599609374999999</v>
      </c>
      <c r="AB26" s="173">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3">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55000000000000004">
      <c r="A27" s="20"/>
      <c r="B27" s="209" t="s">
        <v>16</v>
      </c>
      <c r="C27" s="202"/>
      <c r="D27" s="103">
        <f t="shared" ref="D27:AQ27" si="69">+D25-D26</f>
        <v>760.60000000000048</v>
      </c>
      <c r="E27" s="103">
        <f t="shared" si="69"/>
        <v>663.1999999999997</v>
      </c>
      <c r="F27" s="103">
        <f t="shared" si="69"/>
        <v>1372.8000000000009</v>
      </c>
      <c r="G27" s="103">
        <f t="shared" si="69"/>
        <v>802.60000000000093</v>
      </c>
      <c r="H27" s="171">
        <f t="shared" si="69"/>
        <v>3599.2000000000053</v>
      </c>
      <c r="I27" s="103">
        <f t="shared" si="69"/>
        <v>885.69999999999879</v>
      </c>
      <c r="J27" s="103">
        <f t="shared" si="69"/>
        <v>328.39999999999907</v>
      </c>
      <c r="K27" s="103">
        <f t="shared" si="69"/>
        <v>-678.39999999999918</v>
      </c>
      <c r="L27" s="50">
        <f t="shared" si="69"/>
        <v>392.60000000000042</v>
      </c>
      <c r="M27" s="51">
        <f t="shared" si="69"/>
        <v>928.30000000000439</v>
      </c>
      <c r="N27" s="50">
        <f t="shared" si="69"/>
        <v>622.20000000000016</v>
      </c>
      <c r="O27" s="103">
        <f t="shared" si="69"/>
        <v>659.4</v>
      </c>
      <c r="P27" s="103">
        <f t="shared" si="69"/>
        <v>1153.399999999999</v>
      </c>
      <c r="Q27" s="103">
        <f t="shared" si="69"/>
        <v>1764.3999999999999</v>
      </c>
      <c r="R27" s="171">
        <f t="shared" si="69"/>
        <v>4199.3999999999978</v>
      </c>
      <c r="S27" s="50">
        <f t="shared" si="69"/>
        <v>815.90000000000009</v>
      </c>
      <c r="T27" s="50">
        <f t="shared" si="69"/>
        <v>674.70000000000016</v>
      </c>
      <c r="U27" s="50">
        <f t="shared" si="69"/>
        <v>912.89999999999964</v>
      </c>
      <c r="V27" s="50">
        <f t="shared" si="69"/>
        <v>766.07700440213353</v>
      </c>
      <c r="W27" s="171">
        <f t="shared" si="69"/>
        <v>3169.5770044021247</v>
      </c>
      <c r="X27" s="50">
        <f t="shared" si="69"/>
        <v>806.10709225126402</v>
      </c>
      <c r="Y27" s="50">
        <f t="shared" si="69"/>
        <v>785.41417665793506</v>
      </c>
      <c r="Z27" s="50">
        <f t="shared" si="69"/>
        <v>1013.0904393845346</v>
      </c>
      <c r="AA27" s="50">
        <f t="shared" si="69"/>
        <v>1081.6811491894678</v>
      </c>
      <c r="AB27" s="51">
        <f t="shared" si="69"/>
        <v>3686.2928574832031</v>
      </c>
      <c r="AC27" s="50">
        <f t="shared" si="69"/>
        <v>1109.3424180183074</v>
      </c>
      <c r="AD27" s="50">
        <f t="shared" si="69"/>
        <v>913.65675898956749</v>
      </c>
      <c r="AE27" s="50">
        <f t="shared" si="69"/>
        <v>1139.4958070006605</v>
      </c>
      <c r="AF27" s="50">
        <f t="shared" si="69"/>
        <v>1125.4862736281918</v>
      </c>
      <c r="AG27" s="51">
        <f t="shared" si="69"/>
        <v>4287.9812576367303</v>
      </c>
      <c r="AH27" s="50">
        <f t="shared" si="69"/>
        <v>1306.4775596504351</v>
      </c>
      <c r="AI27" s="50">
        <f t="shared" si="69"/>
        <v>1090.5829451431368</v>
      </c>
      <c r="AJ27" s="50">
        <f t="shared" si="69"/>
        <v>1399.6839309867682</v>
      </c>
      <c r="AK27" s="50">
        <f t="shared" si="69"/>
        <v>1305.9740338774857</v>
      </c>
      <c r="AL27" s="51">
        <f t="shared" si="69"/>
        <v>5102.7184696578242</v>
      </c>
      <c r="AM27" s="50">
        <f t="shared" si="69"/>
        <v>1411.0574967136727</v>
      </c>
      <c r="AN27" s="50">
        <f t="shared" si="69"/>
        <v>1165.3707970007565</v>
      </c>
      <c r="AO27" s="50">
        <f t="shared" si="69"/>
        <v>1487.2005410000218</v>
      </c>
      <c r="AP27" s="50">
        <f t="shared" si="69"/>
        <v>1416.2011477579097</v>
      </c>
      <c r="AQ27" s="51">
        <f t="shared" si="69"/>
        <v>5479.8299824723617</v>
      </c>
      <c r="AR27" s="50">
        <f t="shared" ref="AR27:AV27" si="70">+AR25-AR26</f>
        <v>1516.7221576738696</v>
      </c>
      <c r="AS27" s="50">
        <f t="shared" si="70"/>
        <v>1255.7297757315634</v>
      </c>
      <c r="AT27" s="50">
        <f t="shared" si="70"/>
        <v>1597.1655957181831</v>
      </c>
      <c r="AU27" s="50">
        <f t="shared" si="70"/>
        <v>1524.4297376173126</v>
      </c>
      <c r="AV27" s="51">
        <f t="shared" si="70"/>
        <v>5894.0472667409413</v>
      </c>
    </row>
    <row r="28" spans="1:48" s="8" customFormat="1" ht="16.2" x14ac:dyDescent="0.85">
      <c r="A28" s="20"/>
      <c r="B28" s="87" t="s">
        <v>72</v>
      </c>
      <c r="C28" s="84"/>
      <c r="D28" s="109">
        <f t="shared" ref="D28:AA28" si="71">-D171-D172</f>
        <v>41.449999999998646</v>
      </c>
      <c r="E28" s="109">
        <f t="shared" si="71"/>
        <v>-54.179999999999545</v>
      </c>
      <c r="F28" s="109">
        <f t="shared" si="71"/>
        <v>-544.16000000000076</v>
      </c>
      <c r="G28" s="109">
        <f t="shared" si="71"/>
        <v>-30</v>
      </c>
      <c r="H28" s="178">
        <f>SUM(D28:G28)</f>
        <v>-586.89000000000169</v>
      </c>
      <c r="I28" s="109">
        <f t="shared" si="71"/>
        <v>-11</v>
      </c>
      <c r="J28" s="109">
        <f t="shared" si="71"/>
        <v>-23</v>
      </c>
      <c r="K28" s="109">
        <f t="shared" si="71"/>
        <v>-35.055</v>
      </c>
      <c r="L28" s="91">
        <f>-L171-L172</f>
        <v>-50.810000000000372</v>
      </c>
      <c r="M28" s="92">
        <f>SUM(I28:L28)</f>
        <v>-119.86500000000038</v>
      </c>
      <c r="N28" s="109">
        <f t="shared" si="71"/>
        <v>-35.49</v>
      </c>
      <c r="O28" s="109">
        <f t="shared" si="71"/>
        <v>-11.847999999999999</v>
      </c>
      <c r="P28" s="109">
        <f t="shared" si="71"/>
        <v>-11.862</v>
      </c>
      <c r="Q28" s="109">
        <f t="shared" si="71"/>
        <v>-696.10940000000005</v>
      </c>
      <c r="R28" s="178">
        <f>SUM(N28:Q28)</f>
        <v>-755.3094000000001</v>
      </c>
      <c r="S28" s="91">
        <f t="shared" si="71"/>
        <v>-3.9480000000003299</v>
      </c>
      <c r="T28" s="91">
        <f t="shared" si="71"/>
        <v>-46.156000000000006</v>
      </c>
      <c r="U28" s="91">
        <f t="shared" si="71"/>
        <v>-23.02</v>
      </c>
      <c r="V28" s="91">
        <f t="shared" si="71"/>
        <v>-33.861677419354834</v>
      </c>
      <c r="W28" s="178">
        <f>SUM(S28:V28)</f>
        <v>-106.98567741935517</v>
      </c>
      <c r="X28" s="91">
        <f t="shared" si="71"/>
        <v>-33.861677419354834</v>
      </c>
      <c r="Y28" s="91">
        <f t="shared" si="71"/>
        <v>-19.010064516129031</v>
      </c>
      <c r="Z28" s="91">
        <f t="shared" si="71"/>
        <v>-19.010064516129031</v>
      </c>
      <c r="AA28" s="91">
        <f t="shared" si="71"/>
        <v>-19.010064516129031</v>
      </c>
      <c r="AB28" s="92">
        <f>SUM(X28:AA28)</f>
        <v>-90.891870967741937</v>
      </c>
      <c r="AC28" s="91">
        <f t="shared" ref="AC28:AF28" si="72">-AC171-AC172</f>
        <v>-19.010064516129031</v>
      </c>
      <c r="AD28" s="91">
        <f t="shared" si="72"/>
        <v>-19.010064516129031</v>
      </c>
      <c r="AE28" s="91">
        <f t="shared" si="72"/>
        <v>-19.010064516129031</v>
      </c>
      <c r="AF28" s="91">
        <f t="shared" si="72"/>
        <v>-19.010064516129031</v>
      </c>
      <c r="AG28" s="92">
        <f>SUM(AC28:AF28)</f>
        <v>-76.040258064516124</v>
      </c>
      <c r="AH28" s="91">
        <f t="shared" ref="AH28:AK28" si="73">-AH171-AH172</f>
        <v>-19.010064516129031</v>
      </c>
      <c r="AI28" s="91">
        <f t="shared" si="73"/>
        <v>-19.010064516129031</v>
      </c>
      <c r="AJ28" s="91">
        <f t="shared" si="73"/>
        <v>-19.010064516129031</v>
      </c>
      <c r="AK28" s="91">
        <f t="shared" si="73"/>
        <v>-19.010064516129031</v>
      </c>
      <c r="AL28" s="92">
        <f>SUM(AH28:AK28)</f>
        <v>-76.040258064516124</v>
      </c>
      <c r="AM28" s="91">
        <f t="shared" ref="AM28:AP28" si="74">-AM171-AM172</f>
        <v>-19.010064516129031</v>
      </c>
      <c r="AN28" s="91">
        <f t="shared" si="74"/>
        <v>-19.010064516129031</v>
      </c>
      <c r="AO28" s="91">
        <f t="shared" si="74"/>
        <v>-19.010064516129031</v>
      </c>
      <c r="AP28" s="91">
        <f t="shared" si="74"/>
        <v>-19.010064516129031</v>
      </c>
      <c r="AQ28" s="92">
        <f>SUM(AM28:AP28)</f>
        <v>-76.040258064516124</v>
      </c>
      <c r="AR28" s="91">
        <f t="shared" ref="AR28:AU28" si="75">-AR171-AR172</f>
        <v>-19.010064516129031</v>
      </c>
      <c r="AS28" s="91">
        <f t="shared" si="75"/>
        <v>-19.010064516129031</v>
      </c>
      <c r="AT28" s="91">
        <f t="shared" si="75"/>
        <v>-19.010064516129031</v>
      </c>
      <c r="AU28" s="91">
        <f t="shared" si="75"/>
        <v>-19.010064516129031</v>
      </c>
      <c r="AV28" s="92">
        <f>SUM(AR28:AU28)</f>
        <v>-76.040258064516124</v>
      </c>
    </row>
    <row r="29" spans="1:48" s="8" customFormat="1" x14ac:dyDescent="0.55000000000000004">
      <c r="A29" s="20"/>
      <c r="B29" s="85" t="s">
        <v>73</v>
      </c>
      <c r="C29" s="86"/>
      <c r="D29" s="108">
        <f t="shared" ref="D29:AQ29" si="76">+D19+D20+D21+D22-D24-D26+D28</f>
        <v>940.04999999999916</v>
      </c>
      <c r="E29" s="108">
        <f t="shared" si="76"/>
        <v>750.42000000000007</v>
      </c>
      <c r="F29" s="108">
        <f t="shared" si="76"/>
        <v>953.94</v>
      </c>
      <c r="G29" s="108">
        <f t="shared" si="76"/>
        <v>850.00000000000102</v>
      </c>
      <c r="H29" s="177">
        <f t="shared" si="76"/>
        <v>3494.4100000000039</v>
      </c>
      <c r="I29" s="108">
        <f t="shared" si="76"/>
        <v>946.2999999999987</v>
      </c>
      <c r="J29" s="108">
        <f t="shared" si="76"/>
        <v>372.19999999999902</v>
      </c>
      <c r="K29" s="108">
        <f t="shared" si="76"/>
        <v>-539.7749999999993</v>
      </c>
      <c r="L29" s="80">
        <f>+L19+L20+L21+L22-L24-L26+L28</f>
        <v>601.29</v>
      </c>
      <c r="M29" s="81">
        <f t="shared" si="76"/>
        <v>1380.0150000000035</v>
      </c>
      <c r="N29" s="108">
        <f t="shared" si="76"/>
        <v>721.61000000000024</v>
      </c>
      <c r="O29" s="108">
        <f t="shared" si="76"/>
        <v>735.75199999999995</v>
      </c>
      <c r="P29" s="108">
        <f t="shared" si="76"/>
        <v>1193.2379999999987</v>
      </c>
      <c r="Q29" s="108">
        <f t="shared" si="76"/>
        <v>1183.4905999999996</v>
      </c>
      <c r="R29" s="177">
        <f t="shared" si="76"/>
        <v>3834.0905999999977</v>
      </c>
      <c r="S29" s="80">
        <f t="shared" si="76"/>
        <v>847.15199999999982</v>
      </c>
      <c r="T29" s="80">
        <f t="shared" si="76"/>
        <v>676.04400000000032</v>
      </c>
      <c r="U29" s="80">
        <f t="shared" si="76"/>
        <v>967.37999999999965</v>
      </c>
      <c r="V29" s="80">
        <f t="shared" si="76"/>
        <v>846.21532698277872</v>
      </c>
      <c r="W29" s="177">
        <f t="shared" si="76"/>
        <v>3336.7913269827695</v>
      </c>
      <c r="X29" s="80">
        <f t="shared" si="76"/>
        <v>886.24541483190922</v>
      </c>
      <c r="Y29" s="80">
        <f t="shared" si="76"/>
        <v>830.40411214180608</v>
      </c>
      <c r="Z29" s="80">
        <f t="shared" si="76"/>
        <v>1058.0803748684057</v>
      </c>
      <c r="AA29" s="80">
        <f t="shared" si="76"/>
        <v>1126.6710846733388</v>
      </c>
      <c r="AB29" s="81">
        <f t="shared" si="76"/>
        <v>3901.4009865154612</v>
      </c>
      <c r="AC29" s="80">
        <f t="shared" si="76"/>
        <v>1154.3323535021784</v>
      </c>
      <c r="AD29" s="80">
        <f t="shared" si="76"/>
        <v>958.64669447343852</v>
      </c>
      <c r="AE29" s="80">
        <f t="shared" si="76"/>
        <v>1184.4857424845316</v>
      </c>
      <c r="AF29" s="80">
        <f t="shared" si="76"/>
        <v>1170.4762091120629</v>
      </c>
      <c r="AG29" s="81">
        <f t="shared" si="76"/>
        <v>4467.9409995722144</v>
      </c>
      <c r="AH29" s="80">
        <f t="shared" si="76"/>
        <v>1351.4674951343061</v>
      </c>
      <c r="AI29" s="80">
        <f t="shared" si="76"/>
        <v>1135.5728806270079</v>
      </c>
      <c r="AJ29" s="80">
        <f t="shared" si="76"/>
        <v>1444.6738664706393</v>
      </c>
      <c r="AK29" s="80">
        <f t="shared" si="76"/>
        <v>1350.9639693613567</v>
      </c>
      <c r="AL29" s="81">
        <f t="shared" si="76"/>
        <v>5282.6782115933083</v>
      </c>
      <c r="AM29" s="80">
        <f t="shared" si="76"/>
        <v>1456.0474321975437</v>
      </c>
      <c r="AN29" s="80">
        <f t="shared" si="76"/>
        <v>1210.3607324846275</v>
      </c>
      <c r="AO29" s="80">
        <f t="shared" si="76"/>
        <v>1532.1904764838928</v>
      </c>
      <c r="AP29" s="80">
        <f t="shared" si="76"/>
        <v>1461.1910832417802</v>
      </c>
      <c r="AQ29" s="81">
        <f t="shared" si="76"/>
        <v>5659.7897244078458</v>
      </c>
      <c r="AR29" s="80">
        <f t="shared" ref="AR29:AV29" si="77">+AR19+AR20+AR21+AR22-AR24-AR26+AR28</f>
        <v>1561.7120931577406</v>
      </c>
      <c r="AS29" s="80">
        <f t="shared" si="77"/>
        <v>1300.7197112154345</v>
      </c>
      <c r="AT29" s="80">
        <f t="shared" si="77"/>
        <v>1642.1555312020541</v>
      </c>
      <c r="AU29" s="80">
        <f t="shared" si="77"/>
        <v>1569.4196731011837</v>
      </c>
      <c r="AV29" s="81">
        <f t="shared" si="77"/>
        <v>6074.0070086764254</v>
      </c>
    </row>
    <row r="30" spans="1:48" x14ac:dyDescent="0.55000000000000004">
      <c r="B30" s="437" t="s">
        <v>0</v>
      </c>
      <c r="C30" s="438"/>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6">
        <f>U30*(1+V151)-V155-V158-V161</f>
        <v>1149.2940000000001</v>
      </c>
      <c r="W30" s="169">
        <f>+(S27/W27*S30)+(T27/W27*T30)+(U27/W27*U30)+(V27/W27*V30)</f>
        <v>1153.840364066876</v>
      </c>
      <c r="X30" s="16">
        <f>V30*(1+X151)-X155-X158-X161</f>
        <v>1151.5925880000002</v>
      </c>
      <c r="Y30" s="16">
        <f>X30*(1+Y151)-Y155-Y158-Y161</f>
        <v>1153.8957731760001</v>
      </c>
      <c r="Z30" s="16">
        <f>Y30*(1+Z151)-Z155-Z158-Z161</f>
        <v>1156.2035647223522</v>
      </c>
      <c r="AA30" s="16">
        <f>Z30*(1+AA151)-AA155-AA158-AA161</f>
        <v>1158.5159718517968</v>
      </c>
      <c r="AB30" s="17">
        <f>+(X27/AB27*X30)+(Y27/AB27*Y30)+(Z27/AB27*Z30)+(AA27/AB27*AA30)</f>
        <v>1155.382081961412</v>
      </c>
      <c r="AC30" s="16">
        <f>AA30*(1+AC151)-AC155-AC158-AC161</f>
        <v>1160.8330037955004</v>
      </c>
      <c r="AD30" s="16">
        <f>AC30*(1+AD151)-AD155-AD158-AD161</f>
        <v>1163.1546698030913</v>
      </c>
      <c r="AE30" s="16">
        <f>AD30*(1+AE151)-AE155-AE158-AE161</f>
        <v>1164.5668652818176</v>
      </c>
      <c r="AF30" s="16">
        <f>AE30*(1+AF151)-AF155-AF158-AF161</f>
        <v>1165.9818851515013</v>
      </c>
      <c r="AG30" s="17">
        <f>+(AC27/AG27*AC30)+(AD27/AG27*AD30)+(AE27/AG27*AE30)+(AF27/AG27*AF30)</f>
        <v>1163.6713838878973</v>
      </c>
      <c r="AH30" s="16">
        <f>AF30*(1+AH151)-AH155-AH158-AH161</f>
        <v>1167.4432642923948</v>
      </c>
      <c r="AI30" s="16">
        <f>AH30*(1+AI151)-AI155-AI158-AI161</f>
        <v>1168.9075661915701</v>
      </c>
      <c r="AJ30" s="16">
        <f>AI30*(1+AJ151)-AJ155-AJ158-AJ161</f>
        <v>1126.0568296284789</v>
      </c>
      <c r="AK30" s="16">
        <f>AJ30*(1+AK151)-AK155-AK158-AK161</f>
        <v>1083.1203915922615</v>
      </c>
      <c r="AL30" s="17">
        <f>+(AH27/AL27*AH30)+(AI27/AL27*AI30)+(AJ27/AL27*AJ30)+(AK27/AL27*AK30)</f>
        <v>1134.8225214314575</v>
      </c>
      <c r="AM30" s="16">
        <f>AK30*(1+AM151)-AM155-AM158-AM161</f>
        <v>1083.198343019187</v>
      </c>
      <c r="AN30" s="16">
        <f>AM30*(1+AN151)-AN155-AN158-AN161</f>
        <v>1083.2764503489661</v>
      </c>
      <c r="AO30" s="16">
        <f>AN30*(1+AO151)-AO155-AO158-AO161</f>
        <v>1083.354713893405</v>
      </c>
      <c r="AP30" s="16">
        <f>AO30*(1+AP151)-AP155-AP158-AP161</f>
        <v>1083.4331339649327</v>
      </c>
      <c r="AQ30" s="17">
        <f>+(AM27/AQ27*AM30)+(AN27/AQ27*AN30)+(AO27/AQ27*AO30)+(AP27/AQ27*AP30)</f>
        <v>1083.3180711966736</v>
      </c>
      <c r="AR30" s="16">
        <f>AP30*(1+AR151)-AR155-AR158-AR161</f>
        <v>1083.552657726726</v>
      </c>
      <c r="AS30" s="16">
        <f>AR30*(1+AS151)-AS155-AS158-AS161</f>
        <v>1083.6724205360429</v>
      </c>
      <c r="AT30" s="16">
        <f>AS30*(1+AT151)-AT155-AT158-AT161</f>
        <v>1083.7924228709783</v>
      </c>
      <c r="AU30" s="16">
        <f>AT30*(1+AU151)-AU155-AU158-AU161</f>
        <v>1083.9126652105836</v>
      </c>
      <c r="AV30" s="17">
        <f>+(AR27/AV27*AR30)+(AS27/AV27*AS30)+(AT27/AV27*AT30)+(AU27/AV27*AU30)</f>
        <v>1083.7362566071399</v>
      </c>
    </row>
    <row r="31" spans="1:48" ht="15.75" customHeight="1" x14ac:dyDescent="0.55000000000000004">
      <c r="B31" s="437" t="s">
        <v>1</v>
      </c>
      <c r="C31" s="438"/>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f>U31*(1+V152)-V155-V158-V161</f>
        <v>1152.1509999999998</v>
      </c>
      <c r="W31" s="169">
        <f>+(S27/W27*S31)+(T27/W27*T31)+(U27/W27*U31)+(V27/W27*V31)</f>
        <v>1158.4853599073713</v>
      </c>
      <c r="X31" s="16">
        <f>V31*(1+X152)-X155-X158-X161</f>
        <v>1153.3031509999996</v>
      </c>
      <c r="Y31" s="16">
        <f>X31*(1+Y152)-Y155-Y158-Y161</f>
        <v>1154.4564541509994</v>
      </c>
      <c r="Z31" s="16">
        <f>Y31*(1+Z152)-Z155-Z158-Z161</f>
        <v>1155.6109106051504</v>
      </c>
      <c r="AA31" s="16">
        <f>Z31*(1+AA152)-AA155-AA158-AA161</f>
        <v>1156.7665215157554</v>
      </c>
      <c r="AB31" s="17">
        <f>+(X27/AB27*X31)+(Y27/AB27*Y31)+(Z27/AB27*Z31)+(AA27/AB27*AA31)</f>
        <v>1155.1993791910168</v>
      </c>
      <c r="AC31" s="16">
        <f>AA31*(1+AC152)-AC155-AC158-AC161</f>
        <v>1157.923288037271</v>
      </c>
      <c r="AD31" s="16">
        <f>AC31*(1+AD152)-AD155-AD158-AD161</f>
        <v>1159.0812113253082</v>
      </c>
      <c r="AE31" s="16">
        <f>AD31*(1+AE152)-AE155-AE158-AE161</f>
        <v>1159.3261786757535</v>
      </c>
      <c r="AF31" s="16">
        <f>AE31*(1+AF152)-AF155-AF158-AF161</f>
        <v>1159.5713909935491</v>
      </c>
      <c r="AG31" s="17">
        <f>+(AC27/AG27*AC31)+(AD27/AG27*AD31)+(AE27/AG27*AE31)+(AF27/AG27*AF31)</f>
        <v>1158.9754031055252</v>
      </c>
      <c r="AH31" s="16">
        <f>AF31*(1+AH152)-AH155-AH158-AH161</f>
        <v>1159.8603777551332</v>
      </c>
      <c r="AI31" s="16">
        <f>AH31*(1+AI152)-AI155-AI158-AI161</f>
        <v>1160.1496535034787</v>
      </c>
      <c r="AJ31" s="16">
        <f>AI31*(1+AJ152)-AJ155-AJ158-AJ161</f>
        <v>1116.1212514615077</v>
      </c>
      <c r="AK31" s="16">
        <f>AJ31*(1+AK152)-AK155-AK158-AK161</f>
        <v>1072.0488210174947</v>
      </c>
      <c r="AL31" s="17">
        <f>+(AH27/AL27*AH31)+(AI27/AL27*AI31)+(AJ27/AL27*AJ31)+(AK27/AL27*AK31)</f>
        <v>1125.4502712503768</v>
      </c>
      <c r="AM31" s="16">
        <f>AK31*(1+AM152)-AM155-AM158-AM161</f>
        <v>1071.032580482253</v>
      </c>
      <c r="AN31" s="16">
        <f>AM31*(1+AN152)-AN155-AN158-AN161</f>
        <v>1070.015323706476</v>
      </c>
      <c r="AO31" s="16">
        <f>AN31*(1+AO152)-AO155-AO158-AO161</f>
        <v>1068.9970496739234</v>
      </c>
      <c r="AP31" s="16">
        <f>AO31*(1+AP152)-AP155-AP158-AP161</f>
        <v>1067.977757367338</v>
      </c>
      <c r="AQ31" s="17">
        <f>+(AM27/AQ27*AM31)+(AN27/AQ27*AN31)+(AO27/AQ27*AO31)+(AP27/AQ27*AP31)</f>
        <v>1069.4743263233165</v>
      </c>
      <c r="AR31" s="16">
        <f>AP31*(1+AR152)-AR155-AR158-AR161</f>
        <v>1066.9983926185687</v>
      </c>
      <c r="AS31" s="16">
        <f>AR31*(1+AS152)-AS155-AS158-AS161</f>
        <v>1066.0180485050505</v>
      </c>
      <c r="AT31" s="16">
        <f>AS31*(1+AT152)-AT155-AT158-AT161</f>
        <v>1065.0367240474188</v>
      </c>
      <c r="AU31" s="16">
        <f>AT31*(1+AU152)-AU155-AU158-AU161</f>
        <v>1064.0544182653296</v>
      </c>
      <c r="AV31" s="17">
        <f>+(AR27/AV27*AR31)+(AS27/AV27*AS31)+(AT27/AV27*AT31)+(AU27/AV27*AU31)</f>
        <v>1065.4965317586</v>
      </c>
    </row>
    <row r="32" spans="1:48" ht="15.75" customHeight="1" x14ac:dyDescent="0.55000000000000004">
      <c r="B32" s="453" t="s">
        <v>6</v>
      </c>
      <c r="C32" s="454"/>
      <c r="D32" s="110">
        <f t="shared" ref="D32:AQ32" si="78">D27/D30</f>
        <v>0.61239935587761718</v>
      </c>
      <c r="E32" s="110">
        <f t="shared" si="78"/>
        <v>0.53518398967075509</v>
      </c>
      <c r="F32" s="110">
        <f t="shared" si="78"/>
        <v>1.1336085879438487</v>
      </c>
      <c r="G32" s="110">
        <f t="shared" si="78"/>
        <v>0.66287276975832043</v>
      </c>
      <c r="H32" s="174">
        <f t="shared" si="78"/>
        <v>2.947264985260404</v>
      </c>
      <c r="I32" s="110">
        <f t="shared" si="78"/>
        <v>0.75033886818027684</v>
      </c>
      <c r="J32" s="110">
        <f t="shared" si="78"/>
        <v>0.28025260283324721</v>
      </c>
      <c r="K32" s="110">
        <f t="shared" si="78"/>
        <v>-0.58057338468121455</v>
      </c>
      <c r="L32" s="110">
        <f t="shared" si="78"/>
        <v>0.3363065065700544</v>
      </c>
      <c r="M32" s="25">
        <f t="shared" si="78"/>
        <v>0.78632786555858059</v>
      </c>
      <c r="N32" s="110">
        <f t="shared" si="78"/>
        <v>0.52953191489361717</v>
      </c>
      <c r="O32" s="110">
        <f t="shared" si="78"/>
        <v>0.55999999999999994</v>
      </c>
      <c r="P32" s="110">
        <f t="shared" si="78"/>
        <v>0.97870173949936268</v>
      </c>
      <c r="Q32" s="110">
        <f t="shared" si="78"/>
        <v>1.495887011112873</v>
      </c>
      <c r="R32" s="174">
        <f t="shared" si="78"/>
        <v>3.5641146798260079</v>
      </c>
      <c r="S32" s="24">
        <f t="shared" si="78"/>
        <v>0.69758891928864586</v>
      </c>
      <c r="T32" s="24">
        <f t="shared" si="78"/>
        <v>0.58710407239819018</v>
      </c>
      <c r="U32" s="24">
        <f t="shared" si="78"/>
        <v>0.79590235396686981</v>
      </c>
      <c r="V32" s="24">
        <f t="shared" si="78"/>
        <v>0.6665631286704129</v>
      </c>
      <c r="W32" s="174">
        <f t="shared" si="78"/>
        <v>2.7469805209712854</v>
      </c>
      <c r="X32" s="24">
        <f t="shared" si="78"/>
        <v>0.69999329680581779</v>
      </c>
      <c r="Y32" s="24">
        <f t="shared" si="78"/>
        <v>0.68066301559988318</v>
      </c>
      <c r="Z32" s="24">
        <f t="shared" si="78"/>
        <v>0.87622151522064851</v>
      </c>
      <c r="AA32" s="24">
        <f t="shared" si="78"/>
        <v>0.93367823618390455</v>
      </c>
      <c r="AB32" s="25">
        <f t="shared" si="78"/>
        <v>3.190540094948711</v>
      </c>
      <c r="AC32" s="24">
        <f t="shared" si="78"/>
        <v>0.95564341674570108</v>
      </c>
      <c r="AD32" s="24">
        <f t="shared" si="78"/>
        <v>0.78549893897106482</v>
      </c>
      <c r="AE32" s="24">
        <f t="shared" si="78"/>
        <v>0.97847177433209032</v>
      </c>
      <c r="AF32" s="24">
        <f t="shared" si="78"/>
        <v>0.96526909033578367</v>
      </c>
      <c r="AG32" s="25">
        <f t="shared" si="78"/>
        <v>3.6848729950807271</v>
      </c>
      <c r="AH32" s="24">
        <f t="shared" si="78"/>
        <v>1.1190929783147201</v>
      </c>
      <c r="AI32" s="24">
        <f t="shared" si="78"/>
        <v>0.9329933150286438</v>
      </c>
      <c r="AJ32" s="24">
        <f t="shared" si="78"/>
        <v>1.2429958188243193</v>
      </c>
      <c r="AK32" s="24">
        <f t="shared" si="78"/>
        <v>1.205751497262104</v>
      </c>
      <c r="AL32" s="25">
        <f t="shared" si="78"/>
        <v>4.496490308653101</v>
      </c>
      <c r="AM32" s="24">
        <f t="shared" si="78"/>
        <v>1.3026769342913205</v>
      </c>
      <c r="AN32" s="24">
        <f t="shared" si="78"/>
        <v>1.0757833760951274</v>
      </c>
      <c r="AO32" s="24">
        <f t="shared" si="78"/>
        <v>1.37277340646376</v>
      </c>
      <c r="AP32" s="24">
        <f t="shared" si="78"/>
        <v>1.3071421792087703</v>
      </c>
      <c r="AQ32" s="25">
        <f t="shared" si="78"/>
        <v>5.0583758622425057</v>
      </c>
      <c r="AR32" s="24">
        <f t="shared" ref="AR32:AV32" si="79">AR27/AR30</f>
        <v>1.3997678348700886</v>
      </c>
      <c r="AS32" s="24">
        <f t="shared" si="79"/>
        <v>1.1587724776740298</v>
      </c>
      <c r="AT32" s="24">
        <f t="shared" si="79"/>
        <v>1.4736821941301947</v>
      </c>
      <c r="AU32" s="24">
        <f t="shared" si="79"/>
        <v>1.406413806707522</v>
      </c>
      <c r="AV32" s="25">
        <f t="shared" si="79"/>
        <v>5.4386362279633174</v>
      </c>
    </row>
    <row r="33" spans="2:48" x14ac:dyDescent="0.55000000000000004">
      <c r="B33" s="453" t="s">
        <v>7</v>
      </c>
      <c r="C33" s="454"/>
      <c r="D33" s="110">
        <f t="shared" ref="D33:AQ33" si="80">D27/D31</f>
        <v>0.60682942396681061</v>
      </c>
      <c r="E33" s="110">
        <f t="shared" si="80"/>
        <v>0.53026305269049312</v>
      </c>
      <c r="F33" s="110">
        <f t="shared" si="80"/>
        <v>1.1224856909239582</v>
      </c>
      <c r="G33" s="110">
        <f t="shared" si="80"/>
        <v>0.65635470614510849</v>
      </c>
      <c r="H33" s="174">
        <f t="shared" si="80"/>
        <v>2.9185857930587131</v>
      </c>
      <c r="I33" s="110">
        <f t="shared" si="80"/>
        <v>0.74366078925272783</v>
      </c>
      <c r="J33" s="110">
        <f t="shared" si="80"/>
        <v>0.27814008638942922</v>
      </c>
      <c r="K33" s="110">
        <f t="shared" si="80"/>
        <v>-0.58057338468121455</v>
      </c>
      <c r="L33" s="110">
        <f t="shared" si="80"/>
        <v>0.3329940627650555</v>
      </c>
      <c r="M33" s="174">
        <f t="shared" si="80"/>
        <v>0.7744067226924668</v>
      </c>
      <c r="N33" s="110">
        <f t="shared" si="80"/>
        <v>0.52595097210481845</v>
      </c>
      <c r="O33" s="110">
        <f t="shared" si="80"/>
        <v>0.55654962862930457</v>
      </c>
      <c r="P33" s="110">
        <f t="shared" si="80"/>
        <v>0.97234867644579237</v>
      </c>
      <c r="Q33" s="110">
        <f t="shared" si="80"/>
        <v>1.4853102112972469</v>
      </c>
      <c r="R33" s="174">
        <f t="shared" si="80"/>
        <v>3.5401518359379072</v>
      </c>
      <c r="S33" s="24">
        <f t="shared" si="80"/>
        <v>0.69343872174060861</v>
      </c>
      <c r="T33" s="24">
        <f t="shared" si="80"/>
        <v>0.58471271340670783</v>
      </c>
      <c r="U33" s="24">
        <f t="shared" si="80"/>
        <v>0.79313640312771472</v>
      </c>
      <c r="V33" s="24">
        <f t="shared" si="80"/>
        <v>0.66491024562069867</v>
      </c>
      <c r="W33" s="174">
        <f t="shared" si="80"/>
        <v>2.7359663868825703</v>
      </c>
      <c r="X33" s="24">
        <f t="shared" si="80"/>
        <v>0.69895507660089995</v>
      </c>
      <c r="Y33" s="24">
        <f t="shared" si="80"/>
        <v>0.68033244028726725</v>
      </c>
      <c r="Z33" s="24">
        <f t="shared" si="80"/>
        <v>0.87667088471327859</v>
      </c>
      <c r="AA33" s="24">
        <f t="shared" si="80"/>
        <v>0.93509029615768935</v>
      </c>
      <c r="AB33" s="25">
        <f t="shared" si="80"/>
        <v>3.1910447009283409</v>
      </c>
      <c r="AC33" s="24">
        <f t="shared" si="80"/>
        <v>0.95804482859887008</v>
      </c>
      <c r="AD33" s="24">
        <f t="shared" si="80"/>
        <v>0.78825948523907197</v>
      </c>
      <c r="AE33" s="24">
        <f t="shared" si="80"/>
        <v>0.98289491599530321</v>
      </c>
      <c r="AF33" s="24">
        <f t="shared" si="80"/>
        <v>0.97060541711351445</v>
      </c>
      <c r="AG33" s="25">
        <f t="shared" si="80"/>
        <v>3.6998035041528037</v>
      </c>
      <c r="AH33" s="24">
        <f t="shared" si="80"/>
        <v>1.1264093374575601</v>
      </c>
      <c r="AI33" s="24">
        <f t="shared" si="80"/>
        <v>0.94003643568718842</v>
      </c>
      <c r="AJ33" s="24">
        <f t="shared" si="80"/>
        <v>1.2540608192469669</v>
      </c>
      <c r="AK33" s="24">
        <f t="shared" si="80"/>
        <v>1.2182038805266067</v>
      </c>
      <c r="AL33" s="25">
        <f t="shared" si="80"/>
        <v>4.5339350835898751</v>
      </c>
      <c r="AM33" s="24">
        <f t="shared" si="80"/>
        <v>1.3174739241623414</v>
      </c>
      <c r="AN33" s="24">
        <f t="shared" si="80"/>
        <v>1.0891159885112431</v>
      </c>
      <c r="AO33" s="24">
        <f t="shared" si="80"/>
        <v>1.3912110809413958</v>
      </c>
      <c r="AP33" s="24">
        <f t="shared" si="80"/>
        <v>1.3260586543009789</v>
      </c>
      <c r="AQ33" s="25">
        <f t="shared" si="80"/>
        <v>5.1238536985840044</v>
      </c>
      <c r="AR33" s="24">
        <f t="shared" ref="AR33:AV33" si="81">AR27/AR31</f>
        <v>1.421484950836349</v>
      </c>
      <c r="AS33" s="24">
        <f t="shared" si="81"/>
        <v>1.1779629599072536</v>
      </c>
      <c r="AT33" s="24">
        <f t="shared" si="81"/>
        <v>1.4996342939692586</v>
      </c>
      <c r="AU33" s="24">
        <f t="shared" si="81"/>
        <v>1.4326614423560291</v>
      </c>
      <c r="AV33" s="25">
        <f t="shared" si="81"/>
        <v>5.5317376369239115</v>
      </c>
    </row>
    <row r="34" spans="2:48" x14ac:dyDescent="0.55000000000000004">
      <c r="B34" s="93" t="s">
        <v>74</v>
      </c>
      <c r="C34" s="100"/>
      <c r="D34" s="111">
        <f t="shared" ref="D34:AQ34" si="82">+D29/D31</f>
        <v>0.74999999999999922</v>
      </c>
      <c r="E34" s="111">
        <f t="shared" si="82"/>
        <v>0.60000000000000009</v>
      </c>
      <c r="F34" s="111">
        <f t="shared" si="82"/>
        <v>0.78</v>
      </c>
      <c r="G34" s="111">
        <f t="shared" si="82"/>
        <v>0.69511774261567683</v>
      </c>
      <c r="H34" s="172">
        <f t="shared" si="82"/>
        <v>2.8336117418099285</v>
      </c>
      <c r="I34" s="111">
        <f t="shared" si="82"/>
        <v>0.79454240134340781</v>
      </c>
      <c r="J34" s="111">
        <f t="shared" si="82"/>
        <v>0.31523672397730074</v>
      </c>
      <c r="K34" s="111">
        <f t="shared" si="82"/>
        <v>-0.46193838254171954</v>
      </c>
      <c r="L34" s="111">
        <f t="shared" si="82"/>
        <v>0.51</v>
      </c>
      <c r="M34" s="172">
        <f t="shared" si="82"/>
        <v>1.1512365543643674</v>
      </c>
      <c r="N34" s="111">
        <f t="shared" si="82"/>
        <v>0.60998309382924787</v>
      </c>
      <c r="O34" s="111">
        <f t="shared" si="82"/>
        <v>0.62099257258609042</v>
      </c>
      <c r="P34" s="111">
        <f t="shared" si="82"/>
        <v>1.0059332321699532</v>
      </c>
      <c r="Q34" s="111">
        <f t="shared" si="82"/>
        <v>0.99628807138648001</v>
      </c>
      <c r="R34" s="172">
        <f>+R29/R31+0.01</f>
        <v>3.2421909979383412</v>
      </c>
      <c r="S34" s="111">
        <f t="shared" si="82"/>
        <v>0.71999999999999986</v>
      </c>
      <c r="T34" s="111">
        <f t="shared" si="82"/>
        <v>0.58587745905191113</v>
      </c>
      <c r="U34" s="111">
        <f t="shared" si="82"/>
        <v>0.84046915725456095</v>
      </c>
      <c r="V34" s="419">
        <f t="shared" si="82"/>
        <v>0.73446564467919473</v>
      </c>
      <c r="W34" s="172">
        <f t="shared" si="82"/>
        <v>2.8803051315638277</v>
      </c>
      <c r="X34" s="82">
        <f t="shared" si="82"/>
        <v>0.76844098974625064</v>
      </c>
      <c r="Y34" s="82">
        <f t="shared" si="82"/>
        <v>0.71930310507250339</v>
      </c>
      <c r="Z34" s="82">
        <f t="shared" si="82"/>
        <v>0.91560261776546259</v>
      </c>
      <c r="AA34" s="82">
        <f t="shared" si="82"/>
        <v>0.97398313636966138</v>
      </c>
      <c r="AB34" s="83">
        <f t="shared" si="82"/>
        <v>3.3772533614479627</v>
      </c>
      <c r="AC34" s="82">
        <f t="shared" si="82"/>
        <v>0.9968988148246164</v>
      </c>
      <c r="AD34" s="82">
        <f t="shared" si="82"/>
        <v>0.82707465629376364</v>
      </c>
      <c r="AE34" s="82">
        <f t="shared" si="82"/>
        <v>1.0217018853464663</v>
      </c>
      <c r="AF34" s="82">
        <f t="shared" si="82"/>
        <v>1.0094041800299767</v>
      </c>
      <c r="AG34" s="83">
        <f t="shared" si="82"/>
        <v>3.8550783628368399</v>
      </c>
      <c r="AH34" s="82">
        <f t="shared" si="82"/>
        <v>1.1651984334097363</v>
      </c>
      <c r="AI34" s="82">
        <f t="shared" si="82"/>
        <v>0.97881585983131347</v>
      </c>
      <c r="AJ34" s="82">
        <f t="shared" si="82"/>
        <v>1.2943700019858126</v>
      </c>
      <c r="AK34" s="82">
        <f t="shared" si="82"/>
        <v>1.2601701926962059</v>
      </c>
      <c r="AL34" s="415">
        <f t="shared" si="82"/>
        <v>4.6938353000033004</v>
      </c>
      <c r="AM34" s="82">
        <f t="shared" si="82"/>
        <v>1.3594800557252238</v>
      </c>
      <c r="AN34" s="82">
        <f t="shared" si="82"/>
        <v>1.1311620550367472</v>
      </c>
      <c r="AO34" s="82">
        <f t="shared" si="82"/>
        <v>1.4332971984826877</v>
      </c>
      <c r="AP34" s="82">
        <f t="shared" si="82"/>
        <v>1.3681849393977537</v>
      </c>
      <c r="AQ34" s="83">
        <f t="shared" si="82"/>
        <v>5.2921230412938547</v>
      </c>
      <c r="AR34" s="82">
        <f t="shared" ref="AR34:AV34" si="83">+AR29/AR31</f>
        <v>1.4636499023443446</v>
      </c>
      <c r="AS34" s="82">
        <f t="shared" si="83"/>
        <v>1.2201666876461632</v>
      </c>
      <c r="AT34" s="82">
        <f t="shared" si="83"/>
        <v>1.5418769082078527</v>
      </c>
      <c r="AU34" s="82">
        <f t="shared" si="83"/>
        <v>1.4749430538146007</v>
      </c>
      <c r="AV34" s="83">
        <f t="shared" si="83"/>
        <v>5.7006351758379621</v>
      </c>
    </row>
    <row r="35" spans="2:48" x14ac:dyDescent="0.55000000000000004">
      <c r="B35" s="38" t="s">
        <v>41</v>
      </c>
      <c r="C35" s="207"/>
      <c r="D35" s="239">
        <v>0.36</v>
      </c>
      <c r="E35" s="239">
        <v>0.36</v>
      </c>
      <c r="F35" s="239">
        <v>0.36</v>
      </c>
      <c r="G35" s="239">
        <v>0.41</v>
      </c>
      <c r="H35" s="174">
        <f>+SUM(D35:G35)</f>
        <v>1.49</v>
      </c>
      <c r="I35" s="239">
        <v>0.41</v>
      </c>
      <c r="J35" s="239">
        <v>0.41</v>
      </c>
      <c r="K35" s="239">
        <v>0.41</v>
      </c>
      <c r="L35" s="239">
        <f>K35*1.1</f>
        <v>0.45100000000000001</v>
      </c>
      <c r="M35" s="25">
        <f>+SUM(I35:L35)</f>
        <v>1.681</v>
      </c>
      <c r="N35" s="239">
        <f>+L35</f>
        <v>0.45100000000000001</v>
      </c>
      <c r="O35" s="239">
        <v>0.45</v>
      </c>
      <c r="P35" s="239">
        <v>0.45</v>
      </c>
      <c r="Q35" s="239">
        <v>0.49</v>
      </c>
      <c r="R35" s="25">
        <f>+SUM(N35:Q35)</f>
        <v>1.841</v>
      </c>
      <c r="S35" s="239">
        <v>0.49</v>
      </c>
      <c r="T35" s="239">
        <v>0.49</v>
      </c>
      <c r="U35" s="239">
        <v>0.49</v>
      </c>
      <c r="V35" s="240">
        <f>1.05*U35</f>
        <v>0.51449999999999996</v>
      </c>
      <c r="W35" s="25">
        <f>+SUM(S35:V35)</f>
        <v>1.9844999999999999</v>
      </c>
      <c r="X35" s="240">
        <f>+V35</f>
        <v>0.51449999999999996</v>
      </c>
      <c r="Y35" s="240">
        <f>+X35</f>
        <v>0.51449999999999996</v>
      </c>
      <c r="Z35" s="240">
        <f>+Y35</f>
        <v>0.51449999999999996</v>
      </c>
      <c r="AA35" s="240">
        <f>1.05*Z35</f>
        <v>0.54022499999999996</v>
      </c>
      <c r="AB35" s="25">
        <f>+SUM(X35:AA35)</f>
        <v>2.0837249999999998</v>
      </c>
      <c r="AC35" s="240">
        <f>+AA35</f>
        <v>0.54022499999999996</v>
      </c>
      <c r="AD35" s="240">
        <f>+AC35</f>
        <v>0.54022499999999996</v>
      </c>
      <c r="AE35" s="240">
        <f>+AD35</f>
        <v>0.54022499999999996</v>
      </c>
      <c r="AF35" s="240">
        <f>1.05*AE35</f>
        <v>0.56723625</v>
      </c>
      <c r="AG35" s="25">
        <f>+SUM(AC35:AF35)</f>
        <v>2.18791125</v>
      </c>
      <c r="AH35" s="240">
        <f>+AF35</f>
        <v>0.56723625</v>
      </c>
      <c r="AI35" s="240">
        <f>+AH35</f>
        <v>0.56723625</v>
      </c>
      <c r="AJ35" s="240">
        <f>+AI35</f>
        <v>0.56723625</v>
      </c>
      <c r="AK35" s="240">
        <f>1.05*AJ35</f>
        <v>0.59559806250000003</v>
      </c>
      <c r="AL35" s="25">
        <f>+SUM(AH35:AK35)</f>
        <v>2.2973068125</v>
      </c>
      <c r="AM35" s="240">
        <f>+AK35</f>
        <v>0.59559806250000003</v>
      </c>
      <c r="AN35" s="240">
        <f>+AM35</f>
        <v>0.59559806250000003</v>
      </c>
      <c r="AO35" s="240">
        <f>+AN35</f>
        <v>0.59559806250000003</v>
      </c>
      <c r="AP35" s="240">
        <f>1.02*AO35</f>
        <v>0.60751002375000007</v>
      </c>
      <c r="AQ35" s="25">
        <f>+SUM(AM35:AP35)</f>
        <v>2.3943042112500001</v>
      </c>
      <c r="AR35" s="240">
        <f>+AP35</f>
        <v>0.60751002375000007</v>
      </c>
      <c r="AS35" s="240">
        <f>+AR35</f>
        <v>0.60751002375000007</v>
      </c>
      <c r="AT35" s="240">
        <f>+AS35</f>
        <v>0.60751002375000007</v>
      </c>
      <c r="AU35" s="240">
        <f>1.02*AT35</f>
        <v>0.61966022422500011</v>
      </c>
      <c r="AV35" s="25">
        <f>+SUM(AR35:AU35)</f>
        <v>2.4421902954750001</v>
      </c>
    </row>
    <row r="36" spans="2:48" s="241" customFormat="1" x14ac:dyDescent="0.55000000000000004">
      <c r="B36" s="242" t="s">
        <v>170</v>
      </c>
      <c r="C36" s="243"/>
      <c r="D36" s="211"/>
      <c r="E36" s="211"/>
      <c r="F36" s="211"/>
      <c r="G36" s="211"/>
      <c r="H36" s="244">
        <f>H35/H33</f>
        <v>0.51052122693931912</v>
      </c>
      <c r="I36" s="211"/>
      <c r="J36" s="211"/>
      <c r="K36" s="211"/>
      <c r="L36" s="211"/>
      <c r="M36" s="244">
        <f>M35/M33</f>
        <v>2.1706939657696651</v>
      </c>
      <c r="N36" s="211"/>
      <c r="O36" s="211"/>
      <c r="P36" s="211"/>
      <c r="Q36" s="211"/>
      <c r="R36" s="244">
        <f>R35/R33</f>
        <v>0.52003419212449009</v>
      </c>
      <c r="S36" s="211"/>
      <c r="T36" s="211"/>
      <c r="U36" s="211"/>
      <c r="V36" s="211"/>
      <c r="W36" s="244">
        <f>W35/W33</f>
        <v>0.72533785850387944</v>
      </c>
      <c r="X36" s="211"/>
      <c r="Y36" s="211"/>
      <c r="Z36" s="211"/>
      <c r="AA36" s="211"/>
      <c r="AB36" s="244">
        <f>AB35/AB33</f>
        <v>0.65299147937156787</v>
      </c>
      <c r="AC36" s="211"/>
      <c r="AD36" s="211"/>
      <c r="AE36" s="211"/>
      <c r="AF36" s="211"/>
      <c r="AG36" s="244">
        <f>AG35/AG33</f>
        <v>0.59135877014663163</v>
      </c>
      <c r="AH36" s="211"/>
      <c r="AI36" s="211"/>
      <c r="AJ36" s="211"/>
      <c r="AK36" s="211"/>
      <c r="AL36" s="429">
        <f>AL35/AL33</f>
        <v>0.5066915979487383</v>
      </c>
      <c r="AM36" s="211"/>
      <c r="AN36" s="211"/>
      <c r="AO36" s="211"/>
      <c r="AP36" s="211"/>
      <c r="AQ36" s="244">
        <f>AQ35/AQ33</f>
        <v>0.46728582666434737</v>
      </c>
      <c r="AR36" s="211"/>
      <c r="AS36" s="211"/>
      <c r="AT36" s="211"/>
      <c r="AU36" s="211"/>
      <c r="AV36" s="244">
        <f>AV35/AV33</f>
        <v>0.44148700747728398</v>
      </c>
    </row>
    <row r="37" spans="2:48" s="63" customFormat="1" x14ac:dyDescent="0.55000000000000004">
      <c r="B37" s="198"/>
      <c r="C37" s="371"/>
      <c r="D37" s="372"/>
      <c r="E37" s="196"/>
      <c r="F37" s="196"/>
      <c r="G37" s="196">
        <f>G35/F35-1</f>
        <v>0.13888888888888884</v>
      </c>
      <c r="H37" s="196"/>
      <c r="I37" s="196"/>
      <c r="J37" s="196"/>
      <c r="K37" s="196"/>
      <c r="L37" s="196">
        <f>L35/K35-1</f>
        <v>0.10000000000000009</v>
      </c>
      <c r="M37" s="196"/>
      <c r="N37" s="196"/>
      <c r="O37" s="196"/>
      <c r="P37" s="196"/>
      <c r="Q37" s="196">
        <f>Q35/P35-1</f>
        <v>8.8888888888888795E-2</v>
      </c>
      <c r="R37" s="196"/>
      <c r="S37" s="196"/>
      <c r="T37" s="196"/>
      <c r="U37" s="196"/>
      <c r="V37" s="196"/>
      <c r="W37" s="392"/>
      <c r="X37" s="196"/>
      <c r="Y37" s="196"/>
      <c r="Z37" s="196"/>
      <c r="AA37" s="196"/>
      <c r="AB37" s="392"/>
      <c r="AC37" s="196"/>
      <c r="AD37" s="196"/>
      <c r="AE37" s="196"/>
      <c r="AF37" s="392"/>
      <c r="AG37" s="392"/>
      <c r="AH37" s="196"/>
      <c r="AI37" s="196"/>
      <c r="AJ37" s="196"/>
      <c r="AK37" s="196"/>
      <c r="AL37" s="372"/>
      <c r="AM37" s="196"/>
      <c r="AN37" s="196"/>
      <c r="AO37" s="196"/>
      <c r="AP37" s="196"/>
      <c r="AQ37" s="196"/>
      <c r="AR37" s="196"/>
      <c r="AS37" s="196"/>
      <c r="AT37" s="196"/>
      <c r="AU37" s="196"/>
      <c r="AV37" s="196"/>
    </row>
    <row r="38" spans="2:48" ht="15.6" x14ac:dyDescent="0.6">
      <c r="B38" s="445" t="s">
        <v>13</v>
      </c>
      <c r="C38" s="446"/>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85">
      <c r="B39" s="463"/>
      <c r="C39" s="464"/>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100000000000001" x14ac:dyDescent="0.85">
      <c r="B40" s="457" t="s">
        <v>174</v>
      </c>
      <c r="C40" s="458"/>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459" t="s">
        <v>175</v>
      </c>
      <c r="C41" s="460"/>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10146</v>
      </c>
      <c r="W41" s="191">
        <f>V41</f>
        <v>10146</v>
      </c>
      <c r="X41" s="21">
        <f>+V41+X42</f>
        <v>10206.5</v>
      </c>
      <c r="Y41" s="21">
        <f>+X41+Y42</f>
        <v>10267</v>
      </c>
      <c r="Z41" s="21">
        <f>+Y41+Z42</f>
        <v>10327.5</v>
      </c>
      <c r="AA41" s="21">
        <f>+Z41+AA42</f>
        <v>10388</v>
      </c>
      <c r="AB41" s="191">
        <f>AA41</f>
        <v>10388</v>
      </c>
      <c r="AC41" s="21">
        <f>+AA41+AC42</f>
        <v>10460</v>
      </c>
      <c r="AD41" s="21">
        <f>+AC41+AD42</f>
        <v>10532</v>
      </c>
      <c r="AE41" s="21">
        <f>+AD41+AE42</f>
        <v>10605</v>
      </c>
      <c r="AF41" s="21">
        <f>+AE41+AF42</f>
        <v>10678</v>
      </c>
      <c r="AG41" s="191">
        <f>AF41</f>
        <v>10678</v>
      </c>
      <c r="AH41" s="21">
        <f>+AF41+AH42</f>
        <v>10764</v>
      </c>
      <c r="AI41" s="21">
        <f>+AH41+AI42</f>
        <v>10850</v>
      </c>
      <c r="AJ41" s="21">
        <f>+AI41+AJ42</f>
        <v>10936</v>
      </c>
      <c r="AK41" s="21">
        <f>+AJ41+AK42</f>
        <v>11022</v>
      </c>
      <c r="AL41" s="191">
        <f>AK41</f>
        <v>11022</v>
      </c>
      <c r="AM41" s="21">
        <f>+AK41+AM42</f>
        <v>11118</v>
      </c>
      <c r="AN41" s="21">
        <f>+AM41+AN42</f>
        <v>11214</v>
      </c>
      <c r="AO41" s="21">
        <f>+AN41+AO42</f>
        <v>11310</v>
      </c>
      <c r="AP41" s="21">
        <f>+AO41+AP42</f>
        <v>11406</v>
      </c>
      <c r="AQ41" s="191">
        <f>AP41</f>
        <v>11406</v>
      </c>
      <c r="AR41" s="21">
        <f>+AP41+AR42</f>
        <v>11502</v>
      </c>
      <c r="AS41" s="21">
        <f>+AR41+AS42</f>
        <v>11598</v>
      </c>
      <c r="AT41" s="21">
        <f>+AS41+AT42</f>
        <v>11694</v>
      </c>
      <c r="AU41" s="21">
        <f>+AT41+AU42</f>
        <v>11790</v>
      </c>
      <c r="AV41" s="191">
        <f>AU41</f>
        <v>11790</v>
      </c>
    </row>
    <row r="42" spans="2:48" outlineLevel="1" x14ac:dyDescent="0.55000000000000004">
      <c r="B42" s="180" t="s">
        <v>46</v>
      </c>
      <c r="C42" s="201"/>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60.5</v>
      </c>
      <c r="Y42" s="33">
        <v>60.5</v>
      </c>
      <c r="Z42" s="33">
        <v>60.5</v>
      </c>
      <c r="AA42" s="33">
        <v>60.5</v>
      </c>
      <c r="AB42" s="26">
        <f>+SUM(X42:AA42)</f>
        <v>242</v>
      </c>
      <c r="AC42" s="33">
        <v>72</v>
      </c>
      <c r="AD42" s="33">
        <v>72</v>
      </c>
      <c r="AE42" s="33">
        <v>73</v>
      </c>
      <c r="AF42" s="33">
        <v>73</v>
      </c>
      <c r="AG42" s="26">
        <f>+SUM(AC42:AF42)</f>
        <v>290</v>
      </c>
      <c r="AH42" s="33">
        <v>86</v>
      </c>
      <c r="AI42" s="33">
        <v>86</v>
      </c>
      <c r="AJ42" s="33">
        <v>86</v>
      </c>
      <c r="AK42" s="33">
        <v>86</v>
      </c>
      <c r="AL42" s="26">
        <f>+SUM(AH42:AK42)</f>
        <v>344</v>
      </c>
      <c r="AM42" s="33">
        <v>96</v>
      </c>
      <c r="AN42" s="33">
        <v>96</v>
      </c>
      <c r="AO42" s="33">
        <v>96</v>
      </c>
      <c r="AP42" s="33">
        <v>96</v>
      </c>
      <c r="AQ42" s="26">
        <f>+SUM(AM42:AP42)</f>
        <v>384</v>
      </c>
      <c r="AR42" s="33">
        <v>96</v>
      </c>
      <c r="AS42" s="33">
        <v>96</v>
      </c>
      <c r="AT42" s="33">
        <v>96</v>
      </c>
      <c r="AU42" s="33">
        <v>96</v>
      </c>
      <c r="AV42" s="26">
        <f>+SUM(AR42:AU42)</f>
        <v>384</v>
      </c>
    </row>
    <row r="43" spans="2:48" outlineLevel="1" x14ac:dyDescent="0.55000000000000004">
      <c r="B43" s="180" t="s">
        <v>201</v>
      </c>
      <c r="C43" s="201"/>
      <c r="D43" s="101"/>
      <c r="E43" s="101">
        <f>AVERAGE(D41,E41)</f>
        <v>9776.5</v>
      </c>
      <c r="F43" s="101">
        <f t="shared" ref="F43:G43" si="84">AVERAGE(E41,F41)</f>
        <v>9816.5</v>
      </c>
      <c r="G43" s="101">
        <f t="shared" si="84"/>
        <v>9915.5</v>
      </c>
      <c r="H43" s="122"/>
      <c r="I43" s="101">
        <f>AVERAGE(G41,I41)</f>
        <v>9997</v>
      </c>
      <c r="J43" s="101">
        <f>AVERAGE(I41,J41)</f>
        <v>10035.5</v>
      </c>
      <c r="K43" s="101">
        <f t="shared" ref="K43:L43" si="85">AVERAGE(J41,K41)</f>
        <v>10034</v>
      </c>
      <c r="L43" s="101">
        <f t="shared" si="85"/>
        <v>10063</v>
      </c>
      <c r="M43" s="122"/>
      <c r="N43" s="101">
        <f>AVERAGE(L41,N41)</f>
        <v>10069</v>
      </c>
      <c r="O43" s="101">
        <f>AVERAGE(N41,O41)</f>
        <v>9924.5</v>
      </c>
      <c r="P43" s="101">
        <f t="shared" ref="P43:Q43" si="86">AVERAGE(O41,P41)</f>
        <v>9840</v>
      </c>
      <c r="Q43" s="101">
        <f t="shared" si="86"/>
        <v>9860.5</v>
      </c>
      <c r="R43" s="122"/>
      <c r="S43" s="101">
        <f>AVERAGE(Q41,S41)</f>
        <v>9880.5</v>
      </c>
      <c r="T43" s="101">
        <f>AVERAGE(S41,T41)</f>
        <v>9927</v>
      </c>
      <c r="U43" s="101">
        <f t="shared" ref="U43:V43" si="87">AVERAGE(T41,U41)</f>
        <v>10002</v>
      </c>
      <c r="V43" s="101">
        <f t="shared" si="87"/>
        <v>10098</v>
      </c>
      <c r="W43" s="122"/>
      <c r="X43" s="101">
        <f>AVERAGE(V41,X41)</f>
        <v>10176.25</v>
      </c>
      <c r="Y43" s="101">
        <f>AVERAGE(X41,Y41)</f>
        <v>10236.75</v>
      </c>
      <c r="Z43" s="101">
        <f t="shared" ref="Z43:AA43" si="88">AVERAGE(Y41,Z41)</f>
        <v>10297.25</v>
      </c>
      <c r="AA43" s="101">
        <f t="shared" si="88"/>
        <v>10357.75</v>
      </c>
      <c r="AB43" s="122"/>
      <c r="AC43" s="101">
        <f>AVERAGE(AA41,AC41)</f>
        <v>10424</v>
      </c>
      <c r="AD43" s="101">
        <f>AVERAGE(AC41,AD41)</f>
        <v>10496</v>
      </c>
      <c r="AE43" s="101">
        <f t="shared" ref="AE43" si="89">AVERAGE(AD41,AE41)</f>
        <v>10568.5</v>
      </c>
      <c r="AF43" s="101">
        <f t="shared" ref="AF43" si="90">AVERAGE(AE41,AF41)</f>
        <v>10641.5</v>
      </c>
      <c r="AG43" s="122"/>
      <c r="AH43" s="101">
        <f>AVERAGE(AF41,AH41)</f>
        <v>10721</v>
      </c>
      <c r="AI43" s="101">
        <f>AVERAGE(AH41,AI41)</f>
        <v>10807</v>
      </c>
      <c r="AJ43" s="101">
        <f t="shared" ref="AJ43" si="91">AVERAGE(AI41,AJ41)</f>
        <v>10893</v>
      </c>
      <c r="AK43" s="101">
        <f t="shared" ref="AK43" si="92">AVERAGE(AJ41,AK41)</f>
        <v>10979</v>
      </c>
      <c r="AL43" s="122"/>
      <c r="AM43" s="101">
        <f>AVERAGE(AK41,AM41)</f>
        <v>11070</v>
      </c>
      <c r="AN43" s="101">
        <f>AVERAGE(AM41,AN41)</f>
        <v>11166</v>
      </c>
      <c r="AO43" s="101">
        <f t="shared" ref="AO43" si="93">AVERAGE(AN41,AO41)</f>
        <v>11262</v>
      </c>
      <c r="AP43" s="101">
        <f t="shared" ref="AP43" si="94">AVERAGE(AO41,AP41)</f>
        <v>11358</v>
      </c>
      <c r="AQ43" s="122"/>
      <c r="AR43" s="101">
        <f>AVERAGE(AP41,AR41)</f>
        <v>11454</v>
      </c>
      <c r="AS43" s="101">
        <f>AVERAGE(AR41,AS41)</f>
        <v>11550</v>
      </c>
      <c r="AT43" s="101">
        <f t="shared" ref="AT43" si="95">AVERAGE(AS41,AT41)</f>
        <v>11646</v>
      </c>
      <c r="AU43" s="101">
        <f t="shared" ref="AU43" si="96">AVERAGE(AT41,AU41)</f>
        <v>11742</v>
      </c>
      <c r="AV43" s="122"/>
    </row>
    <row r="44" spans="2:48" s="8" customFormat="1" outlineLevel="1" x14ac:dyDescent="0.55000000000000004">
      <c r="B44" s="180" t="s">
        <v>205</v>
      </c>
      <c r="C44" s="206"/>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19">
        <f>Q44*1.01</f>
        <v>0.5381920795091526</v>
      </c>
      <c r="W44" s="132"/>
      <c r="X44" s="219">
        <f>S44*1.07</f>
        <v>0.5646563433024645</v>
      </c>
      <c r="Y44" s="219">
        <f>T44*1.07</f>
        <v>0.53206819784426318</v>
      </c>
      <c r="Z44" s="219">
        <f>U44*1.05</f>
        <v>0.57877024595080984</v>
      </c>
      <c r="AA44" s="219">
        <f>V44*1.05</f>
        <v>0.56510168348461021</v>
      </c>
      <c r="AB44" s="97"/>
      <c r="AC44" s="219">
        <f>X44*1.05</f>
        <v>0.59288916046758777</v>
      </c>
      <c r="AD44" s="219">
        <f>Y44*1.05</f>
        <v>0.55867160773647639</v>
      </c>
      <c r="AE44" s="219">
        <f>Z44*1.05</f>
        <v>0.60770875824835036</v>
      </c>
      <c r="AF44" s="219">
        <f>AA44*1.05</f>
        <v>0.59335676765884071</v>
      </c>
      <c r="AG44" s="97"/>
      <c r="AH44" s="219">
        <f>AC44*1.07</f>
        <v>0.63439140170031894</v>
      </c>
      <c r="AI44" s="219">
        <f>AD44*1.07</f>
        <v>0.59777862027802975</v>
      </c>
      <c r="AJ44" s="219">
        <f>AE44*1.07</f>
        <v>0.65024837132573488</v>
      </c>
      <c r="AK44" s="219">
        <f>AF44*1.07</f>
        <v>0.63489174139495963</v>
      </c>
      <c r="AL44" s="97"/>
      <c r="AM44" s="219">
        <f>AH44*1.05</f>
        <v>0.66611097178533496</v>
      </c>
      <c r="AN44" s="219">
        <f>AI44*1.05</f>
        <v>0.6276675512919313</v>
      </c>
      <c r="AO44" s="219">
        <f>AJ44*1.05</f>
        <v>0.6827607898920216</v>
      </c>
      <c r="AP44" s="219">
        <f>AK44*1.05</f>
        <v>0.66663632846470766</v>
      </c>
      <c r="AQ44" s="97"/>
      <c r="AR44" s="219">
        <f>AM44*1.03</f>
        <v>0.68609430093889501</v>
      </c>
      <c r="AS44" s="219">
        <f>AN44*1.03</f>
        <v>0.64649757783068929</v>
      </c>
      <c r="AT44" s="219">
        <f>AO44*1.03</f>
        <v>0.70324361358878229</v>
      </c>
      <c r="AU44" s="219">
        <f>AP44*1.03</f>
        <v>0.68663541831864894</v>
      </c>
      <c r="AV44" s="97"/>
    </row>
    <row r="45" spans="2:48" s="8" customFormat="1" outlineLevel="1" x14ac:dyDescent="0.55000000000000004">
      <c r="B45" s="453" t="s">
        <v>176</v>
      </c>
      <c r="C45" s="454"/>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132">
        <f>SUM(N45:Q45)</f>
        <v>18737.3</v>
      </c>
      <c r="S45" s="50">
        <v>5214.1000000000004</v>
      </c>
      <c r="T45" s="50">
        <v>4936.3</v>
      </c>
      <c r="U45" s="50">
        <v>5513.2</v>
      </c>
      <c r="V45" s="50">
        <f>V44*V43</f>
        <v>5434.6636188834227</v>
      </c>
      <c r="W45" s="132">
        <f>SUM(S45:V45)</f>
        <v>21098.263618883426</v>
      </c>
      <c r="X45" s="50">
        <f>X44*X43</f>
        <v>5746.0841135317041</v>
      </c>
      <c r="Y45" s="50">
        <f>Y44*Y43</f>
        <v>5446.6491242822613</v>
      </c>
      <c r="Z45" s="50">
        <f>Z44*Z43</f>
        <v>5959.741915116977</v>
      </c>
      <c r="AA45" s="50">
        <f>AA44*AA43</f>
        <v>5853.1819621127215</v>
      </c>
      <c r="AB45" s="97">
        <f>SUM(X45:AA45)</f>
        <v>23005.657115043665</v>
      </c>
      <c r="AC45" s="50">
        <f>AC44*AC43</f>
        <v>6180.2766087141354</v>
      </c>
      <c r="AD45" s="50">
        <f>AD44*AD43</f>
        <v>5863.8171948020563</v>
      </c>
      <c r="AE45" s="50">
        <f>AE44*AE43</f>
        <v>6422.5700115476911</v>
      </c>
      <c r="AF45" s="50">
        <f>AF44*AF43</f>
        <v>6314.2060430415531</v>
      </c>
      <c r="AG45" s="97">
        <f>SUM(AC45:AF45)</f>
        <v>24780.869858105434</v>
      </c>
      <c r="AH45" s="50">
        <f>AH44*AH43</f>
        <v>6801.3102176291195</v>
      </c>
      <c r="AI45" s="50">
        <f>AI44*AI43</f>
        <v>6460.1935493446672</v>
      </c>
      <c r="AJ45" s="50">
        <f>AJ44*AJ43</f>
        <v>7083.1555088512296</v>
      </c>
      <c r="AK45" s="50">
        <f>AK44*AK43</f>
        <v>6970.4764287752614</v>
      </c>
      <c r="AL45" s="97">
        <f>SUM(AH45:AK45)</f>
        <v>27315.135704600278</v>
      </c>
      <c r="AM45" s="50">
        <f>AM44*AM43</f>
        <v>7373.8484576636583</v>
      </c>
      <c r="AN45" s="50">
        <f>AN44*AN43</f>
        <v>7008.5358777257052</v>
      </c>
      <c r="AO45" s="50">
        <f>AO44*AO43</f>
        <v>7689.2520157639474</v>
      </c>
      <c r="AP45" s="50">
        <f>AP44*AP43</f>
        <v>7571.6554187021493</v>
      </c>
      <c r="AQ45" s="97">
        <f>SUM(AM45:AP45)</f>
        <v>29643.291769855463</v>
      </c>
      <c r="AR45" s="50">
        <f>AR44*AR43</f>
        <v>7858.5241229541034</v>
      </c>
      <c r="AS45" s="50">
        <f>AS44*AS43</f>
        <v>7467.0470239444612</v>
      </c>
      <c r="AT45" s="50">
        <f>AT44*AT43</f>
        <v>8189.9751238549588</v>
      </c>
      <c r="AU45" s="50">
        <f>AU44*AU43</f>
        <v>8062.4730818975759</v>
      </c>
      <c r="AV45" s="97">
        <f>SUM(AR45:AU45)</f>
        <v>31578.019352651099</v>
      </c>
    </row>
    <row r="46" spans="2:48" s="8" customFormat="1" outlineLevel="1" x14ac:dyDescent="0.55000000000000004">
      <c r="B46" s="38" t="s">
        <v>200</v>
      </c>
      <c r="C46" s="206"/>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3.4326859692713096E-2</v>
      </c>
      <c r="W46" s="98">
        <f>W45/R45-1</f>
        <v>0.12600340598076709</v>
      </c>
      <c r="X46" s="27">
        <f t="shared" ref="X46:AV46" si="97">X45/S45-1</f>
        <v>0.10202798441374417</v>
      </c>
      <c r="Y46" s="27">
        <f t="shared" si="97"/>
        <v>0.10338697491689341</v>
      </c>
      <c r="Z46" s="27">
        <f t="shared" si="97"/>
        <v>8.0995050989802087E-2</v>
      </c>
      <c r="AA46" s="27">
        <f t="shared" si="97"/>
        <v>7.700906120023765E-2</v>
      </c>
      <c r="AB46" s="98">
        <f t="shared" si="97"/>
        <v>9.0405235739545731E-2</v>
      </c>
      <c r="AC46" s="27">
        <f t="shared" si="97"/>
        <v>7.5563198624247763E-2</v>
      </c>
      <c r="AD46" s="27">
        <f t="shared" si="97"/>
        <v>7.6591691699025688E-2</v>
      </c>
      <c r="AE46" s="27">
        <f t="shared" si="97"/>
        <v>7.7659083735948986E-2</v>
      </c>
      <c r="AF46" s="27">
        <f t="shared" si="97"/>
        <v>7.8764693104197203E-2</v>
      </c>
      <c r="AG46" s="98">
        <f t="shared" si="97"/>
        <v>7.716418332171604E-2</v>
      </c>
      <c r="AH46" s="27">
        <f t="shared" si="97"/>
        <v>0.10048637759017653</v>
      </c>
      <c r="AI46" s="27">
        <f t="shared" si="97"/>
        <v>0.10170445884146329</v>
      </c>
      <c r="AJ46" s="27">
        <f t="shared" si="97"/>
        <v>0.10285376354260278</v>
      </c>
      <c r="AK46" s="27">
        <f t="shared" si="97"/>
        <v>0.10393553540384359</v>
      </c>
      <c r="AL46" s="98">
        <f t="shared" si="97"/>
        <v>0.10226702537102117</v>
      </c>
      <c r="AM46" s="27">
        <f t="shared" si="97"/>
        <v>8.4180580169760377E-2</v>
      </c>
      <c r="AN46" s="27">
        <f t="shared" si="97"/>
        <v>8.4880170260016818E-2</v>
      </c>
      <c r="AO46" s="27">
        <f t="shared" si="97"/>
        <v>8.5568713852933076E-2</v>
      </c>
      <c r="AP46" s="27">
        <f t="shared" si="97"/>
        <v>8.624647053465706E-2</v>
      </c>
      <c r="AQ46" s="98">
        <f t="shared" si="97"/>
        <v>8.5233186846774167E-2</v>
      </c>
      <c r="AR46" s="27">
        <f t="shared" si="97"/>
        <v>6.5728997289972835E-2</v>
      </c>
      <c r="AS46" s="27">
        <f t="shared" si="97"/>
        <v>6.5421816227834606E-2</v>
      </c>
      <c r="AT46" s="27">
        <f t="shared" si="97"/>
        <v>6.5119872136387924E-2</v>
      </c>
      <c r="AU46" s="27">
        <f t="shared" si="97"/>
        <v>6.4823032223983112E-2</v>
      </c>
      <c r="AV46" s="98">
        <f t="shared" si="97"/>
        <v>6.5266961504021559E-2</v>
      </c>
    </row>
    <row r="47" spans="2:48" outlineLevel="1" x14ac:dyDescent="0.55000000000000004">
      <c r="B47" s="220" t="s">
        <v>44</v>
      </c>
      <c r="C47" s="221"/>
      <c r="D47" s="222">
        <v>0.04</v>
      </c>
      <c r="E47" s="222">
        <v>0</v>
      </c>
      <c r="F47" s="222">
        <v>0.03</v>
      </c>
      <c r="G47" s="222">
        <v>0.03</v>
      </c>
      <c r="H47" s="223"/>
      <c r="I47" s="222">
        <v>0.02</v>
      </c>
      <c r="J47" s="222">
        <v>-7.0000000000000007E-2</v>
      </c>
      <c r="K47" s="222">
        <v>-0.53</v>
      </c>
      <c r="L47" s="224">
        <v>-0.25</v>
      </c>
      <c r="M47" s="223"/>
      <c r="N47" s="222">
        <v>-0.21</v>
      </c>
      <c r="O47" s="222">
        <v>-0.1</v>
      </c>
      <c r="P47" s="222">
        <v>0.82</v>
      </c>
      <c r="Q47" s="222">
        <v>0.18</v>
      </c>
      <c r="R47" s="225"/>
      <c r="S47" s="224">
        <v>0.12</v>
      </c>
      <c r="T47" s="224">
        <v>0.05</v>
      </c>
      <c r="U47" s="224">
        <v>0.01</v>
      </c>
      <c r="V47" s="224"/>
      <c r="W47" s="223"/>
      <c r="X47" s="224"/>
      <c r="Y47" s="224"/>
      <c r="Z47" s="224"/>
      <c r="AA47" s="224"/>
      <c r="AB47" s="376">
        <f>AB59/W59-1</f>
        <v>9.1365004210739231E-2</v>
      </c>
      <c r="AC47" s="224"/>
      <c r="AD47" s="224"/>
      <c r="AE47" s="224"/>
      <c r="AF47" s="224"/>
      <c r="AG47" s="225"/>
      <c r="AH47" s="224"/>
      <c r="AI47" s="224"/>
      <c r="AJ47" s="224"/>
      <c r="AK47" s="224"/>
      <c r="AL47" s="225"/>
      <c r="AM47" s="224"/>
      <c r="AN47" s="224"/>
      <c r="AO47" s="224"/>
      <c r="AP47" s="224"/>
      <c r="AQ47" s="225"/>
      <c r="AR47" s="224"/>
      <c r="AS47" s="224"/>
      <c r="AT47" s="224"/>
      <c r="AU47" s="224"/>
      <c r="AV47" s="225"/>
    </row>
    <row r="48" spans="2:48" outlineLevel="1" x14ac:dyDescent="0.55000000000000004">
      <c r="B48" s="38" t="s">
        <v>43</v>
      </c>
      <c r="C48" s="207"/>
      <c r="D48" s="226">
        <v>0</v>
      </c>
      <c r="E48" s="226">
        <v>0.04</v>
      </c>
      <c r="F48" s="226">
        <v>0.04</v>
      </c>
      <c r="G48" s="226">
        <v>0.03</v>
      </c>
      <c r="H48" s="217"/>
      <c r="I48" s="226">
        <v>0.03</v>
      </c>
      <c r="J48" s="226">
        <v>0.05</v>
      </c>
      <c r="K48" s="226">
        <v>0.27</v>
      </c>
      <c r="L48" s="227">
        <v>0.21</v>
      </c>
      <c r="M48" s="217"/>
      <c r="N48" s="226">
        <v>0.2</v>
      </c>
      <c r="O48" s="226">
        <v>0.22</v>
      </c>
      <c r="P48" s="226">
        <v>0.01</v>
      </c>
      <c r="Q48" s="226">
        <v>0.03</v>
      </c>
      <c r="R48" s="218"/>
      <c r="S48" s="227">
        <v>0.06</v>
      </c>
      <c r="T48" s="227">
        <v>7.0000000000000007E-2</v>
      </c>
      <c r="U48" s="228">
        <v>0.08</v>
      </c>
      <c r="V48" s="228"/>
      <c r="W48" s="148"/>
      <c r="X48" s="228"/>
      <c r="Y48" s="228"/>
      <c r="Z48" s="228"/>
      <c r="AA48" s="228"/>
      <c r="AB48" s="362"/>
      <c r="AC48" s="228"/>
      <c r="AD48" s="228"/>
      <c r="AE48" s="228"/>
      <c r="AF48" s="228"/>
      <c r="AG48" s="60"/>
      <c r="AH48" s="228"/>
      <c r="AI48" s="228"/>
      <c r="AJ48" s="228"/>
      <c r="AK48" s="228"/>
      <c r="AL48" s="60"/>
      <c r="AM48" s="228"/>
      <c r="AN48" s="228"/>
      <c r="AO48" s="228"/>
      <c r="AP48" s="228"/>
      <c r="AQ48" s="60"/>
      <c r="AR48" s="228"/>
      <c r="AS48" s="228"/>
      <c r="AT48" s="228"/>
      <c r="AU48" s="228"/>
      <c r="AV48" s="60"/>
    </row>
    <row r="49" spans="2:48" s="8" customFormat="1" outlineLevel="1" x14ac:dyDescent="0.55000000000000004">
      <c r="B49" s="229" t="s">
        <v>45</v>
      </c>
      <c r="C49" s="230"/>
      <c r="D49" s="231">
        <v>0.04</v>
      </c>
      <c r="E49" s="231">
        <v>4.2999999999999997E-2</v>
      </c>
      <c r="F49" s="231">
        <v>7.0000000000000007E-2</v>
      </c>
      <c r="G49" s="231">
        <v>0.06</v>
      </c>
      <c r="H49" s="232"/>
      <c r="I49" s="231">
        <v>0.06</v>
      </c>
      <c r="J49" s="231">
        <v>-0.03</v>
      </c>
      <c r="K49" s="231">
        <v>-0.41</v>
      </c>
      <c r="L49" s="233">
        <v>-0.09</v>
      </c>
      <c r="M49" s="234"/>
      <c r="N49" s="233">
        <v>-0.06</v>
      </c>
      <c r="O49" s="233">
        <v>0.09</v>
      </c>
      <c r="P49" s="231">
        <v>0.84</v>
      </c>
      <c r="Q49" s="231">
        <v>0.22</v>
      </c>
      <c r="R49" s="235"/>
      <c r="S49" s="233">
        <v>0.18</v>
      </c>
      <c r="T49" s="233">
        <v>0.12</v>
      </c>
      <c r="U49" s="231">
        <v>0.09</v>
      </c>
      <c r="V49" s="231"/>
      <c r="W49" s="232"/>
      <c r="X49" s="233"/>
      <c r="Y49" s="233"/>
      <c r="Z49" s="233"/>
      <c r="AA49" s="233"/>
      <c r="AB49" s="361"/>
      <c r="AC49" s="233"/>
      <c r="AD49" s="233"/>
      <c r="AE49" s="233"/>
      <c r="AF49" s="233"/>
      <c r="AG49" s="232"/>
      <c r="AH49" s="233"/>
      <c r="AI49" s="233"/>
      <c r="AJ49" s="233"/>
      <c r="AK49" s="233"/>
      <c r="AL49" s="232"/>
      <c r="AM49" s="233"/>
      <c r="AN49" s="233"/>
      <c r="AO49" s="233"/>
      <c r="AP49" s="233"/>
      <c r="AQ49" s="232"/>
      <c r="AR49" s="233"/>
      <c r="AS49" s="233"/>
      <c r="AT49" s="233"/>
      <c r="AU49" s="233"/>
      <c r="AV49" s="232"/>
    </row>
    <row r="50" spans="2:48" s="8" customFormat="1" outlineLevel="1" x14ac:dyDescent="0.55000000000000004">
      <c r="B50" s="461" t="s">
        <v>177</v>
      </c>
      <c r="C50" s="462"/>
      <c r="D50" s="67">
        <v>7876</v>
      </c>
      <c r="E50" s="67">
        <v>7943</v>
      </c>
      <c r="F50" s="117">
        <v>7996</v>
      </c>
      <c r="G50" s="67">
        <v>8093</v>
      </c>
      <c r="H50" s="68"/>
      <c r="I50" s="67">
        <v>8183</v>
      </c>
      <c r="J50" s="67">
        <v>8220</v>
      </c>
      <c r="K50" s="67">
        <v>8218</v>
      </c>
      <c r="L50" s="67">
        <v>6831</v>
      </c>
      <c r="M50" s="68"/>
      <c r="N50" s="67">
        <v>8279</v>
      </c>
      <c r="O50" s="67">
        <f>+N50+O51</f>
        <v>8300</v>
      </c>
      <c r="P50" s="67">
        <f t="shared" ref="P50" si="98">+O50+P51</f>
        <v>8315</v>
      </c>
      <c r="Q50" s="67">
        <v>6965</v>
      </c>
      <c r="R50" s="192"/>
      <c r="S50" s="67">
        <f>+Q50+S51</f>
        <v>6988</v>
      </c>
      <c r="T50" s="67">
        <f>+S50+T51</f>
        <v>6972</v>
      </c>
      <c r="U50" s="67">
        <f t="shared" ref="U50:V50" si="99">+T50+U51</f>
        <v>7000</v>
      </c>
      <c r="V50" s="67">
        <f t="shared" si="99"/>
        <v>7028</v>
      </c>
      <c r="W50" s="253">
        <f>V50</f>
        <v>7028</v>
      </c>
      <c r="X50" s="67">
        <f>+V50+X51</f>
        <v>7096</v>
      </c>
      <c r="Y50" s="67">
        <f>+X50+Y51</f>
        <v>7164</v>
      </c>
      <c r="Z50" s="67">
        <f t="shared" ref="Z50:AA50" si="100">+Y50+Z51</f>
        <v>7232</v>
      </c>
      <c r="AA50" s="67">
        <f t="shared" si="100"/>
        <v>7301</v>
      </c>
      <c r="AB50" s="192">
        <f>AA50</f>
        <v>7301</v>
      </c>
      <c r="AC50" s="67">
        <f>+AA50+AC51</f>
        <v>7383</v>
      </c>
      <c r="AD50" s="67">
        <f>+AC50+AD51</f>
        <v>7465</v>
      </c>
      <c r="AE50" s="67">
        <f t="shared" ref="AE50" si="101">+AD50+AE51</f>
        <v>7547</v>
      </c>
      <c r="AF50" s="67">
        <f t="shared" ref="AF50" si="102">+AE50+AF51</f>
        <v>7630</v>
      </c>
      <c r="AG50" s="192">
        <f>AF50</f>
        <v>7630</v>
      </c>
      <c r="AH50" s="67">
        <f>+AF50+AH51</f>
        <v>7727</v>
      </c>
      <c r="AI50" s="67">
        <f>+AH50+AI51</f>
        <v>7824</v>
      </c>
      <c r="AJ50" s="67">
        <f t="shared" ref="AJ50" si="103">+AI50+AJ51</f>
        <v>7921</v>
      </c>
      <c r="AK50" s="67">
        <f t="shared" ref="AK50" si="104">+AJ50+AK51</f>
        <v>8018</v>
      </c>
      <c r="AL50" s="192">
        <f>AK50</f>
        <v>8018</v>
      </c>
      <c r="AM50" s="67">
        <f>+AK50+AM51</f>
        <v>8046</v>
      </c>
      <c r="AN50" s="67">
        <f>+AM50+AN51</f>
        <v>8074</v>
      </c>
      <c r="AO50" s="67">
        <f t="shared" ref="AO50" si="105">+AN50+AO51</f>
        <v>8102</v>
      </c>
      <c r="AP50" s="67">
        <f t="shared" ref="AP50" si="106">+AO50+AP51</f>
        <v>8130</v>
      </c>
      <c r="AQ50" s="192">
        <f>AP50</f>
        <v>8130</v>
      </c>
      <c r="AR50" s="67">
        <f>+AP50+AR51</f>
        <v>8158</v>
      </c>
      <c r="AS50" s="67">
        <f>+AR50+AS51</f>
        <v>8186</v>
      </c>
      <c r="AT50" s="67">
        <f t="shared" ref="AT50" si="107">+AS50+AT51</f>
        <v>8214</v>
      </c>
      <c r="AU50" s="67">
        <f t="shared" ref="AU50" si="108">+AT50+AU51</f>
        <v>8242</v>
      </c>
      <c r="AV50" s="192">
        <f>AU50</f>
        <v>8242</v>
      </c>
    </row>
    <row r="51" spans="2:48" outlineLevel="1" x14ac:dyDescent="0.55000000000000004">
      <c r="B51" s="180" t="s">
        <v>47</v>
      </c>
      <c r="C51" s="201"/>
      <c r="D51" s="101">
        <f>+D50-7770</f>
        <v>106</v>
      </c>
      <c r="E51" s="101">
        <f>E50-D50</f>
        <v>67</v>
      </c>
      <c r="F51" s="101">
        <f t="shared" ref="F51:G51" si="109">F50-E50</f>
        <v>53</v>
      </c>
      <c r="G51" s="101">
        <f t="shared" si="109"/>
        <v>97</v>
      </c>
      <c r="H51" s="122">
        <f>+SUM(D51:G51)</f>
        <v>323</v>
      </c>
      <c r="I51" s="101">
        <f>I50-G50</f>
        <v>90</v>
      </c>
      <c r="J51" s="101">
        <f t="shared" ref="J51:K51" si="110">J50-I50</f>
        <v>37</v>
      </c>
      <c r="K51" s="101">
        <f t="shared" si="110"/>
        <v>-2</v>
      </c>
      <c r="L51" s="101">
        <v>32</v>
      </c>
      <c r="M51" s="122"/>
      <c r="N51" s="101">
        <v>34</v>
      </c>
      <c r="O51" s="101">
        <v>21</v>
      </c>
      <c r="P51" s="101">
        <v>15</v>
      </c>
      <c r="Q51" s="101">
        <v>73</v>
      </c>
      <c r="R51" s="26"/>
      <c r="S51" s="101">
        <v>23</v>
      </c>
      <c r="T51" s="101">
        <v>-16</v>
      </c>
      <c r="U51" s="101">
        <v>28</v>
      </c>
      <c r="V51" s="33">
        <v>28</v>
      </c>
      <c r="W51" s="122">
        <f>+SUM(S51:V51)</f>
        <v>63</v>
      </c>
      <c r="X51" s="33">
        <v>68</v>
      </c>
      <c r="Y51" s="33">
        <v>68</v>
      </c>
      <c r="Z51" s="33">
        <v>68</v>
      </c>
      <c r="AA51" s="33">
        <v>69</v>
      </c>
      <c r="AB51" s="26">
        <f>+SUM(X51:AA51)</f>
        <v>273</v>
      </c>
      <c r="AC51" s="33">
        <v>82</v>
      </c>
      <c r="AD51" s="33">
        <v>82</v>
      </c>
      <c r="AE51" s="33">
        <v>82</v>
      </c>
      <c r="AF51" s="33">
        <v>83</v>
      </c>
      <c r="AG51" s="26">
        <f>+SUM(AC51:AF51)</f>
        <v>329</v>
      </c>
      <c r="AH51" s="33">
        <v>97</v>
      </c>
      <c r="AI51" s="33">
        <v>97</v>
      </c>
      <c r="AJ51" s="33">
        <v>97</v>
      </c>
      <c r="AK51" s="33">
        <v>97</v>
      </c>
      <c r="AL51" s="26">
        <f>+SUM(AH51:AK51)</f>
        <v>388</v>
      </c>
      <c r="AM51" s="33">
        <v>28</v>
      </c>
      <c r="AN51" s="33">
        <v>28</v>
      </c>
      <c r="AO51" s="33">
        <v>28</v>
      </c>
      <c r="AP51" s="33">
        <v>28</v>
      </c>
      <c r="AQ51" s="26">
        <f>+SUM(AM51:AP51)</f>
        <v>112</v>
      </c>
      <c r="AR51" s="33">
        <v>28</v>
      </c>
      <c r="AS51" s="33">
        <v>28</v>
      </c>
      <c r="AT51" s="33">
        <v>28</v>
      </c>
      <c r="AU51" s="33">
        <v>28</v>
      </c>
      <c r="AV51" s="26">
        <f>+SUM(AR51:AU51)</f>
        <v>112</v>
      </c>
    </row>
    <row r="52" spans="2:48" outlineLevel="1" x14ac:dyDescent="0.55000000000000004">
      <c r="B52" s="180" t="s">
        <v>49</v>
      </c>
      <c r="C52" s="201"/>
      <c r="D52" s="16">
        <f>AVERAGE(D50,7770)</f>
        <v>7823</v>
      </c>
      <c r="E52" s="16">
        <f>AVERAGE(E50,D50)</f>
        <v>7909.5</v>
      </c>
      <c r="F52" s="16">
        <f t="shared" ref="F52:G52" si="111">AVERAGE(F50,E50)</f>
        <v>7969.5</v>
      </c>
      <c r="G52" s="16">
        <f t="shared" si="111"/>
        <v>8044.5</v>
      </c>
      <c r="H52" s="26"/>
      <c r="I52" s="16">
        <f>AVERAGE(I50,G50)</f>
        <v>8138</v>
      </c>
      <c r="J52" s="16">
        <f>AVERAGE(J50,I50)</f>
        <v>8201.5</v>
      </c>
      <c r="K52" s="16">
        <f t="shared" ref="K52:L52" si="112">AVERAGE(K50,J50)</f>
        <v>8219</v>
      </c>
      <c r="L52" s="16">
        <f t="shared" si="112"/>
        <v>7524.5</v>
      </c>
      <c r="M52" s="6"/>
      <c r="N52" s="16">
        <f>AVERAGE(N50,L50)</f>
        <v>7555</v>
      </c>
      <c r="O52" s="16">
        <f>AVERAGE(O50,N50)</f>
        <v>8289.5</v>
      </c>
      <c r="P52" s="16">
        <f t="shared" ref="P52:Q52" si="113">AVERAGE(P50,O50)</f>
        <v>8307.5</v>
      </c>
      <c r="Q52" s="16">
        <f t="shared" si="113"/>
        <v>7640</v>
      </c>
      <c r="R52" s="6"/>
      <c r="S52" s="16">
        <f>AVERAGE(S50,Q50)</f>
        <v>6976.5</v>
      </c>
      <c r="T52" s="16">
        <f>AVERAGE(T50,S50)</f>
        <v>6980</v>
      </c>
      <c r="U52" s="16">
        <f t="shared" ref="U52:V52" si="114">AVERAGE(U50,T50)</f>
        <v>6986</v>
      </c>
      <c r="V52" s="16">
        <f t="shared" si="114"/>
        <v>7014</v>
      </c>
      <c r="W52" s="130"/>
      <c r="X52" s="16">
        <f>AVERAGE(X50,V50)</f>
        <v>7062</v>
      </c>
      <c r="Y52" s="16">
        <f>AVERAGE(Y50,X50)</f>
        <v>7130</v>
      </c>
      <c r="Z52" s="16">
        <f t="shared" ref="Z52:AA52" si="115">AVERAGE(Z50,Y50)</f>
        <v>7198</v>
      </c>
      <c r="AA52" s="16">
        <f t="shared" si="115"/>
        <v>7266.5</v>
      </c>
      <c r="AB52" s="6"/>
      <c r="AC52" s="16">
        <f>AVERAGE(AC50,AA50)</f>
        <v>7342</v>
      </c>
      <c r="AD52" s="16">
        <f>AVERAGE(AD50,AC50)</f>
        <v>7424</v>
      </c>
      <c r="AE52" s="16">
        <f t="shared" ref="AE52" si="116">AVERAGE(AE50,AD50)</f>
        <v>7506</v>
      </c>
      <c r="AF52" s="16">
        <f t="shared" ref="AF52" si="117">AVERAGE(AF50,AE50)</f>
        <v>7588.5</v>
      </c>
      <c r="AG52" s="6"/>
      <c r="AH52" s="16">
        <f>AVERAGE(AH50,AF50)</f>
        <v>7678.5</v>
      </c>
      <c r="AI52" s="16">
        <f>AVERAGE(AI50,AH50)</f>
        <v>7775.5</v>
      </c>
      <c r="AJ52" s="16">
        <f t="shared" ref="AJ52" si="118">AVERAGE(AJ50,AI50)</f>
        <v>7872.5</v>
      </c>
      <c r="AK52" s="16">
        <f t="shared" ref="AK52" si="119">AVERAGE(AK50,AJ50)</f>
        <v>7969.5</v>
      </c>
      <c r="AL52" s="6"/>
      <c r="AM52" s="16">
        <f>AVERAGE(AM50,AK50)</f>
        <v>8032</v>
      </c>
      <c r="AN52" s="16">
        <f>AVERAGE(AN50,AM50)</f>
        <v>8060</v>
      </c>
      <c r="AO52" s="16">
        <f t="shared" ref="AO52" si="120">AVERAGE(AO50,AN50)</f>
        <v>8088</v>
      </c>
      <c r="AP52" s="16">
        <f t="shared" ref="AP52" si="121">AVERAGE(AP50,AO50)</f>
        <v>8116</v>
      </c>
      <c r="AQ52" s="6"/>
      <c r="AR52" s="16">
        <f>AVERAGE(AR50,AP50)</f>
        <v>8144</v>
      </c>
      <c r="AS52" s="16">
        <f>AVERAGE(AS50,AR50)</f>
        <v>8172</v>
      </c>
      <c r="AT52" s="16">
        <f t="shared" ref="AT52" si="122">AVERAGE(AT50,AS50)</f>
        <v>8200</v>
      </c>
      <c r="AU52" s="16">
        <f t="shared" ref="AU52" si="123">AVERAGE(AU50,AT50)</f>
        <v>8228</v>
      </c>
      <c r="AV52" s="6"/>
    </row>
    <row r="53" spans="2:48" outlineLevel="1" x14ac:dyDescent="0.55000000000000004">
      <c r="B53" s="180" t="s">
        <v>202</v>
      </c>
      <c r="C53" s="201"/>
      <c r="D53" s="43">
        <f>+D54/D52</f>
        <v>6.5780391154288645E-2</v>
      </c>
      <c r="E53" s="43">
        <f>+E54/E52</f>
        <v>5.8549845122953414E-2</v>
      </c>
      <c r="F53" s="43">
        <f>+F54/F52</f>
        <v>6.2274923144488362E-2</v>
      </c>
      <c r="G53" s="114">
        <f t="shared" ref="G53:S53" si="124">+G54/G52</f>
        <v>6.016533034992852E-2</v>
      </c>
      <c r="H53" s="127"/>
      <c r="I53" s="114">
        <f t="shared" si="124"/>
        <v>6.6023593020398133E-2</v>
      </c>
      <c r="J53" s="114">
        <f t="shared" si="124"/>
        <v>5.6599402548314331E-2</v>
      </c>
      <c r="K53" s="114">
        <f t="shared" si="124"/>
        <v>2.8653120817617714E-2</v>
      </c>
      <c r="L53" s="114">
        <f t="shared" si="124"/>
        <v>4.4773739118878331E-2</v>
      </c>
      <c r="M53" s="6"/>
      <c r="N53" s="114">
        <f t="shared" si="124"/>
        <v>5.5089344804765052E-2</v>
      </c>
      <c r="O53" s="114">
        <f t="shared" si="124"/>
        <v>4.7554134748778572E-2</v>
      </c>
      <c r="P53" s="114">
        <f t="shared" si="124"/>
        <v>5.6394823954258204E-2</v>
      </c>
      <c r="Q53" s="114">
        <f t="shared" si="124"/>
        <v>6.6295811518324602E-2</v>
      </c>
      <c r="R53" s="6"/>
      <c r="S53" s="114">
        <f t="shared" si="124"/>
        <v>7.3948254855586606E-2</v>
      </c>
      <c r="T53" s="114">
        <f>+T54/T52</f>
        <v>7.2636103151862461E-2</v>
      </c>
      <c r="U53" s="114">
        <f>+U54/U52</f>
        <v>7.7898654451760668E-2</v>
      </c>
      <c r="V53" s="62">
        <f>Q53*1.1</f>
        <v>7.2925392670157074E-2</v>
      </c>
      <c r="W53" s="130"/>
      <c r="X53" s="62">
        <f>S53*1.1</f>
        <v>8.1343080341145277E-2</v>
      </c>
      <c r="Y53" s="62">
        <f>T53*1.1</f>
        <v>7.9899713467048716E-2</v>
      </c>
      <c r="Z53" s="62">
        <f>U53*1.05</f>
        <v>8.1793587174348703E-2</v>
      </c>
      <c r="AA53" s="62">
        <f>V53*1.05</f>
        <v>7.6571662303664925E-2</v>
      </c>
      <c r="AB53" s="378"/>
      <c r="AC53" s="62">
        <f>X53*1.05</f>
        <v>8.5410234358202539E-2</v>
      </c>
      <c r="AD53" s="62">
        <f>Y53*1.05</f>
        <v>8.3894699140401152E-2</v>
      </c>
      <c r="AE53" s="62">
        <f>Z53*1.05</f>
        <v>8.5883266533066147E-2</v>
      </c>
      <c r="AF53" s="62">
        <f>AA53*1.05</f>
        <v>8.0400245418848174E-2</v>
      </c>
      <c r="AG53" s="378"/>
      <c r="AH53" s="62">
        <f>AC53*1.07</f>
        <v>9.1388950763276716E-2</v>
      </c>
      <c r="AI53" s="62">
        <f>AD53*1.07</f>
        <v>8.9767328080229233E-2</v>
      </c>
      <c r="AJ53" s="62">
        <f>AE53*1.07</f>
        <v>9.1895095190380777E-2</v>
      </c>
      <c r="AK53" s="62">
        <f>AF53*1.07</f>
        <v>8.6028262598167551E-2</v>
      </c>
      <c r="AL53" s="379"/>
      <c r="AM53" s="219">
        <f>AH53*1.05</f>
        <v>9.5958398301440553E-2</v>
      </c>
      <c r="AN53" s="219">
        <f>AI53*1.05</f>
        <v>9.4255694484240704E-2</v>
      </c>
      <c r="AO53" s="219">
        <f>AJ53*1.05</f>
        <v>9.6489849949899814E-2</v>
      </c>
      <c r="AP53" s="219">
        <f>AK53*1.05</f>
        <v>9.0329675728075931E-2</v>
      </c>
      <c r="AQ53" s="97"/>
      <c r="AR53" s="219">
        <f>AM53*1.03</f>
        <v>9.8837150250483771E-2</v>
      </c>
      <c r="AS53" s="219">
        <f>AN53*1.03</f>
        <v>9.7083365318767934E-2</v>
      </c>
      <c r="AT53" s="219">
        <f>AO53*1.03</f>
        <v>9.938454544839681E-2</v>
      </c>
      <c r="AU53" s="219">
        <f>AP53*1.03</f>
        <v>9.3039565999918208E-2</v>
      </c>
      <c r="AV53" s="6"/>
    </row>
    <row r="54" spans="2:48" s="8" customFormat="1" outlineLevel="1" x14ac:dyDescent="0.55000000000000004">
      <c r="B54" s="451" t="s">
        <v>178</v>
      </c>
      <c r="C54" s="452"/>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25">+V52*V53</f>
        <v>511.49870418848172</v>
      </c>
      <c r="W54" s="213">
        <f>SUM(S54:V54)</f>
        <v>2078.5987041884819</v>
      </c>
      <c r="X54" s="72">
        <f>+X52*X53</f>
        <v>574.4448333691679</v>
      </c>
      <c r="Y54" s="72">
        <f>+Y52*Y53</f>
        <v>569.68495702005737</v>
      </c>
      <c r="Z54" s="72">
        <f t="shared" ref="Z54:AA54" si="126">+Z52*Z53</f>
        <v>588.75024048096202</v>
      </c>
      <c r="AA54" s="72">
        <f t="shared" si="126"/>
        <v>556.40798412958122</v>
      </c>
      <c r="AB54" s="73">
        <f>SUM(X54:AA54)</f>
        <v>2289.2880149997686</v>
      </c>
      <c r="AC54" s="72">
        <f>+AC52*AC53</f>
        <v>627.08194065792304</v>
      </c>
      <c r="AD54" s="72">
        <f>+AD52*AD53</f>
        <v>622.83424641833813</v>
      </c>
      <c r="AE54" s="72">
        <f t="shared" ref="AE54:AF54" si="127">+AE52*AE53</f>
        <v>644.6397985971945</v>
      </c>
      <c r="AF54" s="72">
        <f t="shared" si="127"/>
        <v>610.11726236092932</v>
      </c>
      <c r="AG54" s="73">
        <f>SUM(AC54:AF54)</f>
        <v>2504.6732480343853</v>
      </c>
      <c r="AH54" s="72">
        <f>+AH52*AH53</f>
        <v>701.7300584358203</v>
      </c>
      <c r="AI54" s="72">
        <f>+AI52*AI53</f>
        <v>697.98585948782238</v>
      </c>
      <c r="AJ54" s="72">
        <f t="shared" ref="AJ54:AK54" si="128">+AJ52*AJ53</f>
        <v>723.44413688627264</v>
      </c>
      <c r="AK54" s="72">
        <f t="shared" si="128"/>
        <v>685.60223877609633</v>
      </c>
      <c r="AL54" s="73">
        <f>SUM(AH54:AK54)</f>
        <v>2808.7622935860118</v>
      </c>
      <c r="AM54" s="72">
        <f>+AM52*AM53</f>
        <v>770.73785515717054</v>
      </c>
      <c r="AN54" s="72">
        <f>+AN52*AN53</f>
        <v>759.7008975429801</v>
      </c>
      <c r="AO54" s="72">
        <f t="shared" ref="AO54:AP54" si="129">+AO52*AO53</f>
        <v>780.40990639478969</v>
      </c>
      <c r="AP54" s="72">
        <f t="shared" si="129"/>
        <v>733.11564820906426</v>
      </c>
      <c r="AQ54" s="73">
        <f>SUM(AM54:AP54)</f>
        <v>3043.9643073040047</v>
      </c>
      <c r="AR54" s="72">
        <f>+AR52*AR53</f>
        <v>804.92975163993981</v>
      </c>
      <c r="AS54" s="72">
        <f>+AS52*AS53</f>
        <v>793.36526138497152</v>
      </c>
      <c r="AT54" s="72">
        <f t="shared" ref="AT54:AU54" si="130">+AT52*AT53</f>
        <v>814.95327267685389</v>
      </c>
      <c r="AU54" s="72">
        <f t="shared" si="130"/>
        <v>765.52954904732701</v>
      </c>
      <c r="AV54" s="73">
        <f>SUM(AR54:AU54)</f>
        <v>3178.7778347490921</v>
      </c>
    </row>
    <row r="55" spans="2:48" s="8" customFormat="1" outlineLevel="1" x14ac:dyDescent="0.55000000000000004">
      <c r="B55" s="453" t="s">
        <v>179</v>
      </c>
      <c r="C55" s="454"/>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f t="shared" ref="V55" si="131">+Q55*(1+V56)</f>
        <v>1.9800000000000002</v>
      </c>
      <c r="W55" s="166">
        <f>SUM(S55:V55)</f>
        <v>7.68</v>
      </c>
      <c r="X55" s="50">
        <f>+S55*(1+X56)</f>
        <v>1.9549999999999998</v>
      </c>
      <c r="Y55" s="50">
        <f>+T55*(1+Y56)</f>
        <v>1.968</v>
      </c>
      <c r="Z55" s="50">
        <f>+U55*(1+Z56)</f>
        <v>1.95</v>
      </c>
      <c r="AA55" s="50">
        <f t="shared" ref="AA55" si="132">+V55*(1+AA56)</f>
        <v>1.9800000000000002</v>
      </c>
      <c r="AB55" s="191">
        <f>SUM(X55:AA55)</f>
        <v>7.8530000000000006</v>
      </c>
      <c r="AC55" s="50">
        <f>+X55*(1+AC56)</f>
        <v>1.9549999999999998</v>
      </c>
      <c r="AD55" s="50">
        <f>+Y55*(1+AD56)</f>
        <v>1.968</v>
      </c>
      <c r="AE55" s="50">
        <f>+Z55*(1+AE56)</f>
        <v>1.95</v>
      </c>
      <c r="AF55" s="50">
        <f t="shared" ref="AF55" si="133">+AA55*(1+AF56)</f>
        <v>1.9800000000000002</v>
      </c>
      <c r="AG55" s="191">
        <f>SUM(AC55:AF55)</f>
        <v>7.8530000000000006</v>
      </c>
      <c r="AH55" s="50">
        <f>+AC55*(1+AH56)</f>
        <v>1.9549999999999998</v>
      </c>
      <c r="AI55" s="50">
        <f>+AD55*(1+AI56)</f>
        <v>1.968</v>
      </c>
      <c r="AJ55" s="50">
        <f>+AE55*(1+AJ56)</f>
        <v>1.95</v>
      </c>
      <c r="AK55" s="50">
        <f t="shared" ref="AK55" si="134">+AF55*(1+AK56)</f>
        <v>1.9800000000000002</v>
      </c>
      <c r="AL55" s="191">
        <f>SUM(AH55:AK55)</f>
        <v>7.8530000000000006</v>
      </c>
      <c r="AM55" s="50">
        <f>+AH55*(1+AM56)</f>
        <v>1.9549999999999998</v>
      </c>
      <c r="AN55" s="50">
        <f>+AI55*(1+AN56)</f>
        <v>1.968</v>
      </c>
      <c r="AO55" s="50">
        <f>+AJ55*(1+AO56)</f>
        <v>1.95</v>
      </c>
      <c r="AP55" s="50">
        <f t="shared" ref="AP55" si="135">+AK55*(1+AP56)</f>
        <v>1.9800000000000002</v>
      </c>
      <c r="AQ55" s="191">
        <f>SUM(AM55:AP55)</f>
        <v>7.8530000000000006</v>
      </c>
      <c r="AR55" s="50">
        <f>+AM55*(1+AR56)</f>
        <v>1.9549999999999998</v>
      </c>
      <c r="AS55" s="50">
        <f>+AN55*(1+AS56)</f>
        <v>1.968</v>
      </c>
      <c r="AT55" s="50">
        <f>+AO55*(1+AT56)</f>
        <v>1.95</v>
      </c>
      <c r="AU55" s="50">
        <f t="shared" ref="AU55" si="136">+AP55*(1+AU56)</f>
        <v>1.9800000000000002</v>
      </c>
      <c r="AV55" s="191">
        <f>SUM(AR55:AU55)</f>
        <v>7.8530000000000006</v>
      </c>
    </row>
    <row r="56" spans="2:48" outlineLevel="1" x14ac:dyDescent="0.55000000000000004">
      <c r="B56" s="69" t="s">
        <v>50</v>
      </c>
      <c r="C56" s="70"/>
      <c r="D56" s="120"/>
      <c r="E56" s="120"/>
      <c r="F56" s="120"/>
      <c r="G56" s="120"/>
      <c r="H56" s="155"/>
      <c r="I56" s="120">
        <f>I55/D55-1</f>
        <v>-0.54385964912280704</v>
      </c>
      <c r="J56" s="120">
        <f t="shared" ref="J56" si="137">J55/E55-1</f>
        <v>0.57142857142857162</v>
      </c>
      <c r="K56" s="120">
        <f>K55/F55-1</f>
        <v>-0.57692307692307687</v>
      </c>
      <c r="L56" s="120">
        <f>L55/G55-1</f>
        <v>-0.46875</v>
      </c>
      <c r="M56" s="58"/>
      <c r="N56" s="120">
        <f>N55/I55-1</f>
        <v>-0.15384615384615385</v>
      </c>
      <c r="O56" s="120">
        <f t="shared" ref="O56" si="138">O55/J55-1</f>
        <v>-9.0909090909090939E-2</v>
      </c>
      <c r="P56" s="120">
        <f>P55/K55-1</f>
        <v>0.81818181818181812</v>
      </c>
      <c r="Q56" s="120">
        <f>Q55/L55-1</f>
        <v>0.29411764705882359</v>
      </c>
      <c r="R56" s="58"/>
      <c r="S56" s="120">
        <f>S55/N55-1</f>
        <v>4.5454545454545192E-2</v>
      </c>
      <c r="T56" s="120">
        <f t="shared" ref="T56:U56" si="139">T55/O55-1</f>
        <v>0.19999999999999996</v>
      </c>
      <c r="U56" s="120">
        <f t="shared" si="139"/>
        <v>-0.5</v>
      </c>
      <c r="V56" s="71">
        <v>-0.1</v>
      </c>
      <c r="W56" s="155"/>
      <c r="X56" s="71">
        <v>-0.15</v>
      </c>
      <c r="Y56" s="71">
        <v>-0.18</v>
      </c>
      <c r="Z56" s="71">
        <v>0.95</v>
      </c>
      <c r="AA56" s="71">
        <v>0</v>
      </c>
      <c r="AB56" s="374"/>
      <c r="AC56" s="71">
        <v>0</v>
      </c>
      <c r="AD56" s="71">
        <v>0</v>
      </c>
      <c r="AE56" s="71">
        <v>0</v>
      </c>
      <c r="AF56" s="71">
        <v>0</v>
      </c>
      <c r="AG56" s="58"/>
      <c r="AH56" s="71">
        <v>0</v>
      </c>
      <c r="AI56" s="71">
        <v>0</v>
      </c>
      <c r="AJ56" s="71">
        <v>0</v>
      </c>
      <c r="AK56" s="71">
        <v>0</v>
      </c>
      <c r="AL56" s="58"/>
      <c r="AM56" s="71">
        <v>0</v>
      </c>
      <c r="AN56" s="71">
        <v>0</v>
      </c>
      <c r="AO56" s="71">
        <v>0</v>
      </c>
      <c r="AP56" s="71">
        <v>0</v>
      </c>
      <c r="AQ56" s="58"/>
      <c r="AR56" s="71">
        <v>0</v>
      </c>
      <c r="AS56" s="71">
        <v>0</v>
      </c>
      <c r="AT56" s="71">
        <v>0</v>
      </c>
      <c r="AU56" s="71">
        <v>0</v>
      </c>
      <c r="AV56" s="58"/>
    </row>
    <row r="57" spans="2:48" outlineLevel="1" x14ac:dyDescent="0.55000000000000004">
      <c r="B57" s="180" t="s">
        <v>180</v>
      </c>
      <c r="C57" s="207"/>
      <c r="D57" s="101">
        <f t="shared" ref="D57:G58" si="140">+D50+D41</f>
        <v>17653</v>
      </c>
      <c r="E57" s="101">
        <f t="shared" si="140"/>
        <v>17719</v>
      </c>
      <c r="F57" s="101">
        <f t="shared" si="140"/>
        <v>17853</v>
      </c>
      <c r="G57" s="101">
        <f t="shared" si="140"/>
        <v>18067</v>
      </c>
      <c r="H57" s="122"/>
      <c r="I57" s="101">
        <f t="shared" ref="I57:L58" si="141">+I50+I41</f>
        <v>18203</v>
      </c>
      <c r="J57" s="101">
        <f t="shared" si="141"/>
        <v>18271</v>
      </c>
      <c r="K57" s="101">
        <f t="shared" si="141"/>
        <v>18235</v>
      </c>
      <c r="L57" s="16">
        <f t="shared" si="141"/>
        <v>16940</v>
      </c>
      <c r="M57" s="6"/>
      <c r="N57" s="16">
        <f t="shared" ref="N57:Q58" si="142">+N50+N41</f>
        <v>18308</v>
      </c>
      <c r="O57" s="16">
        <f t="shared" si="142"/>
        <v>18120</v>
      </c>
      <c r="P57" s="16">
        <f t="shared" si="142"/>
        <v>18175</v>
      </c>
      <c r="Q57" s="101">
        <f t="shared" si="142"/>
        <v>16826</v>
      </c>
      <c r="R57" s="6"/>
      <c r="S57" s="16">
        <f t="shared" ref="S57:V58" si="143">+S50+S41</f>
        <v>16888</v>
      </c>
      <c r="T57" s="16">
        <f t="shared" si="143"/>
        <v>16926</v>
      </c>
      <c r="U57" s="16">
        <f t="shared" si="143"/>
        <v>17050</v>
      </c>
      <c r="V57" s="16">
        <f t="shared" si="143"/>
        <v>17174</v>
      </c>
      <c r="W57" s="254">
        <f>W58/Q57</f>
        <v>2.0682277427790323E-2</v>
      </c>
      <c r="X57" s="16">
        <f t="shared" ref="X57:AA58" si="144">+X50+X41</f>
        <v>17302.5</v>
      </c>
      <c r="Y57" s="16">
        <f t="shared" si="144"/>
        <v>17431</v>
      </c>
      <c r="Z57" s="16">
        <f t="shared" si="144"/>
        <v>17559.5</v>
      </c>
      <c r="AA57" s="16">
        <f t="shared" si="144"/>
        <v>17689</v>
      </c>
      <c r="AB57" s="254">
        <f>AB58/V57</f>
        <v>2.9987189938278792E-2</v>
      </c>
      <c r="AC57" s="16">
        <f t="shared" ref="AC57:AF57" si="145">+AC50+AC41</f>
        <v>17843</v>
      </c>
      <c r="AD57" s="16">
        <f t="shared" si="145"/>
        <v>17997</v>
      </c>
      <c r="AE57" s="16">
        <f t="shared" si="145"/>
        <v>18152</v>
      </c>
      <c r="AF57" s="16">
        <f t="shared" si="145"/>
        <v>18308</v>
      </c>
      <c r="AG57" s="254">
        <f>AG58/AA57</f>
        <v>3.499349878455537E-2</v>
      </c>
      <c r="AH57" s="16">
        <f t="shared" ref="AH57:AK57" si="146">+AH50+AH41</f>
        <v>18491</v>
      </c>
      <c r="AI57" s="16">
        <f t="shared" si="146"/>
        <v>18674</v>
      </c>
      <c r="AJ57" s="16">
        <f t="shared" si="146"/>
        <v>18857</v>
      </c>
      <c r="AK57" s="16">
        <f t="shared" si="146"/>
        <v>19040</v>
      </c>
      <c r="AL57" s="254">
        <f>AL58/AF57</f>
        <v>3.9982521302162989E-2</v>
      </c>
      <c r="AM57" s="16">
        <f t="shared" ref="AM57:AP57" si="147">+AM50+AM41</f>
        <v>19164</v>
      </c>
      <c r="AN57" s="16">
        <f t="shared" si="147"/>
        <v>19288</v>
      </c>
      <c r="AO57" s="16">
        <f t="shared" si="147"/>
        <v>19412</v>
      </c>
      <c r="AP57" s="16">
        <f t="shared" si="147"/>
        <v>19536</v>
      </c>
      <c r="AQ57" s="254">
        <f>AQ58/AK57</f>
        <v>2.6050420168067228E-2</v>
      </c>
      <c r="AR57" s="16">
        <f t="shared" ref="AR57:AU57" si="148">+AR50+AR41</f>
        <v>19660</v>
      </c>
      <c r="AS57" s="16">
        <f t="shared" si="148"/>
        <v>19784</v>
      </c>
      <c r="AT57" s="16">
        <f t="shared" si="148"/>
        <v>19908</v>
      </c>
      <c r="AU57" s="16">
        <f t="shared" si="148"/>
        <v>20032</v>
      </c>
      <c r="AV57" s="254">
        <f>AV58/AP57</f>
        <v>2.5389025389025387E-2</v>
      </c>
    </row>
    <row r="58" spans="2:48" outlineLevel="1" x14ac:dyDescent="0.55000000000000004">
      <c r="B58" s="180" t="s">
        <v>181</v>
      </c>
      <c r="C58" s="207"/>
      <c r="D58" s="101">
        <f t="shared" si="140"/>
        <v>193</v>
      </c>
      <c r="E58" s="101">
        <f t="shared" si="140"/>
        <v>66</v>
      </c>
      <c r="F58" s="101">
        <f t="shared" si="140"/>
        <v>134</v>
      </c>
      <c r="G58" s="101">
        <f t="shared" si="140"/>
        <v>214</v>
      </c>
      <c r="H58" s="122">
        <f>+H51+H42</f>
        <v>607</v>
      </c>
      <c r="I58" s="101">
        <f t="shared" si="141"/>
        <v>136</v>
      </c>
      <c r="J58" s="101">
        <f t="shared" si="141"/>
        <v>68</v>
      </c>
      <c r="K58" s="101">
        <f t="shared" si="141"/>
        <v>-36</v>
      </c>
      <c r="L58" s="16">
        <f t="shared" si="141"/>
        <v>124</v>
      </c>
      <c r="M58" s="122"/>
      <c r="N58" s="16">
        <f t="shared" si="142"/>
        <v>-46</v>
      </c>
      <c r="O58" s="16">
        <f t="shared" si="142"/>
        <v>-188</v>
      </c>
      <c r="P58" s="16">
        <f t="shared" si="142"/>
        <v>55</v>
      </c>
      <c r="Q58" s="101">
        <f t="shared" si="142"/>
        <v>74</v>
      </c>
      <c r="R58" s="122"/>
      <c r="S58" s="16">
        <f t="shared" si="143"/>
        <v>62</v>
      </c>
      <c r="T58" s="16">
        <f t="shared" si="143"/>
        <v>38</v>
      </c>
      <c r="U58" s="16">
        <f t="shared" si="143"/>
        <v>124</v>
      </c>
      <c r="V58" s="16">
        <f t="shared" si="143"/>
        <v>124</v>
      </c>
      <c r="W58" s="122">
        <f>+W51+W42</f>
        <v>348</v>
      </c>
      <c r="X58" s="16">
        <f t="shared" si="144"/>
        <v>128.5</v>
      </c>
      <c r="Y58" s="16">
        <f t="shared" si="144"/>
        <v>128.5</v>
      </c>
      <c r="Z58" s="16">
        <f t="shared" si="144"/>
        <v>128.5</v>
      </c>
      <c r="AA58" s="16">
        <f t="shared" si="144"/>
        <v>129.5</v>
      </c>
      <c r="AB58" s="122">
        <f>+AB51+AB42</f>
        <v>515</v>
      </c>
      <c r="AC58" s="16">
        <f t="shared" ref="AC58:AF58" si="149">+AC51+AC42</f>
        <v>154</v>
      </c>
      <c r="AD58" s="16">
        <f t="shared" si="149"/>
        <v>154</v>
      </c>
      <c r="AE58" s="16">
        <f t="shared" si="149"/>
        <v>155</v>
      </c>
      <c r="AF58" s="16">
        <f t="shared" si="149"/>
        <v>156</v>
      </c>
      <c r="AG58" s="122">
        <f>+AG51+AG42</f>
        <v>619</v>
      </c>
      <c r="AH58" s="16">
        <f t="shared" ref="AH58:AK58" si="150">+AH51+AH42</f>
        <v>183</v>
      </c>
      <c r="AI58" s="16">
        <f t="shared" si="150"/>
        <v>183</v>
      </c>
      <c r="AJ58" s="16">
        <f t="shared" si="150"/>
        <v>183</v>
      </c>
      <c r="AK58" s="16">
        <f t="shared" si="150"/>
        <v>183</v>
      </c>
      <c r="AL58" s="122">
        <f>+AL51+AL42</f>
        <v>732</v>
      </c>
      <c r="AM58" s="16">
        <f t="shared" ref="AM58:AP58" si="151">+AM51+AM42</f>
        <v>124</v>
      </c>
      <c r="AN58" s="16">
        <f t="shared" si="151"/>
        <v>124</v>
      </c>
      <c r="AO58" s="16">
        <f t="shared" si="151"/>
        <v>124</v>
      </c>
      <c r="AP58" s="16">
        <f t="shared" si="151"/>
        <v>124</v>
      </c>
      <c r="AQ58" s="122">
        <f>+AQ51+AQ42</f>
        <v>496</v>
      </c>
      <c r="AR58" s="16">
        <f t="shared" ref="AR58:AU58" si="152">+AR51+AR42</f>
        <v>124</v>
      </c>
      <c r="AS58" s="16">
        <f t="shared" si="152"/>
        <v>124</v>
      </c>
      <c r="AT58" s="16">
        <f t="shared" si="152"/>
        <v>124</v>
      </c>
      <c r="AU58" s="16">
        <f t="shared" si="152"/>
        <v>124</v>
      </c>
      <c r="AV58" s="122">
        <f>+AV51+AV42</f>
        <v>496</v>
      </c>
    </row>
    <row r="59" spans="2:48" outlineLevel="1" x14ac:dyDescent="0.55000000000000004">
      <c r="B59" s="455" t="s">
        <v>182</v>
      </c>
      <c r="C59" s="456"/>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5948.1423230719047</v>
      </c>
      <c r="W59" s="97">
        <f>SUM(S59:V59)</f>
        <v>23184.542323071906</v>
      </c>
      <c r="X59" s="72">
        <f>+X55+X54+X45</f>
        <v>6322.4839469008721</v>
      </c>
      <c r="Y59" s="72">
        <f>+Y55+Y54+Y45</f>
        <v>6018.3020813023186</v>
      </c>
      <c r="Z59" s="72">
        <f>+Z55+Z54+Z45</f>
        <v>6550.4421555979388</v>
      </c>
      <c r="AA59" s="72">
        <f>+AA55+AA54+AA45</f>
        <v>6411.5699462423026</v>
      </c>
      <c r="AB59" s="97">
        <f>SUM(X59:AA59)</f>
        <v>25302.798130043433</v>
      </c>
      <c r="AC59" s="72">
        <f>+AC55+AC54+AC45</f>
        <v>6809.3135493720583</v>
      </c>
      <c r="AD59" s="72">
        <f>+AD55+AD54+AD45</f>
        <v>6488.619441220394</v>
      </c>
      <c r="AE59" s="72">
        <f>+AE55+AE54+AE45</f>
        <v>7069.1598101448853</v>
      </c>
      <c r="AF59" s="72">
        <f>+AF55+AF54+AF45</f>
        <v>6926.3033054024827</v>
      </c>
      <c r="AG59" s="97">
        <f>SUM(AC59:AF59)</f>
        <v>27293.396106139819</v>
      </c>
      <c r="AH59" s="72">
        <f>+AH55+AH54+AH45</f>
        <v>7504.9952760649394</v>
      </c>
      <c r="AI59" s="72">
        <f>+AI55+AI54+AI45</f>
        <v>7160.1474088324894</v>
      </c>
      <c r="AJ59" s="72">
        <f>+AJ55+AJ54+AJ45</f>
        <v>7808.549645737502</v>
      </c>
      <c r="AK59" s="72">
        <f>+AK55+AK54+AK45</f>
        <v>7658.0586675513578</v>
      </c>
      <c r="AL59" s="97">
        <f>SUM(AH59:AK59)</f>
        <v>30131.75099818629</v>
      </c>
      <c r="AM59" s="72">
        <f>+AM55+AM54+AM45</f>
        <v>8146.5413128208293</v>
      </c>
      <c r="AN59" s="72">
        <f>+AN55+AN54+AN45</f>
        <v>7770.2047752686849</v>
      </c>
      <c r="AO59" s="72">
        <f>+AO55+AO54+AO45</f>
        <v>8471.6119221587378</v>
      </c>
      <c r="AP59" s="72">
        <f>+AP55+AP54+AP45</f>
        <v>8306.7510669112144</v>
      </c>
      <c r="AQ59" s="97">
        <f>SUM(AM59:AP59)</f>
        <v>32695.109077159468</v>
      </c>
      <c r="AR59" s="72">
        <f>+AR55+AR54+AR45</f>
        <v>8665.4088745940426</v>
      </c>
      <c r="AS59" s="72">
        <f>+AS55+AS54+AS45</f>
        <v>8262.3802853294328</v>
      </c>
      <c r="AT59" s="72">
        <f>+AT55+AT54+AT45</f>
        <v>9006.8783965318125</v>
      </c>
      <c r="AU59" s="72">
        <f>+AU55+AU54+AU45</f>
        <v>8829.9826309449036</v>
      </c>
      <c r="AV59" s="97">
        <f>SUM(AR59:AU59)</f>
        <v>34764.650187400191</v>
      </c>
    </row>
    <row r="60" spans="2:48" outlineLevel="1" x14ac:dyDescent="0.55000000000000004">
      <c r="B60" s="449" t="s">
        <v>100</v>
      </c>
      <c r="C60" s="450"/>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53">V61*V59</f>
        <v>1705.4205475878575</v>
      </c>
      <c r="W60" s="76">
        <f>SUM(S60:V60)</f>
        <v>6612.0205475878574</v>
      </c>
      <c r="X60" s="48">
        <f t="shared" si="153"/>
        <v>1828.7715605820317</v>
      </c>
      <c r="Y60" s="48">
        <f t="shared" si="153"/>
        <v>1743.4965430095665</v>
      </c>
      <c r="Z60" s="48">
        <f t="shared" si="153"/>
        <v>1868.7162448598765</v>
      </c>
      <c r="AA60" s="48">
        <f t="shared" si="153"/>
        <v>1774.1764150697893</v>
      </c>
      <c r="AB60" s="76">
        <f>SUM(X60:AA60)</f>
        <v>7215.160763521264</v>
      </c>
      <c r="AC60" s="48">
        <f t="shared" ref="AC60:AF60" si="154">AC61*AC59</f>
        <v>1901.493354683374</v>
      </c>
      <c r="AD60" s="48">
        <f t="shared" si="154"/>
        <v>1873.2584274574945</v>
      </c>
      <c r="AE60" s="48">
        <f t="shared" si="154"/>
        <v>2009.627341118264</v>
      </c>
      <c r="AF60" s="48">
        <f t="shared" si="154"/>
        <v>1985.8737962676512</v>
      </c>
      <c r="AG60" s="76">
        <f>SUM(AC60:AF60)</f>
        <v>7770.2529195267834</v>
      </c>
      <c r="AH60" s="48">
        <f t="shared" ref="AH60:AK60" si="155">AH61*AH59</f>
        <v>2088.2567200415697</v>
      </c>
      <c r="AI60" s="48">
        <f t="shared" si="155"/>
        <v>2059.9677827985665</v>
      </c>
      <c r="AJ60" s="48">
        <f t="shared" si="155"/>
        <v>2212.0132232378774</v>
      </c>
      <c r="AK60" s="48">
        <f t="shared" si="155"/>
        <v>2188.0208435700229</v>
      </c>
      <c r="AL60" s="76">
        <f>SUM(AH60:AK60)</f>
        <v>8548.2585696480364</v>
      </c>
      <c r="AM60" s="48">
        <f t="shared" ref="AM60:AP60" si="156">AM61*AM59</f>
        <v>2266.7662024851043</v>
      </c>
      <c r="AN60" s="48">
        <f t="shared" si="156"/>
        <v>2235.4807225136465</v>
      </c>
      <c r="AO60" s="48">
        <f t="shared" si="156"/>
        <v>2399.8461230484872</v>
      </c>
      <c r="AP60" s="48">
        <f t="shared" si="156"/>
        <v>2373.3618748262707</v>
      </c>
      <c r="AQ60" s="76">
        <f>SUM(AM60:AP60)</f>
        <v>9275.4549228735086</v>
      </c>
      <c r="AR60" s="48">
        <f t="shared" ref="AR60:AU60" si="157">AR61*AR59</f>
        <v>2411.1405335576505</v>
      </c>
      <c r="AS60" s="48">
        <f t="shared" si="157"/>
        <v>2377.0791612492685</v>
      </c>
      <c r="AT60" s="48">
        <f t="shared" si="157"/>
        <v>2551.4769089160632</v>
      </c>
      <c r="AU60" s="48">
        <f t="shared" si="157"/>
        <v>2522.8568862670118</v>
      </c>
      <c r="AV60" s="76">
        <f>SUM(AR60:AU60)</f>
        <v>9862.553489989994</v>
      </c>
    </row>
    <row r="61" spans="2:48" s="184" customFormat="1" outlineLevel="1" x14ac:dyDescent="0.55000000000000004">
      <c r="B61" s="181" t="s">
        <v>151</v>
      </c>
      <c r="C61" s="185"/>
      <c r="D61" s="167">
        <f>D60/D59</f>
        <v>0.29296476964769647</v>
      </c>
      <c r="E61" s="167">
        <f t="shared" ref="E61:U61" si="158">E60/E59</f>
        <v>0.28290952921814511</v>
      </c>
      <c r="F61" s="167">
        <f t="shared" si="158"/>
        <v>0.28283950353549381</v>
      </c>
      <c r="G61" s="167">
        <f t="shared" si="158"/>
        <v>0.27494947757664362</v>
      </c>
      <c r="H61" s="186"/>
      <c r="I61" s="167">
        <f t="shared" si="158"/>
        <v>0.27707597437586068</v>
      </c>
      <c r="J61" s="167">
        <f t="shared" si="158"/>
        <v>0.28826789838337186</v>
      </c>
      <c r="K61" s="167">
        <f t="shared" si="158"/>
        <v>0.28715024059882377</v>
      </c>
      <c r="L61" s="187">
        <f t="shared" si="158"/>
        <v>0.27487600560051256</v>
      </c>
      <c r="M61" s="188"/>
      <c r="N61" s="187">
        <f t="shared" si="158"/>
        <v>0.27134716788569485</v>
      </c>
      <c r="O61" s="167">
        <f t="shared" si="158"/>
        <v>0.26317369120610556</v>
      </c>
      <c r="P61" s="167">
        <f t="shared" si="158"/>
        <v>0.26224469010980872</v>
      </c>
      <c r="Q61" s="167">
        <f t="shared" si="158"/>
        <v>0.27421481867083114</v>
      </c>
      <c r="R61" s="188"/>
      <c r="S61" s="187">
        <f t="shared" si="158"/>
        <v>0.28424890532595992</v>
      </c>
      <c r="T61" s="167">
        <f t="shared" si="158"/>
        <v>0.28719907449914611</v>
      </c>
      <c r="U61" s="167">
        <f t="shared" si="158"/>
        <v>0.28278093225934242</v>
      </c>
      <c r="V61" s="189">
        <f>Q61+1.25%</f>
        <v>0.28671481867083115</v>
      </c>
      <c r="W61" s="188">
        <f t="shared" ref="W61" si="159">W60/W59</f>
        <v>0.2851909024319173</v>
      </c>
      <c r="X61" s="189">
        <f>S61+0.5%</f>
        <v>0.28924890532595993</v>
      </c>
      <c r="Y61" s="189">
        <f>T61+0.25%</f>
        <v>0.28969907449914611</v>
      </c>
      <c r="Z61" s="189">
        <f>U61+0.25%</f>
        <v>0.28528093225934242</v>
      </c>
      <c r="AA61" s="189">
        <f>V61-1%</f>
        <v>0.27671481867083114</v>
      </c>
      <c r="AB61" s="188">
        <f t="shared" ref="AB61" si="160">AB60/AB59</f>
        <v>0.28515268257838638</v>
      </c>
      <c r="AC61" s="189">
        <f>X61-1%</f>
        <v>0.27924890532595992</v>
      </c>
      <c r="AD61" s="189">
        <f>Y61-0.1%</f>
        <v>0.28869907449914611</v>
      </c>
      <c r="AE61" s="189">
        <f>Z61-0.1%</f>
        <v>0.28428093225934242</v>
      </c>
      <c r="AF61" s="189">
        <f>AA61+1%</f>
        <v>0.28671481867083115</v>
      </c>
      <c r="AG61" s="188">
        <f t="shared" ref="AG61" si="161">AG60/AG59</f>
        <v>0.28469351667742138</v>
      </c>
      <c r="AH61" s="189">
        <f t="shared" ref="AH61:AK61" si="162">AC61-0.1%</f>
        <v>0.27824890532595992</v>
      </c>
      <c r="AI61" s="189">
        <f t="shared" si="162"/>
        <v>0.28769907449914611</v>
      </c>
      <c r="AJ61" s="189">
        <f t="shared" si="162"/>
        <v>0.28328093225934242</v>
      </c>
      <c r="AK61" s="189">
        <f t="shared" si="162"/>
        <v>0.28571481867083115</v>
      </c>
      <c r="AL61" s="188">
        <f t="shared" ref="AL61" si="163">AL60/AL59</f>
        <v>0.28369604442047125</v>
      </c>
      <c r="AM61" s="189">
        <f>AH61</f>
        <v>0.27824890532595992</v>
      </c>
      <c r="AN61" s="189">
        <f t="shared" ref="AN61" si="164">AI61</f>
        <v>0.28769907449914611</v>
      </c>
      <c r="AO61" s="189">
        <f t="shared" ref="AO61" si="165">AJ61</f>
        <v>0.28328093225934242</v>
      </c>
      <c r="AP61" s="189">
        <f t="shared" ref="AP61" si="166">AK61</f>
        <v>0.28571481867083115</v>
      </c>
      <c r="AQ61" s="188">
        <f t="shared" ref="AQ61" si="167">AQ60/AQ59</f>
        <v>0.28369548793930355</v>
      </c>
      <c r="AR61" s="189">
        <f>AM61</f>
        <v>0.27824890532595992</v>
      </c>
      <c r="AS61" s="189">
        <f t="shared" ref="AS61" si="168">AN61</f>
        <v>0.28769907449914611</v>
      </c>
      <c r="AT61" s="189">
        <f t="shared" ref="AT61" si="169">AO61</f>
        <v>0.28328093225934242</v>
      </c>
      <c r="AU61" s="189">
        <f t="shared" ref="AU61" si="170">AP61</f>
        <v>0.28571481867083115</v>
      </c>
      <c r="AV61" s="188">
        <f t="shared" ref="AV61" si="171">AV60/AV59</f>
        <v>0.28369488652483249</v>
      </c>
    </row>
    <row r="62" spans="2:48" outlineLevel="1" x14ac:dyDescent="0.55000000000000004">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f>V63*V45</f>
        <v>2726.9807861340696</v>
      </c>
      <c r="W62" s="49">
        <f>SUM(S62:V62)</f>
        <v>10724.78078613407</v>
      </c>
      <c r="X62" s="48">
        <f>X63*X45</f>
        <v>3006.850845647361</v>
      </c>
      <c r="Y62" s="48">
        <f>Y63*Y45</f>
        <v>2910.4487867575176</v>
      </c>
      <c r="Z62" s="48">
        <f>Z63*Z45</f>
        <v>2945.8542052939415</v>
      </c>
      <c r="AA62" s="48">
        <f>AA63*AA45</f>
        <v>2936.9830163853408</v>
      </c>
      <c r="AB62" s="49">
        <f>SUM(X62:AA62)</f>
        <v>11800.136854084159</v>
      </c>
      <c r="AC62" s="48">
        <f>AC63*AC45</f>
        <v>3172.2553472433583</v>
      </c>
      <c r="AD62" s="48">
        <f>AD63*AD45</f>
        <v>3127.5011657438504</v>
      </c>
      <c r="AE62" s="48">
        <f>AE63*AE45</f>
        <v>3168.2039736852134</v>
      </c>
      <c r="AF62" s="48">
        <f>AF63*AF45</f>
        <v>3231.4556427535872</v>
      </c>
      <c r="AG62" s="49">
        <f>SUM(AC62:AF62)</f>
        <v>12699.416129426008</v>
      </c>
      <c r="AH62" s="48">
        <f>AH63*AH45</f>
        <v>3484.222485661282</v>
      </c>
      <c r="AI62" s="48">
        <f>AI63*AI45</f>
        <v>3439.12178578253</v>
      </c>
      <c r="AJ62" s="48">
        <f>AJ63*AJ45</f>
        <v>3486.9825205405159</v>
      </c>
      <c r="AK62" s="48">
        <f>AK63*AK45</f>
        <v>3560.3482386881774</v>
      </c>
      <c r="AL62" s="49">
        <f>SUM(AH62:AK62)</f>
        <v>13970.675030672504</v>
      </c>
      <c r="AM62" s="48">
        <f>AM63*AM45</f>
        <v>3777.5263559447735</v>
      </c>
      <c r="AN62" s="48">
        <f>AN63*AN45</f>
        <v>3731.0350285046843</v>
      </c>
      <c r="AO62" s="48">
        <f>AO63*AO45</f>
        <v>3785.3591300508269</v>
      </c>
      <c r="AP62" s="48">
        <f>AP63*AP45</f>
        <v>3867.4157081493158</v>
      </c>
      <c r="AQ62" s="49">
        <f>SUM(AM62:AP62)</f>
        <v>15161.336222649601</v>
      </c>
      <c r="AR62" s="48">
        <f>AR63*AR45</f>
        <v>4025.8193755574684</v>
      </c>
      <c r="AS62" s="48">
        <f>AS63*AS45</f>
        <v>3975.1261164791313</v>
      </c>
      <c r="AT62" s="48">
        <f>AT63*AT45</f>
        <v>4031.8612325900453</v>
      </c>
      <c r="AU62" s="48">
        <f>AU63*AU45</f>
        <v>4118.1133212222176</v>
      </c>
      <c r="AV62" s="49">
        <f>SUM(AR62:AU62)</f>
        <v>16150.920045848863</v>
      </c>
    </row>
    <row r="63" spans="2:48" s="184" customFormat="1" outlineLevel="1" x14ac:dyDescent="0.55000000000000004">
      <c r="B63" s="181" t="s">
        <v>150</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9">
        <f>Q63+1.25%</f>
        <v>0.50177545058333173</v>
      </c>
      <c r="W63" s="188">
        <f>W62/W45</f>
        <v>0.50832528116366638</v>
      </c>
      <c r="X63" s="189">
        <f>S63+0.5%</f>
        <v>0.52328695268598602</v>
      </c>
      <c r="Y63" s="189">
        <f>T63+0.25%</f>
        <v>0.53435584344549558</v>
      </c>
      <c r="Z63" s="189">
        <f>U63+1%</f>
        <v>0.49429224406878042</v>
      </c>
      <c r="AA63" s="189">
        <f>V63</f>
        <v>0.50177545058333173</v>
      </c>
      <c r="AB63" s="188">
        <f>AB62/AB45</f>
        <v>0.51292326904967711</v>
      </c>
      <c r="AC63" s="189">
        <f>X63-1%</f>
        <v>0.51328695268598601</v>
      </c>
      <c r="AD63" s="189">
        <f>Y63-0.1%</f>
        <v>0.53335584344549558</v>
      </c>
      <c r="AE63" s="189">
        <f>Z63-0.1%</f>
        <v>0.49329224406878042</v>
      </c>
      <c r="AF63" s="189">
        <f>AA63+1%</f>
        <v>0.51177545058333174</v>
      </c>
      <c r="AG63" s="188">
        <f>AG62/AG45</f>
        <v>0.5124685373089205</v>
      </c>
      <c r="AH63" s="189">
        <f t="shared" ref="AH63" si="172">AC63-0.1%</f>
        <v>0.51228695268598601</v>
      </c>
      <c r="AI63" s="189">
        <f t="shared" ref="AI63" si="173">AD63-0.1%</f>
        <v>0.53235584344549558</v>
      </c>
      <c r="AJ63" s="189">
        <f t="shared" ref="AJ63" si="174">AE63-0.1%</f>
        <v>0.49229224406878042</v>
      </c>
      <c r="AK63" s="189">
        <f t="shared" ref="AK63" si="175">AF63-0.1%</f>
        <v>0.51077545058333174</v>
      </c>
      <c r="AL63" s="188">
        <f>AL62/AL45</f>
        <v>0.51146277220653291</v>
      </c>
      <c r="AM63" s="189">
        <f>AH63</f>
        <v>0.51228695268598601</v>
      </c>
      <c r="AN63" s="189">
        <f t="shared" ref="AN63" si="176">AI63</f>
        <v>0.53235584344549558</v>
      </c>
      <c r="AO63" s="189">
        <f t="shared" ref="AO63" si="177">AJ63</f>
        <v>0.49229224406878042</v>
      </c>
      <c r="AP63" s="189">
        <f t="shared" ref="AP63" si="178">AK63</f>
        <v>0.51077545058333174</v>
      </c>
      <c r="AQ63" s="188">
        <f>AQ62/AQ45</f>
        <v>0.51145926506270478</v>
      </c>
      <c r="AR63" s="189">
        <f>AM63</f>
        <v>0.51228695268598601</v>
      </c>
      <c r="AS63" s="189">
        <f t="shared" ref="AS63" si="179">AN63</f>
        <v>0.53235584344549558</v>
      </c>
      <c r="AT63" s="189">
        <f t="shared" ref="AT63" si="180">AO63</f>
        <v>0.49229224406878042</v>
      </c>
      <c r="AU63" s="189">
        <f t="shared" ref="AU63" si="181">AP63</f>
        <v>0.51077545058333174</v>
      </c>
      <c r="AV63" s="188">
        <f>AV62/AV45</f>
        <v>0.51146083183627311</v>
      </c>
    </row>
    <row r="64" spans="2:48" outlineLevel="1" x14ac:dyDescent="0.55000000000000004">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82">V59*V65</f>
        <v>53.533280907647139</v>
      </c>
      <c r="W64" s="49">
        <f>SUM(S64:V64)</f>
        <v>204.23328090764716</v>
      </c>
      <c r="X64" s="48">
        <f>X59*X65</f>
        <v>53.162557130754159</v>
      </c>
      <c r="Y64" s="48">
        <f>Y59*Y65</f>
        <v>52.0524501954458</v>
      </c>
      <c r="Z64" s="48">
        <f t="shared" ref="Z64:AA64" si="183">Z59*Z65</f>
        <v>59.899395124145947</v>
      </c>
      <c r="AA64" s="48">
        <f t="shared" si="183"/>
        <v>57.704129516180721</v>
      </c>
      <c r="AB64" s="49">
        <f>SUM(X64:AA64)</f>
        <v>222.81853196652662</v>
      </c>
      <c r="AC64" s="48">
        <f>AC59*AC65</f>
        <v>57.256060059615379</v>
      </c>
      <c r="AD64" s="48">
        <f>AD59*AD65</f>
        <v>56.120237192919291</v>
      </c>
      <c r="AE64" s="48">
        <f t="shared" ref="AE64:AF64" si="184">AE59*AE65</f>
        <v>64.642719774532324</v>
      </c>
      <c r="AF64" s="48">
        <f t="shared" si="184"/>
        <v>62.336729748622339</v>
      </c>
      <c r="AG64" s="49">
        <f>SUM(AC64:AF64)</f>
        <v>240.35574677568931</v>
      </c>
      <c r="AH64" s="48">
        <f>AH59*AH65</f>
        <v>63.105694451848315</v>
      </c>
      <c r="AI64" s="48">
        <f>AI59*AI65</f>
        <v>61.928299934996467</v>
      </c>
      <c r="AJ64" s="48">
        <f t="shared" ref="AJ64:AK64" si="185">AJ59*AJ65</f>
        <v>71.403943347064839</v>
      </c>
      <c r="AK64" s="48">
        <f t="shared" si="185"/>
        <v>68.922528007962214</v>
      </c>
      <c r="AL64" s="49">
        <f>SUM(AH64:AK64)</f>
        <v>265.36046574187185</v>
      </c>
      <c r="AM64" s="48">
        <f>AM59*AM65</f>
        <v>68.500129315975087</v>
      </c>
      <c r="AN64" s="48">
        <f>AN59*AN65</f>
        <v>67.204701859293579</v>
      </c>
      <c r="AO64" s="48">
        <f t="shared" ref="AO64:AP64" si="186">AO59*AO65</f>
        <v>77.467202642214787</v>
      </c>
      <c r="AP64" s="48">
        <f t="shared" si="186"/>
        <v>74.76075960220092</v>
      </c>
      <c r="AQ64" s="49">
        <f>SUM(AM64:AP64)</f>
        <v>287.93279341968434</v>
      </c>
      <c r="AR64" s="48">
        <f>AR59*AR65</f>
        <v>72.863023176636403</v>
      </c>
      <c r="AS64" s="48">
        <f>AS59*AS65</f>
        <v>71.461540562097852</v>
      </c>
      <c r="AT64" s="48">
        <f t="shared" ref="AT64:AU64" si="187">AT59*AT65</f>
        <v>82.36185513796751</v>
      </c>
      <c r="AU64" s="48">
        <f t="shared" si="187"/>
        <v>79.46984367850412</v>
      </c>
      <c r="AV64" s="49">
        <f>SUM(AR64:AU64)</f>
        <v>306.15626255520584</v>
      </c>
    </row>
    <row r="65" spans="2:48" s="184" customFormat="1" outlineLevel="1" x14ac:dyDescent="0.55000000000000004">
      <c r="B65" s="181" t="s">
        <v>152</v>
      </c>
      <c r="C65" s="190"/>
      <c r="D65" s="187">
        <f>D64/D59</f>
        <v>9.6476964769647705E-3</v>
      </c>
      <c r="E65" s="187">
        <f t="shared" ref="E65:U65" si="188">E64/E59</f>
        <v>9.1328434667717479E-3</v>
      </c>
      <c r="F65" s="187">
        <f t="shared" si="188"/>
        <v>8.908162611352034E-3</v>
      </c>
      <c r="G65" s="187">
        <f t="shared" si="188"/>
        <v>7.352625016124179E-3</v>
      </c>
      <c r="H65" s="188"/>
      <c r="I65" s="187">
        <f t="shared" si="188"/>
        <v>8.4815103075295863E-3</v>
      </c>
      <c r="J65" s="187">
        <f t="shared" si="188"/>
        <v>9.6535796766743648E-3</v>
      </c>
      <c r="K65" s="187">
        <f t="shared" si="188"/>
        <v>1.4507217964712174E-2</v>
      </c>
      <c r="L65" s="187">
        <f t="shared" si="188"/>
        <v>9.017774508175324E-3</v>
      </c>
      <c r="M65" s="188"/>
      <c r="N65" s="187">
        <f t="shared" si="188"/>
        <v>9.1001871066507915E-3</v>
      </c>
      <c r="O65" s="187">
        <f t="shared" si="188"/>
        <v>8.982549414740814E-3</v>
      </c>
      <c r="P65" s="187">
        <f t="shared" si="188"/>
        <v>7.3514434383275002E-3</v>
      </c>
      <c r="Q65" s="167">
        <f t="shared" si="188"/>
        <v>8.2075307999305916E-3</v>
      </c>
      <c r="R65" s="188"/>
      <c r="S65" s="187">
        <f t="shared" si="188"/>
        <v>8.4084922282504412E-3</v>
      </c>
      <c r="T65" s="187">
        <f t="shared" si="188"/>
        <v>8.6490258368988378E-3</v>
      </c>
      <c r="U65" s="187">
        <f t="shared" si="188"/>
        <v>9.1443285355869534E-3</v>
      </c>
      <c r="V65" s="189">
        <v>8.9999999999999993E-3</v>
      </c>
      <c r="W65" s="188">
        <f t="shared" ref="W65" si="189">W64/W59</f>
        <v>8.8090279317011178E-3</v>
      </c>
      <c r="X65" s="189">
        <f>S65</f>
        <v>8.4084922282504412E-3</v>
      </c>
      <c r="Y65" s="189">
        <f t="shared" ref="Y65" si="190">T65</f>
        <v>8.6490258368988378E-3</v>
      </c>
      <c r="Z65" s="189">
        <f t="shared" ref="Z65" si="191">U65</f>
        <v>9.1443285355869534E-3</v>
      </c>
      <c r="AA65" s="189">
        <f t="shared" ref="AA65" si="192">V65</f>
        <v>8.9999999999999993E-3</v>
      </c>
      <c r="AB65" s="188">
        <f t="shared" ref="AB65" si="193">AB64/AB59</f>
        <v>8.8060826641130126E-3</v>
      </c>
      <c r="AC65" s="189">
        <f>X65</f>
        <v>8.4084922282504412E-3</v>
      </c>
      <c r="AD65" s="189">
        <f t="shared" ref="AD65" si="194">Y65</f>
        <v>8.6490258368988378E-3</v>
      </c>
      <c r="AE65" s="189">
        <f t="shared" ref="AE65" si="195">Z65</f>
        <v>9.1443285355869534E-3</v>
      </c>
      <c r="AF65" s="189">
        <f t="shared" ref="AF65" si="196">AA65</f>
        <v>8.9999999999999993E-3</v>
      </c>
      <c r="AG65" s="188">
        <f t="shared" ref="AG65" si="197">AG64/AG59</f>
        <v>8.8063700772517562E-3</v>
      </c>
      <c r="AH65" s="189">
        <f>AC65</f>
        <v>8.4084922282504412E-3</v>
      </c>
      <c r="AI65" s="189">
        <f t="shared" ref="AI65" si="198">AD65</f>
        <v>8.6490258368988378E-3</v>
      </c>
      <c r="AJ65" s="189">
        <f t="shared" ref="AJ65" si="199">AE65</f>
        <v>9.1443285355869534E-3</v>
      </c>
      <c r="AK65" s="189">
        <f t="shared" ref="AK65" si="200">AF65</f>
        <v>8.9999999999999993E-3</v>
      </c>
      <c r="AL65" s="188">
        <f t="shared" ref="AL65" si="201">AL64/AL59</f>
        <v>8.8066725945612854E-3</v>
      </c>
      <c r="AM65" s="189">
        <f>AH65</f>
        <v>8.4084922282504412E-3</v>
      </c>
      <c r="AN65" s="189">
        <f t="shared" ref="AN65" si="202">AI65</f>
        <v>8.6490258368988378E-3</v>
      </c>
      <c r="AO65" s="189">
        <f t="shared" ref="AO65" si="203">AJ65</f>
        <v>9.1443285355869534E-3</v>
      </c>
      <c r="AP65" s="189">
        <f t="shared" ref="AP65" si="204">AK65</f>
        <v>8.9999999999999993E-3</v>
      </c>
      <c r="AQ65" s="188">
        <f t="shared" ref="AQ65" si="205">AQ64/AQ59</f>
        <v>8.8066014014564591E-3</v>
      </c>
      <c r="AR65" s="189">
        <f>AM65</f>
        <v>8.4084922282504412E-3</v>
      </c>
      <c r="AS65" s="189">
        <f t="shared" ref="AS65" si="206">AN65</f>
        <v>8.6490258368988378E-3</v>
      </c>
      <c r="AT65" s="189">
        <f t="shared" ref="AT65" si="207">AO65</f>
        <v>9.1443285355869534E-3</v>
      </c>
      <c r="AU65" s="189">
        <f t="shared" ref="AU65" si="208">AP65</f>
        <v>8.9999999999999993E-3</v>
      </c>
      <c r="AV65" s="188">
        <f t="shared" ref="AV65" si="209">AV64/AV59</f>
        <v>8.8065394274027976E-3</v>
      </c>
    </row>
    <row r="66" spans="2:48" outlineLevel="1" x14ac:dyDescent="0.55000000000000004">
      <c r="B66" s="180" t="s">
        <v>34</v>
      </c>
      <c r="C66" s="18"/>
      <c r="D66" s="358">
        <v>166.9</v>
      </c>
      <c r="E66" s="358">
        <v>173</v>
      </c>
      <c r="F66" s="358">
        <v>175.6</v>
      </c>
      <c r="G66" s="358">
        <v>180.6</v>
      </c>
      <c r="H66" s="130"/>
      <c r="I66" s="358">
        <v>189.2</v>
      </c>
      <c r="J66" s="358">
        <v>191.5</v>
      </c>
      <c r="K66" s="358">
        <v>191.3</v>
      </c>
      <c r="L66" s="358">
        <v>190.1</v>
      </c>
      <c r="M66" s="359"/>
      <c r="N66" s="358">
        <v>188.9</v>
      </c>
      <c r="O66" s="358">
        <v>186</v>
      </c>
      <c r="P66" s="358">
        <v>188.9</v>
      </c>
      <c r="Q66" s="358">
        <v>189.9</v>
      </c>
      <c r="R66" s="170"/>
      <c r="S66" s="358">
        <v>200</v>
      </c>
      <c r="T66" s="358">
        <v>202</v>
      </c>
      <c r="U66" s="358">
        <v>201.2</v>
      </c>
      <c r="V66" s="358">
        <f>(U66/(U66+U99+U114+U127))*'CFS 3Q2022'!V7*0.95</f>
        <v>208.17665687257025</v>
      </c>
      <c r="W66" s="170">
        <f t="shared" ref="W66:W67" si="210">SUM(S66:V66)</f>
        <v>811.37665687257027</v>
      </c>
      <c r="X66" s="358">
        <f>(V66/(V66+V99+V114+V127))*'CFS 3Q2022'!X7*0.95</f>
        <v>211.63336018905395</v>
      </c>
      <c r="Y66" s="358">
        <f>(X66/(X66+X99+X114+X127))*'CFS 3Q2022'!Y7*0.95</f>
        <v>220.6968361958499</v>
      </c>
      <c r="Z66" s="358">
        <f>(Y66/(Y66+Y99+Y114+Y127))*'CFS 3Q2022'!Z7*0.95</f>
        <v>228.26135584994856</v>
      </c>
      <c r="AA66" s="358">
        <f>(Z66/(Z66+Z99+Z114+Z127))*'CFS 3Q2022'!AA7*0.95</f>
        <v>237.38303634773175</v>
      </c>
      <c r="AB66" s="170">
        <f t="shared" ref="AB66:AB67" si="211">SUM(X66:AA66)</f>
        <v>897.97458858258415</v>
      </c>
      <c r="AC66" s="358">
        <f>(AA66/(AA66+AA99+AA114+AA127))*'CFS 3Q2022'!AC7*0.95</f>
        <v>246.6202576488075</v>
      </c>
      <c r="AD66" s="358">
        <f>(AC66/(AC66+AC99+AC114+AC127))*'CFS 3Q2022'!AD7*0.95</f>
        <v>253.77929516857887</v>
      </c>
      <c r="AE66" s="358">
        <f>(AD66/(AD66+AD99+AD114+AD127))*'CFS 3Q2022'!AE7*0.95</f>
        <v>259.25354839469531</v>
      </c>
      <c r="AF66" s="358">
        <f>(AE66/(AE66+AE99+AE114+AE127))*'CFS 3Q2022'!AF7*0.95</f>
        <v>266.42328526001182</v>
      </c>
      <c r="AG66" s="170">
        <f t="shared" ref="AG66:AG67" si="212">SUM(AC66:AF66)</f>
        <v>1026.0763864720936</v>
      </c>
      <c r="AH66" s="358">
        <f>(AF66/(AF66+AF99+AF114+AF127))*'CFS 3Q2022'!AH7*0.95</f>
        <v>273.76965454916007</v>
      </c>
      <c r="AI66" s="358">
        <f>(AH66/(AH66+AH99+AH114+AH127))*'CFS 3Q2022'!AI7*0.95</f>
        <v>279.25569289082978</v>
      </c>
      <c r="AJ66" s="358">
        <f>(AI66/(AI66+AI99+AI114+AI127))*'CFS 3Q2022'!AJ7*0.95</f>
        <v>283.18181335783379</v>
      </c>
      <c r="AK66" s="358">
        <f>(AJ66/(AJ66+AJ99+AJ114+AJ127))*'CFS 3Q2022'!AK7*0.95</f>
        <v>288.89560288592685</v>
      </c>
      <c r="AL66" s="170">
        <f t="shared" ref="AL66:AL67" si="213">SUM(AH66:AK66)</f>
        <v>1125.1027636837505</v>
      </c>
      <c r="AM66" s="358">
        <f>(AK66/(AK66+AK99+AK114+AK127))*'CFS 3Q2022'!AM7*0.95</f>
        <v>294.90464360603869</v>
      </c>
      <c r="AN66" s="358">
        <f>(AM66/(AM66+AM99+AM114+AM127))*'CFS 3Q2022'!AN7*0.95</f>
        <v>301.32056521892156</v>
      </c>
      <c r="AO66" s="358">
        <f>(AN66/(AN66+AN99+AN114+AN127))*'CFS 3Q2022'!AO7*0.95</f>
        <v>305.88617301473738</v>
      </c>
      <c r="AP66" s="358">
        <f>(AO66/(AO66+AO99+AO114+AO127))*'CFS 3Q2022'!AP7*0.95</f>
        <v>312.29527495623836</v>
      </c>
      <c r="AQ66" s="170">
        <f t="shared" ref="AQ66:AQ67" si="214">SUM(AM66:AP66)</f>
        <v>1214.4066567959358</v>
      </c>
      <c r="AR66" s="358">
        <f>(AP66/(AP66+AP99+AP114+AP127))*'CFS 3Q2022'!AR7*0.95</f>
        <v>318.93637193993783</v>
      </c>
      <c r="AS66" s="358">
        <f>(AR66/(AR66+AR99+AR114+AR127))*'CFS 3Q2022'!AS7*0.95</f>
        <v>325.47565273286807</v>
      </c>
      <c r="AT66" s="358">
        <f>(AS66/(AS66+AS99+AS114+AS127))*'CFS 3Q2022'!AT7*0.95</f>
        <v>330.04475591345675</v>
      </c>
      <c r="AU66" s="358">
        <f>(AT66/(AT66+AT99+AT114+AT127))*'CFS 3Q2022'!AU7*0.95</f>
        <v>336.58678537324772</v>
      </c>
      <c r="AV66" s="170">
        <f t="shared" ref="AV66:AV67" si="215">SUM(AR66:AU66)</f>
        <v>1311.0435659595105</v>
      </c>
    </row>
    <row r="67" spans="2:48" outlineLevel="1" x14ac:dyDescent="0.55000000000000004">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f t="shared" ref="V67" si="216">V68*V59</f>
        <v>155.27045995612178</v>
      </c>
      <c r="W67" s="49">
        <f t="shared" si="210"/>
        <v>379.77045995612178</v>
      </c>
      <c r="X67" s="48">
        <f>X68*X59</f>
        <v>116.20926894464634</v>
      </c>
      <c r="Y67" s="48">
        <f>Y68*Y59</f>
        <v>93.842776412072908</v>
      </c>
      <c r="Z67" s="48">
        <f t="shared" ref="Z67:AA67" si="217">Z68*Z59</f>
        <v>99.089169053203605</v>
      </c>
      <c r="AA67" s="48">
        <f t="shared" si="217"/>
        <v>103.25208707025553</v>
      </c>
      <c r="AB67" s="49">
        <f t="shared" si="211"/>
        <v>412.39330148017837</v>
      </c>
      <c r="AC67" s="48">
        <f>AC68*AC59</f>
        <v>104.72941146746817</v>
      </c>
      <c r="AD67" s="48">
        <f>AD68*AD59</f>
        <v>114.15362637838234</v>
      </c>
      <c r="AE67" s="48">
        <f t="shared" ref="AE67:AF67" si="218">AE68*AE59</f>
        <v>99.866701136728594</v>
      </c>
      <c r="AF67" s="48">
        <f t="shared" si="218"/>
        <v>104.61506299967142</v>
      </c>
      <c r="AG67" s="49">
        <f t="shared" si="212"/>
        <v>423.36480198225053</v>
      </c>
      <c r="AH67" s="48">
        <f>AH68*AH59</f>
        <v>107.92422275442107</v>
      </c>
      <c r="AI67" s="48">
        <f>AI68*AI59</f>
        <v>118.80760266902939</v>
      </c>
      <c r="AJ67" s="48">
        <f t="shared" ref="AJ67:AK67" si="219">AJ68*AJ59</f>
        <v>102.50358287432111</v>
      </c>
      <c r="AK67" s="48">
        <f t="shared" si="219"/>
        <v>108.00945611427655</v>
      </c>
      <c r="AL67" s="49">
        <f t="shared" si="213"/>
        <v>437.24486441204812</v>
      </c>
      <c r="AM67" s="48">
        <f>AM68*AM59</f>
        <v>117.14985912475628</v>
      </c>
      <c r="AN67" s="48">
        <f>AN68*AN59</f>
        <v>128.93022292506743</v>
      </c>
      <c r="AO67" s="48">
        <f t="shared" ref="AO67:AP67" si="220">AO68*AO59</f>
        <v>111.20766520529294</v>
      </c>
      <c r="AP67" s="48">
        <f t="shared" si="220"/>
        <v>117.15863037396215</v>
      </c>
      <c r="AQ67" s="49">
        <f t="shared" si="214"/>
        <v>474.44637762907882</v>
      </c>
      <c r="AR67" s="48">
        <f>AR68*AR59</f>
        <v>124.61133994612956</v>
      </c>
      <c r="AS67" s="48">
        <f>AS68*AS59</f>
        <v>137.09684144615997</v>
      </c>
      <c r="AT67" s="48">
        <f t="shared" ref="AT67:AU67" si="221">AT68*AT59</f>
        <v>118.23415974076619</v>
      </c>
      <c r="AU67" s="48">
        <f t="shared" si="221"/>
        <v>124.53830179023915</v>
      </c>
      <c r="AV67" s="49">
        <f t="shared" si="215"/>
        <v>504.48064292329485</v>
      </c>
    </row>
    <row r="68" spans="2:48" s="184" customFormat="1" outlineLevel="1" x14ac:dyDescent="0.55000000000000004">
      <c r="B68" s="181" t="s">
        <v>153</v>
      </c>
      <c r="C68" s="190"/>
      <c r="D68" s="187">
        <f>D67/D59</f>
        <v>1.6281842818428184E-2</v>
      </c>
      <c r="E68" s="187">
        <f t="shared" ref="E68:Q68" si="222">E67/E59</f>
        <v>1.6434482279038501E-2</v>
      </c>
      <c r="F68" s="187">
        <f t="shared" si="222"/>
        <v>1.5381000192262503E-2</v>
      </c>
      <c r="G68" s="187">
        <f t="shared" si="222"/>
        <v>2.2788837769273769E-2</v>
      </c>
      <c r="H68" s="188"/>
      <c r="I68" s="187">
        <f t="shared" si="222"/>
        <v>1.4448502265062167E-2</v>
      </c>
      <c r="J68" s="187">
        <f t="shared" si="222"/>
        <v>1.5750577367205542E-2</v>
      </c>
      <c r="K68" s="187">
        <f t="shared" si="222"/>
        <v>2.2170736054179293E-2</v>
      </c>
      <c r="L68" s="187">
        <f t="shared" si="222"/>
        <v>1.5472602577185029E-2</v>
      </c>
      <c r="M68" s="188"/>
      <c r="N68" s="187">
        <f t="shared" si="222"/>
        <v>1.5053580540908319E-2</v>
      </c>
      <c r="O68" s="187">
        <f t="shared" si="222"/>
        <v>1.6657376838314114E-2</v>
      </c>
      <c r="P68" s="187">
        <f t="shared" si="222"/>
        <v>1.3554802510971613E-2</v>
      </c>
      <c r="Q68" s="167">
        <f t="shared" si="222"/>
        <v>1.3604025681068889E-2</v>
      </c>
      <c r="R68" s="188"/>
      <c r="S68" s="187">
        <f t="shared" ref="S68:U68" si="223">S67/S59</f>
        <v>1.3380318545784415E-2</v>
      </c>
      <c r="T68" s="187">
        <f t="shared" si="223"/>
        <v>1.3092898984519897E-2</v>
      </c>
      <c r="U68" s="187">
        <f t="shared" si="223"/>
        <v>1.2627096263039747E-2</v>
      </c>
      <c r="V68" s="189">
        <f>Q68+1.25%</f>
        <v>2.6104025681068892E-2</v>
      </c>
      <c r="W68" s="188">
        <f t="shared" ref="W68" si="224">W67/W59</f>
        <v>1.638033025039258E-2</v>
      </c>
      <c r="X68" s="189">
        <f>S68+0.5%</f>
        <v>1.8380318545784414E-2</v>
      </c>
      <c r="Y68" s="189">
        <f>T68+0.25%</f>
        <v>1.5592898984519897E-2</v>
      </c>
      <c r="Z68" s="189">
        <f>U68+0.25%</f>
        <v>1.5127096263039748E-2</v>
      </c>
      <c r="AA68" s="189">
        <f>V68-1%</f>
        <v>1.610402568106889E-2</v>
      </c>
      <c r="AB68" s="188">
        <f t="shared" ref="AB68" si="225">AB67/AB59</f>
        <v>1.6298327930400733E-2</v>
      </c>
      <c r="AC68" s="189">
        <f>X68-0.3%</f>
        <v>1.5380318545784415E-2</v>
      </c>
      <c r="AD68" s="189">
        <f>Y68+0.2%</f>
        <v>1.7592898984519899E-2</v>
      </c>
      <c r="AE68" s="189">
        <f>Z68-0.1%</f>
        <v>1.4127096263039748E-2</v>
      </c>
      <c r="AF68" s="189">
        <f>AA68-0.1%</f>
        <v>1.5104025681068889E-2</v>
      </c>
      <c r="AG68" s="188">
        <f t="shared" ref="AG68" si="226">AG67/AG59</f>
        <v>1.5511620479029065E-2</v>
      </c>
      <c r="AH68" s="189">
        <f t="shared" ref="AH68" si="227">AC68-0.1%</f>
        <v>1.4380318545784414E-2</v>
      </c>
      <c r="AI68" s="189">
        <f t="shared" ref="AI68" si="228">AD68-0.1%</f>
        <v>1.6592898984519898E-2</v>
      </c>
      <c r="AJ68" s="189">
        <f t="shared" ref="AJ68" si="229">AE68-0.1%</f>
        <v>1.3127096263039748E-2</v>
      </c>
      <c r="AK68" s="189">
        <f t="shared" ref="AK68" si="230">AF68-0.1%</f>
        <v>1.4104025681068888E-2</v>
      </c>
      <c r="AL68" s="188">
        <f t="shared" ref="AL68" si="231">AL67/AL59</f>
        <v>1.4511100414920031E-2</v>
      </c>
      <c r="AM68" s="189">
        <f>AH68</f>
        <v>1.4380318545784414E-2</v>
      </c>
      <c r="AN68" s="189">
        <f t="shared" ref="AN68" si="232">AI68</f>
        <v>1.6592898984519898E-2</v>
      </c>
      <c r="AO68" s="189">
        <f t="shared" ref="AO68" si="233">AJ68</f>
        <v>1.3127096263039748E-2</v>
      </c>
      <c r="AP68" s="189">
        <f t="shared" ref="AP68" si="234">AK68</f>
        <v>1.4104025681068888E-2</v>
      </c>
      <c r="AQ68" s="188">
        <f t="shared" ref="AQ68" si="235">AQ67/AQ59</f>
        <v>1.4511233974151905E-2</v>
      </c>
      <c r="AR68" s="189">
        <f>AM68</f>
        <v>1.4380318545784414E-2</v>
      </c>
      <c r="AS68" s="189">
        <f t="shared" ref="AS68" si="236">AN68</f>
        <v>1.6592898984519898E-2</v>
      </c>
      <c r="AT68" s="189">
        <f t="shared" ref="AT68" si="237">AO68</f>
        <v>1.3127096263039748E-2</v>
      </c>
      <c r="AU68" s="189">
        <f t="shared" ref="AU68" si="238">AP68</f>
        <v>1.4104025681068888E-2</v>
      </c>
      <c r="AV68" s="188">
        <f t="shared" ref="AV68" si="239">AV67/AV59</f>
        <v>1.4511310777006885E-2</v>
      </c>
    </row>
    <row r="69" spans="2:48" ht="16.2" outlineLevel="1" x14ac:dyDescent="0.85">
      <c r="B69" s="180" t="s">
        <v>42</v>
      </c>
      <c r="C69" s="18"/>
      <c r="D69" s="119">
        <v>22.9</v>
      </c>
      <c r="E69" s="119">
        <v>18.2</v>
      </c>
      <c r="F69" s="119">
        <v>15.1</v>
      </c>
      <c r="G69" s="119">
        <v>0.7</v>
      </c>
      <c r="H69" s="131"/>
      <c r="I69" s="119">
        <v>5.2</v>
      </c>
      <c r="J69" s="119">
        <v>0.5</v>
      </c>
      <c r="K69" s="119">
        <v>56.2</v>
      </c>
      <c r="L69" s="119">
        <v>195.6</v>
      </c>
      <c r="M69" s="357"/>
      <c r="N69" s="119">
        <v>72.2</v>
      </c>
      <c r="O69" s="119">
        <v>23</v>
      </c>
      <c r="P69" s="119">
        <v>19.8</v>
      </c>
      <c r="Q69" s="119">
        <v>40.5</v>
      </c>
      <c r="R69" s="173"/>
      <c r="S69" s="119">
        <v>-7.5</v>
      </c>
      <c r="T69" s="119">
        <v>4.4000000000000004</v>
      </c>
      <c r="U69" s="119">
        <v>12</v>
      </c>
      <c r="V69" s="119">
        <f>IFERROR((V163*(U69/U163)),0)</f>
        <v>42.857142857142854</v>
      </c>
      <c r="W69" s="173">
        <f>SUM(S69:V69)</f>
        <v>51.757142857142853</v>
      </c>
      <c r="X69" s="119">
        <f>IFERROR((X163*(V69/V163)),0)</f>
        <v>42.857142857142854</v>
      </c>
      <c r="Y69" s="119">
        <f t="shared" ref="Y69:AA69" si="240">IFERROR((Y163*(X69/X163)),0)</f>
        <v>0</v>
      </c>
      <c r="Z69" s="119">
        <f t="shared" si="240"/>
        <v>0</v>
      </c>
      <c r="AA69" s="119">
        <f t="shared" si="240"/>
        <v>0</v>
      </c>
      <c r="AB69" s="173">
        <f>SUM(X69:AA69)</f>
        <v>42.857142857142854</v>
      </c>
      <c r="AC69" s="119">
        <f>IFERROR((AC163*(AA69/AA163)),0)</f>
        <v>0</v>
      </c>
      <c r="AD69" s="119">
        <f t="shared" ref="AD69:AF69" si="241">IFERROR((AD163*(AC69/AC163)),0)</f>
        <v>0</v>
      </c>
      <c r="AE69" s="119">
        <f t="shared" si="241"/>
        <v>0</v>
      </c>
      <c r="AF69" s="119">
        <f t="shared" si="241"/>
        <v>0</v>
      </c>
      <c r="AG69" s="173">
        <f>SUM(AC69:AF69)</f>
        <v>0</v>
      </c>
      <c r="AH69" s="119">
        <f>IFERROR((AH163*(AF69/AF163)),0)</f>
        <v>0</v>
      </c>
      <c r="AI69" s="119">
        <f t="shared" ref="AI69:AK69" si="242">IFERROR((AI163*(AH69/AH163)),0)</f>
        <v>0</v>
      </c>
      <c r="AJ69" s="119">
        <f t="shared" si="242"/>
        <v>0</v>
      </c>
      <c r="AK69" s="119">
        <f t="shared" si="242"/>
        <v>0</v>
      </c>
      <c r="AL69" s="173">
        <f>SUM(AH69:AK69)</f>
        <v>0</v>
      </c>
      <c r="AM69" s="119">
        <f>IFERROR((AM163*(AK69/AK163)),0)</f>
        <v>0</v>
      </c>
      <c r="AN69" s="119">
        <f t="shared" ref="AN69:AP69" si="243">IFERROR((AN163*(AM69/AM163)),0)</f>
        <v>0</v>
      </c>
      <c r="AO69" s="119">
        <f t="shared" si="243"/>
        <v>0</v>
      </c>
      <c r="AP69" s="119">
        <f t="shared" si="243"/>
        <v>0</v>
      </c>
      <c r="AQ69" s="173">
        <f>SUM(AM69:AP69)</f>
        <v>0</v>
      </c>
      <c r="AR69" s="119">
        <f>IFERROR((AR163*(AP69/AP163)),0)</f>
        <v>0</v>
      </c>
      <c r="AS69" s="119">
        <f t="shared" ref="AS69:AU69" si="244">IFERROR((AS163*(AR69/AR163)),0)</f>
        <v>0</v>
      </c>
      <c r="AT69" s="119">
        <f t="shared" si="244"/>
        <v>0</v>
      </c>
      <c r="AU69" s="119">
        <f t="shared" si="244"/>
        <v>0</v>
      </c>
      <c r="AV69" s="173">
        <f>SUM(AR69:AU69)</f>
        <v>0</v>
      </c>
    </row>
    <row r="70" spans="2:48" outlineLevel="1" x14ac:dyDescent="0.55000000000000004">
      <c r="B70" s="46" t="s">
        <v>183</v>
      </c>
      <c r="C70" s="19"/>
      <c r="D70" s="103">
        <f>+D60+D62+D64+D66+D67+D69</f>
        <v>3643.7999999999997</v>
      </c>
      <c r="E70" s="103">
        <f t="shared" ref="E70:G70" si="245">+E60+E62+E64+E66+E67+E69</f>
        <v>3457.7</v>
      </c>
      <c r="F70" s="103">
        <f t="shared" si="245"/>
        <v>3662.3999999999996</v>
      </c>
      <c r="G70" s="103">
        <f t="shared" si="245"/>
        <v>3712.4999999999995</v>
      </c>
      <c r="H70" s="166">
        <f>+H60+H62+H64+H66+H67+H69</f>
        <v>0</v>
      </c>
      <c r="I70" s="103">
        <f t="shared" ref="I70:L70" si="246">+I60+I62+I64+I66+I67+I69</f>
        <v>3912.1</v>
      </c>
      <c r="J70" s="103">
        <f t="shared" si="246"/>
        <v>3708.8</v>
      </c>
      <c r="K70" s="103">
        <f t="shared" si="246"/>
        <v>3210.3999999999996</v>
      </c>
      <c r="L70" s="50">
        <f t="shared" si="246"/>
        <v>3707.8999999999996</v>
      </c>
      <c r="M70" s="191"/>
      <c r="N70" s="50">
        <f t="shared" ref="N70:Q70" si="247">+N60+N62+N64+N66+N67+N69</f>
        <v>3889.7000000000003</v>
      </c>
      <c r="O70" s="50">
        <f t="shared" si="247"/>
        <v>3759.2999999999997</v>
      </c>
      <c r="P70" s="50">
        <f t="shared" si="247"/>
        <v>4084.6</v>
      </c>
      <c r="Q70" s="103">
        <f t="shared" si="247"/>
        <v>4507.2</v>
      </c>
      <c r="R70" s="191"/>
      <c r="S70" s="50">
        <f>+S60+S62+S64+S66+S67+S69</f>
        <v>4649.2</v>
      </c>
      <c r="T70" s="50">
        <f t="shared" ref="T70:AK70" si="248">+T60+T62+T64+T66+T67+T69</f>
        <v>4514.2</v>
      </c>
      <c r="U70" s="50">
        <f t="shared" si="248"/>
        <v>4728.2999999999993</v>
      </c>
      <c r="V70" s="50">
        <f>+V60+V62+V64+V66+V67+V69</f>
        <v>4892.2388743154106</v>
      </c>
      <c r="W70" s="191">
        <f>+W60+W62+W64+W66+W67+W69</f>
        <v>18783.938874315409</v>
      </c>
      <c r="X70" s="50">
        <f t="shared" si="248"/>
        <v>5259.4847353509904</v>
      </c>
      <c r="Y70" s="50">
        <f t="shared" si="248"/>
        <v>5020.5373925704534</v>
      </c>
      <c r="Z70" s="50">
        <f t="shared" si="248"/>
        <v>5201.8203701811171</v>
      </c>
      <c r="AA70" s="50">
        <f t="shared" si="248"/>
        <v>5109.4986843892984</v>
      </c>
      <c r="AB70" s="191">
        <f>+AB60+AB62+AB64+AB66+AB67+AB69</f>
        <v>20591.341182491851</v>
      </c>
      <c r="AC70" s="50">
        <f t="shared" si="248"/>
        <v>5482.3544311026226</v>
      </c>
      <c r="AD70" s="50">
        <f t="shared" si="248"/>
        <v>5424.8127519412246</v>
      </c>
      <c r="AE70" s="50">
        <f t="shared" si="248"/>
        <v>5601.5942841094338</v>
      </c>
      <c r="AF70" s="50">
        <f t="shared" si="248"/>
        <v>5650.7045170295441</v>
      </c>
      <c r="AG70" s="191">
        <f>+AG60+AG62+AG64+AG66+AG67+AG69</f>
        <v>22159.465984182825</v>
      </c>
      <c r="AH70" s="50">
        <f t="shared" si="248"/>
        <v>6017.2787774582812</v>
      </c>
      <c r="AI70" s="50">
        <f t="shared" si="248"/>
        <v>5959.0811640759521</v>
      </c>
      <c r="AJ70" s="50">
        <f t="shared" si="248"/>
        <v>6156.0850833576133</v>
      </c>
      <c r="AK70" s="50">
        <f t="shared" si="248"/>
        <v>6214.1966692663655</v>
      </c>
      <c r="AL70" s="191">
        <f>+AL60+AL62+AL64+AL66+AL67+AL69</f>
        <v>24346.64169415821</v>
      </c>
      <c r="AM70" s="50">
        <f t="shared" ref="AM70:AP70" si="249">+AM60+AM62+AM64+AM66+AM67+AM69</f>
        <v>6524.8471904766475</v>
      </c>
      <c r="AN70" s="50">
        <f t="shared" si="249"/>
        <v>6463.9712410216134</v>
      </c>
      <c r="AO70" s="50">
        <f t="shared" si="249"/>
        <v>6679.7662939615593</v>
      </c>
      <c r="AP70" s="50">
        <f t="shared" si="249"/>
        <v>6744.9922479079878</v>
      </c>
      <c r="AQ70" s="191">
        <f>+AQ60+AQ62+AQ64+AQ66+AQ67+AQ69</f>
        <v>26413.576973367806</v>
      </c>
      <c r="AR70" s="50">
        <f t="shared" ref="AR70:AU70" si="250">+AR60+AR62+AR64+AR66+AR67+AR69</f>
        <v>6953.3706441778231</v>
      </c>
      <c r="AS70" s="50">
        <f t="shared" si="250"/>
        <v>6886.2393124695263</v>
      </c>
      <c r="AT70" s="50">
        <f t="shared" si="250"/>
        <v>7113.9789122982984</v>
      </c>
      <c r="AU70" s="50">
        <f t="shared" si="250"/>
        <v>7181.5651383312206</v>
      </c>
      <c r="AV70" s="191">
        <f>+AV60+AV62+AV64+AV66+AV67+AV69</f>
        <v>28135.154007276869</v>
      </c>
    </row>
    <row r="71" spans="2:48" outlineLevel="1" x14ac:dyDescent="0.55000000000000004">
      <c r="B71" s="46" t="s">
        <v>184</v>
      </c>
      <c r="C71" s="44"/>
      <c r="D71" s="156">
        <f t="shared" ref="D71:G71" si="251">+D59-D70</f>
        <v>968.70000000000027</v>
      </c>
      <c r="E71" s="156">
        <f t="shared" si="251"/>
        <v>856.40000000000055</v>
      </c>
      <c r="F71" s="156">
        <f t="shared" si="251"/>
        <v>1018.6999999999998</v>
      </c>
      <c r="G71" s="156">
        <f t="shared" si="251"/>
        <v>938.90000000000009</v>
      </c>
      <c r="H71" s="132">
        <f>SUM(D71:G71)</f>
        <v>3782.7000000000007</v>
      </c>
      <c r="I71" s="156">
        <f t="shared" ref="I71:L71" si="252">+I59-I70</f>
        <v>1098.7999999999997</v>
      </c>
      <c r="J71" s="156">
        <f t="shared" si="252"/>
        <v>621.19999999999982</v>
      </c>
      <c r="K71" s="156">
        <f t="shared" si="252"/>
        <v>-404.89999999999964</v>
      </c>
      <c r="L71" s="74">
        <f t="shared" si="252"/>
        <v>506.00000000000091</v>
      </c>
      <c r="M71" s="97"/>
      <c r="N71" s="74">
        <f>+N59-N70</f>
        <v>813.49999999999955</v>
      </c>
      <c r="O71" s="74">
        <f t="shared" ref="O71:Q71" si="253">+O59-O70</f>
        <v>905.29999999999973</v>
      </c>
      <c r="P71" s="74">
        <f t="shared" si="253"/>
        <v>1315.7000000000003</v>
      </c>
      <c r="Q71" s="74">
        <f t="shared" si="253"/>
        <v>1255.8000000000002</v>
      </c>
      <c r="R71" s="97"/>
      <c r="S71" s="74">
        <f t="shared" ref="S71:U71" si="254">+S59-S70</f>
        <v>1083.1000000000004</v>
      </c>
      <c r="T71" s="74">
        <f t="shared" si="254"/>
        <v>931.5</v>
      </c>
      <c r="U71" s="74">
        <f t="shared" si="254"/>
        <v>1330.1000000000004</v>
      </c>
      <c r="V71" s="156">
        <f>+V59-V70</f>
        <v>1055.9034487564941</v>
      </c>
      <c r="W71" s="97">
        <f>SUM(S71:V71)</f>
        <v>4400.6034487564948</v>
      </c>
      <c r="X71" s="74">
        <f t="shared" ref="X71:AA71" si="255">+X59-X70</f>
        <v>1062.9992115498817</v>
      </c>
      <c r="Y71" s="74">
        <f t="shared" si="255"/>
        <v>997.76468873186514</v>
      </c>
      <c r="Z71" s="74">
        <f t="shared" si="255"/>
        <v>1348.6217854168217</v>
      </c>
      <c r="AA71" s="74">
        <f t="shared" si="255"/>
        <v>1302.0712618530042</v>
      </c>
      <c r="AB71" s="97">
        <f>SUM(X71:AA71)</f>
        <v>4711.4569475515727</v>
      </c>
      <c r="AC71" s="74">
        <f t="shared" ref="AC71:AF71" si="256">+AC59-AC70</f>
        <v>1326.9591182694357</v>
      </c>
      <c r="AD71" s="74">
        <f t="shared" si="256"/>
        <v>1063.8066892791694</v>
      </c>
      <c r="AE71" s="74">
        <f t="shared" si="256"/>
        <v>1467.5655260354515</v>
      </c>
      <c r="AF71" s="74">
        <f t="shared" si="256"/>
        <v>1275.5987883729385</v>
      </c>
      <c r="AG71" s="97">
        <f>SUM(AC71:AF71)</f>
        <v>5133.9301219569952</v>
      </c>
      <c r="AH71" s="74">
        <f t="shared" ref="AH71:AK71" si="257">+AH59-AH70</f>
        <v>1487.7164986066582</v>
      </c>
      <c r="AI71" s="74">
        <f t="shared" si="257"/>
        <v>1201.0662447565373</v>
      </c>
      <c r="AJ71" s="74">
        <f t="shared" si="257"/>
        <v>1652.4645623798888</v>
      </c>
      <c r="AK71" s="74">
        <f t="shared" si="257"/>
        <v>1443.8619982849923</v>
      </c>
      <c r="AL71" s="97">
        <f>SUM(AH71:AK71)</f>
        <v>5785.1093040280766</v>
      </c>
      <c r="AM71" s="74">
        <f t="shared" ref="AM71:AP71" si="258">+AM59-AM70</f>
        <v>1621.6941223441818</v>
      </c>
      <c r="AN71" s="74">
        <f t="shared" si="258"/>
        <v>1306.2335342470715</v>
      </c>
      <c r="AO71" s="74">
        <f t="shared" si="258"/>
        <v>1791.8456281971785</v>
      </c>
      <c r="AP71" s="74">
        <f t="shared" si="258"/>
        <v>1561.7588190032266</v>
      </c>
      <c r="AQ71" s="97">
        <f>SUM(AM71:AP71)</f>
        <v>6281.5321037916583</v>
      </c>
      <c r="AR71" s="74">
        <f t="shared" ref="AR71:AU71" si="259">+AR59-AR70</f>
        <v>1712.0382304162194</v>
      </c>
      <c r="AS71" s="74">
        <f t="shared" si="259"/>
        <v>1376.1409728599065</v>
      </c>
      <c r="AT71" s="74">
        <f t="shared" si="259"/>
        <v>1892.8994842335142</v>
      </c>
      <c r="AU71" s="74">
        <f t="shared" si="259"/>
        <v>1648.417492613683</v>
      </c>
      <c r="AV71" s="97">
        <f>SUM(AR71:AU71)</f>
        <v>6629.496180123323</v>
      </c>
    </row>
    <row r="72" spans="2:48" outlineLevel="1" x14ac:dyDescent="0.55000000000000004">
      <c r="B72" s="46" t="s">
        <v>185</v>
      </c>
      <c r="C72" s="44"/>
      <c r="D72" s="157">
        <f t="shared" ref="D72:G72" si="260">+D71/D59</f>
        <v>0.21001626016260169</v>
      </c>
      <c r="E72" s="157">
        <f t="shared" si="260"/>
        <v>0.19851185647064287</v>
      </c>
      <c r="F72" s="157">
        <f t="shared" si="260"/>
        <v>0.21761979022024736</v>
      </c>
      <c r="G72" s="157">
        <f t="shared" si="260"/>
        <v>0.20185320548652022</v>
      </c>
      <c r="H72" s="133">
        <f>H71/H59</f>
        <v>0.20716793270205</v>
      </c>
      <c r="I72" s="157">
        <f t="shared" ref="I72:L72" si="261">+I71/I59</f>
        <v>0.21928196531561192</v>
      </c>
      <c r="J72" s="157">
        <f t="shared" si="261"/>
        <v>0.14346420323325632</v>
      </c>
      <c r="K72" s="157">
        <f t="shared" si="261"/>
        <v>-0.14432364997326666</v>
      </c>
      <c r="L72" s="75">
        <f t="shared" si="261"/>
        <v>0.12007878687201899</v>
      </c>
      <c r="M72" s="98"/>
      <c r="N72" s="75">
        <f>+N71/N59</f>
        <v>0.17296734138458913</v>
      </c>
      <c r="O72" s="75">
        <f t="shared" ref="O72:Q72" si="262">+O71/O59</f>
        <v>0.19407880632851687</v>
      </c>
      <c r="P72" s="75">
        <f t="shared" si="262"/>
        <v>0.24363461289187641</v>
      </c>
      <c r="Q72" s="75">
        <f t="shared" si="262"/>
        <v>0.21790733992712133</v>
      </c>
      <c r="R72" s="98"/>
      <c r="S72" s="75">
        <f t="shared" ref="S72:V72" si="263">+S71/S59</f>
        <v>0.188946845070914</v>
      </c>
      <c r="T72" s="75">
        <f t="shared" si="263"/>
        <v>0.17105238995905026</v>
      </c>
      <c r="U72" s="75">
        <f t="shared" si="263"/>
        <v>0.21954641489502186</v>
      </c>
      <c r="V72" s="75">
        <f t="shared" si="263"/>
        <v>0.17751818826876609</v>
      </c>
      <c r="W72" s="98">
        <f>W71/W59</f>
        <v>0.1898076480197442</v>
      </c>
      <c r="X72" s="75">
        <f t="shared" ref="X72:AA72" si="264">+X71/X59</f>
        <v>0.16812999771568232</v>
      </c>
      <c r="Y72" s="75">
        <f t="shared" si="264"/>
        <v>0.16578840265126005</v>
      </c>
      <c r="Z72" s="75">
        <f t="shared" si="264"/>
        <v>0.20588255775441108</v>
      </c>
      <c r="AA72" s="75">
        <f t="shared" si="264"/>
        <v>0.2030815030905376</v>
      </c>
      <c r="AB72" s="98">
        <f>AB71/AB59</f>
        <v>0.18620300108063526</v>
      </c>
      <c r="AC72" s="75">
        <f t="shared" ref="AC72:AF72" si="265">+AC71/AC59</f>
        <v>0.19487413946326576</v>
      </c>
      <c r="AD72" s="75">
        <f t="shared" si="265"/>
        <v>0.16394961962495466</v>
      </c>
      <c r="AE72" s="75">
        <f t="shared" si="265"/>
        <v>0.20760112452534485</v>
      </c>
      <c r="AF72" s="75">
        <f t="shared" si="265"/>
        <v>0.18416733026663412</v>
      </c>
      <c r="AG72" s="98">
        <f>AG71/AG59</f>
        <v>0.18810155035276413</v>
      </c>
      <c r="AH72" s="75">
        <f t="shared" ref="AH72:AK72" si="266">+AH71/AH59</f>
        <v>0.19823017122359948</v>
      </c>
      <c r="AI72" s="75">
        <f t="shared" si="266"/>
        <v>0.16774322876019943</v>
      </c>
      <c r="AJ72" s="75">
        <f t="shared" si="266"/>
        <v>0.21162246990155581</v>
      </c>
      <c r="AK72" s="75">
        <f t="shared" si="266"/>
        <v>0.18854151697778296</v>
      </c>
      <c r="AL72" s="98">
        <f>AL71/AL59</f>
        <v>0.19199379765139762</v>
      </c>
      <c r="AM72" s="75">
        <f t="shared" ref="AM72:AP72" si="267">+AM71/AM59</f>
        <v>0.19906535302190131</v>
      </c>
      <c r="AN72" s="75">
        <f t="shared" si="267"/>
        <v>0.16810799355051789</v>
      </c>
      <c r="AO72" s="75">
        <f t="shared" si="267"/>
        <v>0.21151176950284334</v>
      </c>
      <c r="AP72" s="75">
        <f t="shared" si="267"/>
        <v>0.18801078862520332</v>
      </c>
      <c r="AQ72" s="98">
        <f>AQ71/AQ59</f>
        <v>0.1921245189599286</v>
      </c>
      <c r="AR72" s="75">
        <f t="shared" ref="AR72:AU72" si="268">+AR71/AR59</f>
        <v>0.19757154627010315</v>
      </c>
      <c r="AS72" s="75">
        <f t="shared" si="268"/>
        <v>0.16655502716370527</v>
      </c>
      <c r="AT72" s="75">
        <f t="shared" si="268"/>
        <v>0.21016154553195632</v>
      </c>
      <c r="AU72" s="75">
        <f t="shared" si="268"/>
        <v>0.18668411496493334</v>
      </c>
      <c r="AV72" s="98">
        <f>AV71/AV59</f>
        <v>0.19069647312389934</v>
      </c>
    </row>
    <row r="73" spans="2:48" ht="17.100000000000001" x14ac:dyDescent="0.85">
      <c r="B73" s="457" t="s">
        <v>114</v>
      </c>
      <c r="C73" s="458"/>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55000000000000004">
      <c r="B74" s="459" t="s">
        <v>115</v>
      </c>
      <c r="C74" s="460"/>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69">+O74+P75</f>
        <v>7013</v>
      </c>
      <c r="Q74" s="21">
        <f t="shared" si="269"/>
        <v>7272</v>
      </c>
      <c r="R74" s="191">
        <f>Q74</f>
        <v>7272</v>
      </c>
      <c r="S74" s="21">
        <f>+Q74+S75</f>
        <v>7485</v>
      </c>
      <c r="T74" s="21">
        <f>+S74+T75</f>
        <v>7587</v>
      </c>
      <c r="U74" s="21">
        <f t="shared" ref="U74:V74" si="270">+T74+U75</f>
        <v>7717</v>
      </c>
      <c r="V74" s="21">
        <f t="shared" si="270"/>
        <v>7967</v>
      </c>
      <c r="W74" s="191">
        <f>V74</f>
        <v>7967</v>
      </c>
      <c r="X74" s="21">
        <f>+V74+X75</f>
        <v>8222</v>
      </c>
      <c r="Y74" s="21">
        <f>+X74+Y75</f>
        <v>8477</v>
      </c>
      <c r="Z74" s="21">
        <f t="shared" ref="Z74:AA74" si="271">+Y74+Z75</f>
        <v>8732</v>
      </c>
      <c r="AA74" s="21">
        <f t="shared" si="271"/>
        <v>8989</v>
      </c>
      <c r="AB74" s="191">
        <f>AA74</f>
        <v>8989</v>
      </c>
      <c r="AC74" s="21">
        <f>+AA74+AC75</f>
        <v>9253</v>
      </c>
      <c r="AD74" s="21">
        <f>+AC74+AD75</f>
        <v>9517</v>
      </c>
      <c r="AE74" s="21">
        <f t="shared" ref="AE74" si="272">+AD74+AE75</f>
        <v>9781</v>
      </c>
      <c r="AF74" s="21">
        <f t="shared" ref="AF74" si="273">+AE74+AF75</f>
        <v>10049</v>
      </c>
      <c r="AG74" s="191">
        <f>AF74</f>
        <v>10049</v>
      </c>
      <c r="AH74" s="21">
        <f>+AF74+AH75</f>
        <v>10323</v>
      </c>
      <c r="AI74" s="21">
        <f>+AH74+AI75</f>
        <v>10597</v>
      </c>
      <c r="AJ74" s="21">
        <f t="shared" ref="AJ74" si="274">+AI74+AJ75</f>
        <v>10871</v>
      </c>
      <c r="AK74" s="21">
        <f t="shared" ref="AK74" si="275">+AJ74+AK75</f>
        <v>11147</v>
      </c>
      <c r="AL74" s="191">
        <f>AK74</f>
        <v>11147</v>
      </c>
      <c r="AM74" s="21">
        <f>+AK74+AM75</f>
        <v>11277</v>
      </c>
      <c r="AN74" s="21">
        <f>+AM74+AN75</f>
        <v>11407</v>
      </c>
      <c r="AO74" s="21">
        <f t="shared" ref="AO74" si="276">+AN74+AO75</f>
        <v>11537</v>
      </c>
      <c r="AP74" s="21">
        <f t="shared" ref="AP74" si="277">+AO74+AP75</f>
        <v>11667</v>
      </c>
      <c r="AQ74" s="191">
        <f>AP74</f>
        <v>11667</v>
      </c>
      <c r="AR74" s="21">
        <f>+AP74+AR75</f>
        <v>11797</v>
      </c>
      <c r="AS74" s="21">
        <f>+AR74+AS75</f>
        <v>11927</v>
      </c>
      <c r="AT74" s="21">
        <f t="shared" ref="AT74" si="278">+AS74+AT75</f>
        <v>12057</v>
      </c>
      <c r="AU74" s="21">
        <f t="shared" ref="AU74" si="279">+AT74+AU75</f>
        <v>12187</v>
      </c>
      <c r="AV74" s="191">
        <f>AU74</f>
        <v>12187</v>
      </c>
    </row>
    <row r="75" spans="2:48" outlineLevel="1" x14ac:dyDescent="0.55000000000000004">
      <c r="B75" s="180" t="s">
        <v>46</v>
      </c>
      <c r="C75" s="201"/>
      <c r="D75" s="101">
        <f>+D74-5651</f>
        <v>188</v>
      </c>
      <c r="E75" s="101">
        <f>+E74-D74</f>
        <v>40</v>
      </c>
      <c r="F75" s="101">
        <f t="shared" ref="F75:G75" si="280">+F74-E74</f>
        <v>-233</v>
      </c>
      <c r="G75" s="101">
        <f t="shared" si="280"/>
        <v>214</v>
      </c>
      <c r="H75" s="26">
        <f>+SUM(D75:G75)</f>
        <v>209</v>
      </c>
      <c r="I75" s="101">
        <f>+I74-G74</f>
        <v>199</v>
      </c>
      <c r="J75" s="101">
        <f t="shared" ref="J75:L75" si="281">+J74-I74</f>
        <v>78</v>
      </c>
      <c r="K75" s="101">
        <f t="shared" si="281"/>
        <v>117</v>
      </c>
      <c r="L75" s="101">
        <f t="shared" si="281"/>
        <v>274</v>
      </c>
      <c r="M75" s="26">
        <f>+SUM(I75:L75)</f>
        <v>668</v>
      </c>
      <c r="N75" s="101">
        <v>185</v>
      </c>
      <c r="O75" s="101">
        <v>123</v>
      </c>
      <c r="P75" s="101">
        <v>177</v>
      </c>
      <c r="Q75" s="101">
        <v>259</v>
      </c>
      <c r="R75" s="26">
        <f>+SUM(N75:Q75)</f>
        <v>744</v>
      </c>
      <c r="S75" s="101">
        <v>213</v>
      </c>
      <c r="T75" s="101">
        <v>102</v>
      </c>
      <c r="U75" s="101">
        <v>130</v>
      </c>
      <c r="V75" s="33">
        <v>250</v>
      </c>
      <c r="W75" s="122">
        <f>+SUM(S75:V75)</f>
        <v>695</v>
      </c>
      <c r="X75" s="33">
        <v>255</v>
      </c>
      <c r="Y75" s="33">
        <v>255</v>
      </c>
      <c r="Z75" s="33">
        <v>255</v>
      </c>
      <c r="AA75" s="33">
        <v>257</v>
      </c>
      <c r="AB75" s="26">
        <f>+SUM(X75:AA75)</f>
        <v>1022</v>
      </c>
      <c r="AC75" s="33">
        <v>264</v>
      </c>
      <c r="AD75" s="33">
        <v>264</v>
      </c>
      <c r="AE75" s="33">
        <v>264</v>
      </c>
      <c r="AF75" s="33">
        <v>268</v>
      </c>
      <c r="AG75" s="26">
        <f>+SUM(AC75:AF75)</f>
        <v>1060</v>
      </c>
      <c r="AH75" s="95">
        <v>274</v>
      </c>
      <c r="AI75" s="33">
        <v>274</v>
      </c>
      <c r="AJ75" s="33">
        <v>274</v>
      </c>
      <c r="AK75" s="33">
        <v>276</v>
      </c>
      <c r="AL75" s="26">
        <f>+SUM(AH75:AK75)</f>
        <v>1098</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55000000000000004">
      <c r="B76" s="180" t="s">
        <v>201</v>
      </c>
      <c r="C76" s="201"/>
      <c r="D76" s="101"/>
      <c r="E76" s="101">
        <f>AVERAGE(D74,E74)</f>
        <v>5859</v>
      </c>
      <c r="F76" s="101">
        <f t="shared" ref="F76:G76" si="282">AVERAGE(E74,F74)</f>
        <v>5762.5</v>
      </c>
      <c r="G76" s="101">
        <f t="shared" si="282"/>
        <v>5753</v>
      </c>
      <c r="H76" s="26"/>
      <c r="I76" s="101">
        <f>AVERAGE(G74,I74)</f>
        <v>5959.5</v>
      </c>
      <c r="J76" s="101">
        <f t="shared" ref="J76:L76" si="283">AVERAGE(I74,J74)</f>
        <v>6098</v>
      </c>
      <c r="K76" s="101">
        <f t="shared" si="283"/>
        <v>6195.5</v>
      </c>
      <c r="L76" s="101">
        <f t="shared" si="283"/>
        <v>6391</v>
      </c>
      <c r="M76" s="26"/>
      <c r="N76" s="101">
        <f>AVERAGE(L74,N74)</f>
        <v>6620.5</v>
      </c>
      <c r="O76" s="101">
        <f t="shared" ref="O76:Q76" si="284">AVERAGE(N74,O74)</f>
        <v>6774.5</v>
      </c>
      <c r="P76" s="101">
        <f t="shared" si="284"/>
        <v>6924.5</v>
      </c>
      <c r="Q76" s="101">
        <f t="shared" si="284"/>
        <v>7142.5</v>
      </c>
      <c r="R76" s="26"/>
      <c r="S76" s="101">
        <f>AVERAGE(Q74,S74)</f>
        <v>7378.5</v>
      </c>
      <c r="T76" s="101">
        <f>AVERAGE(S74,T74)</f>
        <v>7536</v>
      </c>
      <c r="U76" s="101">
        <f t="shared" ref="U76:V76" si="285">AVERAGE(T74,U74)</f>
        <v>7652</v>
      </c>
      <c r="V76" s="101">
        <f t="shared" si="285"/>
        <v>7842</v>
      </c>
      <c r="W76" s="122"/>
      <c r="X76" s="101">
        <f>AVERAGE(V74,X74)</f>
        <v>8094.5</v>
      </c>
      <c r="Y76" s="101">
        <f t="shared" ref="Y76:AA76" si="286">AVERAGE(X74,Y74)</f>
        <v>8349.5</v>
      </c>
      <c r="Z76" s="101">
        <f t="shared" si="286"/>
        <v>8604.5</v>
      </c>
      <c r="AA76" s="101">
        <f t="shared" si="286"/>
        <v>8860.5</v>
      </c>
      <c r="AB76" s="26"/>
      <c r="AC76" s="101">
        <f>AVERAGE(AA74,AC74)</f>
        <v>9121</v>
      </c>
      <c r="AD76" s="101">
        <f t="shared" ref="AD76" si="287">AVERAGE(AC74,AD74)</f>
        <v>9385</v>
      </c>
      <c r="AE76" s="101">
        <f t="shared" ref="AE76" si="288">AVERAGE(AD74,AE74)</f>
        <v>9649</v>
      </c>
      <c r="AF76" s="101">
        <f t="shared" ref="AF76" si="289">AVERAGE(AE74,AF74)</f>
        <v>9915</v>
      </c>
      <c r="AG76" s="26"/>
      <c r="AH76" s="101">
        <f>AVERAGE(AF74,AH74)</f>
        <v>10186</v>
      </c>
      <c r="AI76" s="101">
        <f t="shared" ref="AI76" si="290">AVERAGE(AH74,AI74)</f>
        <v>10460</v>
      </c>
      <c r="AJ76" s="101">
        <f t="shared" ref="AJ76" si="291">AVERAGE(AI74,AJ74)</f>
        <v>10734</v>
      </c>
      <c r="AK76" s="101">
        <f t="shared" ref="AK76" si="292">AVERAGE(AJ74,AK74)</f>
        <v>11009</v>
      </c>
      <c r="AL76" s="26"/>
      <c r="AM76" s="101">
        <f>AVERAGE(AK74,AM74)</f>
        <v>11212</v>
      </c>
      <c r="AN76" s="101">
        <f t="shared" ref="AN76" si="293">AVERAGE(AM74,AN74)</f>
        <v>11342</v>
      </c>
      <c r="AO76" s="101">
        <f t="shared" ref="AO76" si="294">AVERAGE(AN74,AO74)</f>
        <v>11472</v>
      </c>
      <c r="AP76" s="101">
        <f t="shared" ref="AP76" si="295">AVERAGE(AO74,AP74)</f>
        <v>11602</v>
      </c>
      <c r="AQ76" s="26"/>
      <c r="AR76" s="101">
        <f>AVERAGE(AP74,AR74)</f>
        <v>11732</v>
      </c>
      <c r="AS76" s="101">
        <f t="shared" ref="AS76" si="296">AVERAGE(AR74,AS74)</f>
        <v>11862</v>
      </c>
      <c r="AT76" s="101">
        <f t="shared" ref="AT76" si="297">AVERAGE(AS74,AT74)</f>
        <v>11992</v>
      </c>
      <c r="AU76" s="101">
        <f t="shared" ref="AU76" si="298">AVERAGE(AT74,AU74)</f>
        <v>12122</v>
      </c>
      <c r="AV76" s="26"/>
    </row>
    <row r="77" spans="2:48" s="20" customFormat="1" outlineLevel="1" x14ac:dyDescent="0.55000000000000004">
      <c r="B77" s="180" t="s">
        <v>206</v>
      </c>
      <c r="C77" s="206"/>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f>Q77*0.8</f>
        <v>0.18032901645082255</v>
      </c>
      <c r="W77" s="132"/>
      <c r="X77" s="62">
        <f>S77*0.85</f>
        <v>0.17375550586162497</v>
      </c>
      <c r="Y77" s="62">
        <f>T77*0.95</f>
        <v>0.16897292993630575</v>
      </c>
      <c r="Z77" s="62">
        <f>U77*1.2</f>
        <v>0.18227391531625717</v>
      </c>
      <c r="AA77" s="62">
        <f>V77*1.2</f>
        <v>0.21639481974098707</v>
      </c>
      <c r="AB77" s="97"/>
      <c r="AC77" s="62">
        <f>X77*1.2</f>
        <v>0.20850660703394996</v>
      </c>
      <c r="AD77" s="62">
        <f>Y77*1.05</f>
        <v>0.17742157643312104</v>
      </c>
      <c r="AE77" s="62">
        <f>Z77*1.05</f>
        <v>0.19138761108207003</v>
      </c>
      <c r="AF77" s="62">
        <f>AA77*1.05</f>
        <v>0.22721456072803642</v>
      </c>
      <c r="AG77" s="97"/>
      <c r="AH77" s="62">
        <f>AC77*1.05</f>
        <v>0.21893193738564748</v>
      </c>
      <c r="AI77" s="62">
        <f t="shared" ref="AI77" si="299">AD77*1.05</f>
        <v>0.18629265525477709</v>
      </c>
      <c r="AJ77" s="62">
        <f t="shared" ref="AJ77" si="300">AE77*1.05</f>
        <v>0.20095699163617353</v>
      </c>
      <c r="AK77" s="62">
        <f t="shared" ref="AK77" si="301">AF77*1.05</f>
        <v>0.23857528876443826</v>
      </c>
      <c r="AL77" s="97"/>
      <c r="AM77" s="62">
        <f>AH77*1.05</f>
        <v>0.22987853425492985</v>
      </c>
      <c r="AN77" s="62">
        <f>AI77*1.05</f>
        <v>0.19560728801751595</v>
      </c>
      <c r="AO77" s="62">
        <f>AJ77*1.05</f>
        <v>0.21100484121798221</v>
      </c>
      <c r="AP77" s="62">
        <f>AK77*1.05</f>
        <v>0.25050405320266017</v>
      </c>
      <c r="AQ77" s="97"/>
      <c r="AR77" s="62">
        <f>AM77*1.03</f>
        <v>0.23677489028257775</v>
      </c>
      <c r="AS77" s="62">
        <f>AN77*1.03</f>
        <v>0.20147550665804143</v>
      </c>
      <c r="AT77" s="62">
        <f>AO77*1.03</f>
        <v>0.21733498645452168</v>
      </c>
      <c r="AU77" s="62">
        <f>AP77*1.03</f>
        <v>0.25801917479873998</v>
      </c>
      <c r="AV77" s="97"/>
    </row>
    <row r="78" spans="2:48" s="8" customFormat="1" outlineLevel="1" x14ac:dyDescent="0.55000000000000004">
      <c r="B78" s="453" t="s">
        <v>116</v>
      </c>
      <c r="C78" s="454"/>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1414.1401470073504</v>
      </c>
      <c r="W78" s="132">
        <f>SUM(S78:V78)</f>
        <v>5425.1401470073506</v>
      </c>
      <c r="X78" s="50">
        <f>X77*X76</f>
        <v>1406.4639421969234</v>
      </c>
      <c r="Y78" s="50">
        <f>Y77*Y76</f>
        <v>1410.8394785031849</v>
      </c>
      <c r="Z78" s="50">
        <f>Z77*Z76</f>
        <v>1568.3759043387347</v>
      </c>
      <c r="AA78" s="50">
        <f>AA77*AA76</f>
        <v>1917.3663003150159</v>
      </c>
      <c r="AB78" s="97">
        <f>SUM(X78:AA78)</f>
        <v>6303.0456253538587</v>
      </c>
      <c r="AC78" s="50">
        <f>AC77*AC76</f>
        <v>1901.7887627566577</v>
      </c>
      <c r="AD78" s="50">
        <f>AD77*AD76</f>
        <v>1665.101494824841</v>
      </c>
      <c r="AE78" s="50">
        <f>AE77*AE76</f>
        <v>1846.6990593308938</v>
      </c>
      <c r="AF78" s="50">
        <f>AF77*AF76</f>
        <v>2252.8323696184812</v>
      </c>
      <c r="AG78" s="97">
        <f>SUM(AC78:AF78)</f>
        <v>7666.4216865308736</v>
      </c>
      <c r="AH78" s="50">
        <f>AH77*AH76</f>
        <v>2230.0407142102054</v>
      </c>
      <c r="AI78" s="50">
        <f>AI77*AI76</f>
        <v>1948.6211739649684</v>
      </c>
      <c r="AJ78" s="50">
        <f>AJ77*AJ76</f>
        <v>2157.0723482226867</v>
      </c>
      <c r="AK78" s="50">
        <f>AK77*AK76</f>
        <v>2626.4753540077008</v>
      </c>
      <c r="AL78" s="97">
        <f>SUM(AH78:AK78)</f>
        <v>8962.2095904055604</v>
      </c>
      <c r="AM78" s="50">
        <f>AM77*AM76</f>
        <v>2577.3981260662736</v>
      </c>
      <c r="AN78" s="50">
        <f>AN77*AN76</f>
        <v>2218.577860694666</v>
      </c>
      <c r="AO78" s="50">
        <f>AO77*AO76</f>
        <v>2420.6475384526921</v>
      </c>
      <c r="AP78" s="50">
        <f>AP77*AP76</f>
        <v>2906.3480252572631</v>
      </c>
      <c r="AQ78" s="97">
        <f>SUM(AM78:AP78)</f>
        <v>10122.971550470895</v>
      </c>
      <c r="AR78" s="50">
        <f>AR77*AR76</f>
        <v>2777.8430127952024</v>
      </c>
      <c r="AS78" s="50">
        <f>AS77*AS76</f>
        <v>2389.9024599776876</v>
      </c>
      <c r="AT78" s="50">
        <f>AT77*AT76</f>
        <v>2606.2811575626238</v>
      </c>
      <c r="AU78" s="50">
        <f>AU77*AU76</f>
        <v>3127.7084369103259</v>
      </c>
      <c r="AV78" s="97">
        <f>SUM(AR78:AU78)</f>
        <v>10901.73506724584</v>
      </c>
    </row>
    <row r="79" spans="2:48" s="8" customFormat="1" outlineLevel="1" x14ac:dyDescent="0.55000000000000004">
      <c r="B79" s="38" t="s">
        <v>200</v>
      </c>
      <c r="C79" s="206"/>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 t="shared" ref="S79:AP79" si="302">S78/N78-1</f>
        <v>4.6195463688700755E-2</v>
      </c>
      <c r="T79" s="27">
        <f t="shared" si="302"/>
        <v>-3.1992489347873132E-2</v>
      </c>
      <c r="U79" s="27">
        <f t="shared" si="302"/>
        <v>-0.18907416451545389</v>
      </c>
      <c r="V79" s="27">
        <f t="shared" si="302"/>
        <v>-0.12165208260413019</v>
      </c>
      <c r="W79" s="375">
        <f t="shared" si="302"/>
        <v>-7.5738087635253803E-2</v>
      </c>
      <c r="X79" s="27">
        <f t="shared" si="302"/>
        <v>-6.7517110523819257E-2</v>
      </c>
      <c r="Y79" s="27">
        <f t="shared" si="302"/>
        <v>5.2551088110403432E-2</v>
      </c>
      <c r="Z79" s="27">
        <f t="shared" si="302"/>
        <v>0.34937271301620476</v>
      </c>
      <c r="AA79" s="27">
        <f t="shared" si="302"/>
        <v>0.35585309869931159</v>
      </c>
      <c r="AB79" s="375">
        <f t="shared" si="302"/>
        <v>0.16182171419678149</v>
      </c>
      <c r="AC79" s="27">
        <f t="shared" si="302"/>
        <v>0.35217740441040202</v>
      </c>
      <c r="AD79" s="27">
        <f t="shared" si="302"/>
        <v>0.18022037247739386</v>
      </c>
      <c r="AE79" s="27">
        <f t="shared" si="302"/>
        <v>0.17745946888256148</v>
      </c>
      <c r="AF79" s="27">
        <f t="shared" si="302"/>
        <v>0.17496190959878111</v>
      </c>
      <c r="AG79" s="375">
        <f t="shared" si="302"/>
        <v>0.21630433003576321</v>
      </c>
      <c r="AH79" s="27">
        <f t="shared" si="302"/>
        <v>0.17260168841135859</v>
      </c>
      <c r="AI79" s="27">
        <f t="shared" si="302"/>
        <v>0.17027171017581244</v>
      </c>
      <c r="AJ79" s="27">
        <f t="shared" si="302"/>
        <v>0.1680692299720179</v>
      </c>
      <c r="AK79" s="27">
        <f t="shared" si="302"/>
        <v>0.16585476550680789</v>
      </c>
      <c r="AL79" s="375">
        <f t="shared" si="302"/>
        <v>0.16902121444105478</v>
      </c>
      <c r="AM79" s="27">
        <f t="shared" si="302"/>
        <v>0.15576281170233641</v>
      </c>
      <c r="AN79" s="27">
        <f t="shared" si="302"/>
        <v>0.13853728489483763</v>
      </c>
      <c r="AO79" s="27">
        <f t="shared" si="302"/>
        <v>0.12219116825041931</v>
      </c>
      <c r="AP79" s="27">
        <f t="shared" si="302"/>
        <v>0.10655827050594957</v>
      </c>
      <c r="AQ79" s="97"/>
      <c r="AR79" s="27">
        <f>AR78/AM78-1</f>
        <v>7.7770246164823531E-2</v>
      </c>
      <c r="AS79" s="27">
        <f>AS78/AN78-1</f>
        <v>7.7222712043731212E-2</v>
      </c>
      <c r="AT79" s="27">
        <f>AT78/AO78-1</f>
        <v>7.6687587168758675E-2</v>
      </c>
      <c r="AU79" s="27">
        <f>AU78/AP78-1</f>
        <v>7.6164454404413107E-2</v>
      </c>
      <c r="AV79" s="97"/>
    </row>
    <row r="80" spans="2:48" outlineLevel="1" x14ac:dyDescent="0.55000000000000004">
      <c r="B80" s="236" t="s">
        <v>44</v>
      </c>
      <c r="C80" s="221"/>
      <c r="D80" s="222">
        <v>0.01</v>
      </c>
      <c r="E80" s="222">
        <v>0</v>
      </c>
      <c r="F80" s="222">
        <v>0.01</v>
      </c>
      <c r="G80" s="222">
        <v>0.01</v>
      </c>
      <c r="H80" s="223"/>
      <c r="I80" s="222">
        <v>-0.01</v>
      </c>
      <c r="J80" s="222">
        <v>-0.32</v>
      </c>
      <c r="K80" s="222">
        <v>-0.44</v>
      </c>
      <c r="L80" s="224">
        <v>-0.15</v>
      </c>
      <c r="M80" s="223"/>
      <c r="N80" s="222">
        <v>-0.03</v>
      </c>
      <c r="O80" s="222">
        <v>0.26</v>
      </c>
      <c r="P80" s="222">
        <v>0.55000000000000004</v>
      </c>
      <c r="Q80" s="222">
        <v>0.06</v>
      </c>
      <c r="R80" s="225"/>
      <c r="S80" s="224">
        <v>0.02</v>
      </c>
      <c r="T80" s="224">
        <v>-0.03</v>
      </c>
      <c r="U80" s="224">
        <v>-0.18</v>
      </c>
      <c r="V80" s="224"/>
      <c r="W80" s="223"/>
      <c r="X80" s="224"/>
      <c r="Y80" s="224"/>
      <c r="Z80" s="224"/>
      <c r="AA80" s="224"/>
      <c r="AB80" s="225"/>
      <c r="AC80" s="224"/>
      <c r="AD80" s="224"/>
      <c r="AE80" s="224"/>
      <c r="AF80" s="224"/>
      <c r="AG80" s="225"/>
      <c r="AH80" s="224"/>
      <c r="AI80" s="224"/>
      <c r="AJ80" s="224"/>
      <c r="AK80" s="224"/>
      <c r="AL80" s="225"/>
      <c r="AM80" s="224"/>
      <c r="AN80" s="224"/>
      <c r="AO80" s="224"/>
      <c r="AP80" s="224"/>
      <c r="AQ80" s="225"/>
      <c r="AR80" s="224"/>
      <c r="AS80" s="224"/>
      <c r="AT80" s="224"/>
      <c r="AU80" s="224"/>
      <c r="AV80" s="225"/>
    </row>
    <row r="81" spans="1:48" outlineLevel="1" x14ac:dyDescent="0.55000000000000004">
      <c r="B81" s="180" t="s">
        <v>43</v>
      </c>
      <c r="C81" s="207"/>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55000000000000004">
      <c r="B82" s="208" t="s">
        <v>45</v>
      </c>
      <c r="C82" s="206"/>
      <c r="D82" s="152">
        <v>0.02</v>
      </c>
      <c r="E82" s="152">
        <v>0.02</v>
      </c>
      <c r="F82" s="152">
        <v>0.05</v>
      </c>
      <c r="G82" s="152">
        <v>0.03</v>
      </c>
      <c r="H82" s="61"/>
      <c r="I82" s="152">
        <v>0.01</v>
      </c>
      <c r="J82" s="152">
        <v>-0.31</v>
      </c>
      <c r="K82" s="152">
        <v>-0.37</v>
      </c>
      <c r="L82" s="157">
        <v>-0.1</v>
      </c>
      <c r="M82" s="61"/>
      <c r="N82" s="152">
        <v>0.08</v>
      </c>
      <c r="O82" s="152">
        <v>0.35</v>
      </c>
      <c r="P82" s="152">
        <v>0.41</v>
      </c>
      <c r="Q82" s="152">
        <v>0.03</v>
      </c>
      <c r="R82" s="377">
        <f>R92/M92-1</f>
        <v>0.32353965857623956</v>
      </c>
      <c r="S82" s="152">
        <v>-0.03</v>
      </c>
      <c r="T82" s="152">
        <v>-0.08</v>
      </c>
      <c r="U82" s="152">
        <v>-0.04</v>
      </c>
      <c r="V82" s="152"/>
      <c r="W82" s="377">
        <f>W92/R92-1</f>
        <v>2.1698124630008753E-2</v>
      </c>
      <c r="X82" s="157"/>
      <c r="Y82" s="157"/>
      <c r="Z82" s="157"/>
      <c r="AA82" s="157"/>
      <c r="AB82" s="377">
        <f>AB92/W92-1</f>
        <v>0.18596828727514603</v>
      </c>
      <c r="AC82" s="157"/>
      <c r="AD82" s="157"/>
      <c r="AE82" s="157"/>
      <c r="AF82" s="157"/>
      <c r="AG82" s="377">
        <f>AG92/AB92-1</f>
        <v>0.19889504341978603</v>
      </c>
      <c r="AH82" s="157"/>
      <c r="AI82" s="157"/>
      <c r="AJ82" s="157"/>
      <c r="AK82" s="157"/>
      <c r="AL82" s="377">
        <f>AL92/AG92-1</f>
        <v>0.16298126736888419</v>
      </c>
      <c r="AM82" s="157"/>
      <c r="AN82" s="157"/>
      <c r="AO82" s="157"/>
      <c r="AP82" s="157">
        <v>0.04</v>
      </c>
      <c r="AQ82" s="134"/>
      <c r="AR82" s="157"/>
      <c r="AS82" s="157"/>
      <c r="AT82" s="157"/>
      <c r="AU82" s="157">
        <v>0.04</v>
      </c>
      <c r="AV82" s="61"/>
    </row>
    <row r="83" spans="1:48" s="8" customFormat="1" outlineLevel="1" x14ac:dyDescent="0.55000000000000004">
      <c r="B83" s="461" t="s">
        <v>117</v>
      </c>
      <c r="C83" s="462"/>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303">+O83+P84</f>
        <v>8107</v>
      </c>
      <c r="Q83" s="67">
        <v>9735</v>
      </c>
      <c r="R83" s="192">
        <f>Q83</f>
        <v>9735</v>
      </c>
      <c r="S83" s="67">
        <f>+Q83+S84</f>
        <v>9944</v>
      </c>
      <c r="T83" s="67">
        <f>+S83+T84</f>
        <v>10117</v>
      </c>
      <c r="U83" s="67">
        <f t="shared" ref="U83:V83" si="304">+T83+U84</f>
        <v>10181</v>
      </c>
      <c r="V83" s="67">
        <f t="shared" si="304"/>
        <v>10331</v>
      </c>
      <c r="W83" s="253">
        <f>V83</f>
        <v>10331</v>
      </c>
      <c r="X83" s="67">
        <f>+V83+X84</f>
        <v>10567</v>
      </c>
      <c r="Y83" s="67">
        <f>+X83+Y84</f>
        <v>10803</v>
      </c>
      <c r="Z83" s="67">
        <f t="shared" ref="Z83:AA83" si="305">+Y83+Z84</f>
        <v>11039</v>
      </c>
      <c r="AA83" s="67">
        <f t="shared" si="305"/>
        <v>11277</v>
      </c>
      <c r="AB83" s="192">
        <f>AA83</f>
        <v>11277</v>
      </c>
      <c r="AC83" s="67">
        <f>+AA83+AC84</f>
        <v>11521</v>
      </c>
      <c r="AD83" s="67">
        <f>+AC83+AD84</f>
        <v>11765</v>
      </c>
      <c r="AE83" s="67">
        <f t="shared" ref="AE83" si="306">+AD83+AE84</f>
        <v>12009</v>
      </c>
      <c r="AF83" s="67">
        <f t="shared" ref="AF83" si="307">+AE83+AF84</f>
        <v>12255</v>
      </c>
      <c r="AG83" s="192">
        <f>AF83</f>
        <v>12255</v>
      </c>
      <c r="AH83" s="67">
        <f>+AF83+AH84</f>
        <v>12508</v>
      </c>
      <c r="AI83" s="67">
        <f>+AH83+AI84</f>
        <v>12761</v>
      </c>
      <c r="AJ83" s="67">
        <f t="shared" ref="AJ83" si="308">+AI83+AJ84</f>
        <v>13014</v>
      </c>
      <c r="AK83" s="67">
        <f t="shared" ref="AK83" si="309">+AJ83+AK84</f>
        <v>13268</v>
      </c>
      <c r="AL83" s="192">
        <f>AK83</f>
        <v>13268</v>
      </c>
      <c r="AM83" s="67">
        <f>+AK83+AM84</f>
        <v>13332</v>
      </c>
      <c r="AN83" s="67">
        <f>+AM83+AN84</f>
        <v>13396</v>
      </c>
      <c r="AO83" s="67">
        <f t="shared" ref="AO83" si="310">+AN83+AO84</f>
        <v>13460</v>
      </c>
      <c r="AP83" s="67">
        <f t="shared" ref="AP83" si="311">+AO83+AP84</f>
        <v>13524</v>
      </c>
      <c r="AQ83" s="192">
        <f>AP83</f>
        <v>13524</v>
      </c>
      <c r="AR83" s="67">
        <f>+AP83+AR84</f>
        <v>13588</v>
      </c>
      <c r="AS83" s="67">
        <f>+AR83+AS84</f>
        <v>13652</v>
      </c>
      <c r="AT83" s="67">
        <f t="shared" ref="AT83" si="312">+AS83+AT84</f>
        <v>13716</v>
      </c>
      <c r="AU83" s="67">
        <f t="shared" ref="AU83" si="313">+AT83+AU84</f>
        <v>13780</v>
      </c>
      <c r="AV83" s="192">
        <f>AU83</f>
        <v>13780</v>
      </c>
    </row>
    <row r="84" spans="1:48" outlineLevel="1" x14ac:dyDescent="0.55000000000000004">
      <c r="B84" s="180" t="s">
        <v>47</v>
      </c>
      <c r="C84" s="201"/>
      <c r="D84" s="101">
        <f>+D83-6201</f>
        <v>172</v>
      </c>
      <c r="E84" s="101">
        <f>+E83-D83</f>
        <v>213</v>
      </c>
      <c r="F84" s="101">
        <f t="shared" ref="F84:G84" si="314">+F83-E83</f>
        <v>541</v>
      </c>
      <c r="G84" s="101">
        <f t="shared" si="314"/>
        <v>202</v>
      </c>
      <c r="H84" s="122">
        <f>+SUM(D84:G84)</f>
        <v>1128</v>
      </c>
      <c r="I84" s="101">
        <f>+I83-G83</f>
        <v>204</v>
      </c>
      <c r="J84" s="101">
        <f t="shared" ref="J84:K84" si="315">+J83-I83</f>
        <v>109</v>
      </c>
      <c r="K84" s="101">
        <f t="shared" si="315"/>
        <v>49</v>
      </c>
      <c r="L84" s="101">
        <v>82</v>
      </c>
      <c r="M84" s="122">
        <f>+SUM(I84:L84)</f>
        <v>444</v>
      </c>
      <c r="N84" s="101">
        <v>139</v>
      </c>
      <c r="O84" s="101">
        <v>70</v>
      </c>
      <c r="P84" s="101">
        <v>120</v>
      </c>
      <c r="Q84" s="101">
        <v>205</v>
      </c>
      <c r="R84" s="122">
        <f>+SUM(N84:Q84)</f>
        <v>534</v>
      </c>
      <c r="S84" s="101">
        <v>209</v>
      </c>
      <c r="T84" s="101">
        <v>173</v>
      </c>
      <c r="U84" s="101">
        <v>64</v>
      </c>
      <c r="V84" s="33">
        <v>150</v>
      </c>
      <c r="W84" s="122">
        <f>+SUM(S84:V84)</f>
        <v>596</v>
      </c>
      <c r="X84" s="33">
        <v>236</v>
      </c>
      <c r="Y84" s="33">
        <v>236</v>
      </c>
      <c r="Z84" s="33">
        <v>236</v>
      </c>
      <c r="AA84" s="33">
        <v>238</v>
      </c>
      <c r="AB84" s="122">
        <f>+SUM(X84:AA84)</f>
        <v>946</v>
      </c>
      <c r="AC84" s="33">
        <v>244</v>
      </c>
      <c r="AD84" s="33">
        <v>244</v>
      </c>
      <c r="AE84" s="33">
        <v>244</v>
      </c>
      <c r="AF84" s="33">
        <v>246</v>
      </c>
      <c r="AG84" s="122">
        <f>+SUM(AC84:AF84)</f>
        <v>978</v>
      </c>
      <c r="AH84" s="33">
        <v>253</v>
      </c>
      <c r="AI84" s="33">
        <v>253</v>
      </c>
      <c r="AJ84" s="33">
        <v>253</v>
      </c>
      <c r="AK84" s="33">
        <v>254</v>
      </c>
      <c r="AL84" s="122">
        <f>+SUM(AH84:AK84)</f>
        <v>1013</v>
      </c>
      <c r="AM84" s="33">
        <v>64</v>
      </c>
      <c r="AN84" s="33">
        <v>64</v>
      </c>
      <c r="AO84" s="33">
        <v>64</v>
      </c>
      <c r="AP84" s="33">
        <v>64</v>
      </c>
      <c r="AQ84" s="122">
        <f>+SUM(AM84:AP84)</f>
        <v>256</v>
      </c>
      <c r="AR84" s="33">
        <v>64</v>
      </c>
      <c r="AS84" s="33">
        <v>64</v>
      </c>
      <c r="AT84" s="33">
        <v>64</v>
      </c>
      <c r="AU84" s="33">
        <v>64</v>
      </c>
      <c r="AV84" s="122">
        <f>+SUM(AR84:AU84)</f>
        <v>256</v>
      </c>
    </row>
    <row r="85" spans="1:48" outlineLevel="1" x14ac:dyDescent="0.55000000000000004">
      <c r="B85" s="180" t="s">
        <v>49</v>
      </c>
      <c r="C85" s="201"/>
      <c r="D85" s="16">
        <f>AVERAGE(D83,6201)</f>
        <v>6287</v>
      </c>
      <c r="E85" s="16">
        <f>AVERAGE(E83,D83)</f>
        <v>6479.5</v>
      </c>
      <c r="F85" s="16">
        <f t="shared" ref="F85:G85" si="316">AVERAGE(F83,E83)</f>
        <v>6856.5</v>
      </c>
      <c r="G85" s="16">
        <f t="shared" si="316"/>
        <v>7228</v>
      </c>
      <c r="H85" s="26"/>
      <c r="I85" s="16">
        <f>AVERAGE(I83,G83)</f>
        <v>7431</v>
      </c>
      <c r="J85" s="16">
        <f>AVERAGE(J83,I83)</f>
        <v>7587.5</v>
      </c>
      <c r="K85" s="16">
        <f t="shared" ref="K85:L85" si="317">AVERAGE(K83,J83)</f>
        <v>7666.5</v>
      </c>
      <c r="L85" s="16">
        <f t="shared" si="317"/>
        <v>8713</v>
      </c>
      <c r="M85" s="6"/>
      <c r="N85" s="16">
        <f>AVERAGE(N83,L83)</f>
        <v>8826</v>
      </c>
      <c r="O85" s="16">
        <f>AVERAGE(O83,N83)</f>
        <v>7952</v>
      </c>
      <c r="P85" s="16">
        <f t="shared" ref="P85:Q85" si="318">AVERAGE(P83,O83)</f>
        <v>8047</v>
      </c>
      <c r="Q85" s="16">
        <f t="shared" si="318"/>
        <v>8921</v>
      </c>
      <c r="R85" s="6"/>
      <c r="S85" s="16">
        <f>AVERAGE(S83,Q83)</f>
        <v>9839.5</v>
      </c>
      <c r="T85" s="16">
        <f>AVERAGE(T83,S83)</f>
        <v>10030.5</v>
      </c>
      <c r="U85" s="16">
        <f t="shared" ref="U85:V85" si="319">AVERAGE(U83,T83)</f>
        <v>10149</v>
      </c>
      <c r="V85" s="16">
        <f t="shared" si="319"/>
        <v>10256</v>
      </c>
      <c r="W85" s="130"/>
      <c r="X85" s="16">
        <f>AVERAGE(X83,V83)</f>
        <v>10449</v>
      </c>
      <c r="Y85" s="16">
        <f>AVERAGE(Y83,X83)</f>
        <v>10685</v>
      </c>
      <c r="Z85" s="16">
        <f t="shared" ref="Z85:AA85" si="320">AVERAGE(Z83,Y83)</f>
        <v>10921</v>
      </c>
      <c r="AA85" s="16">
        <f t="shared" si="320"/>
        <v>11158</v>
      </c>
      <c r="AB85" s="6"/>
      <c r="AC85" s="16">
        <f>AVERAGE(AC83,AA83)</f>
        <v>11399</v>
      </c>
      <c r="AD85" s="16">
        <f>AVERAGE(AD83,AC83)</f>
        <v>11643</v>
      </c>
      <c r="AE85" s="16">
        <f t="shared" ref="AE85" si="321">AVERAGE(AE83,AD83)</f>
        <v>11887</v>
      </c>
      <c r="AF85" s="16">
        <f t="shared" ref="AF85" si="322">AVERAGE(AF83,AE83)</f>
        <v>12132</v>
      </c>
      <c r="AG85" s="6"/>
      <c r="AH85" s="16">
        <f>AVERAGE(AH83,AF83)</f>
        <v>12381.5</v>
      </c>
      <c r="AI85" s="16">
        <f>AVERAGE(AI83,AH83)</f>
        <v>12634.5</v>
      </c>
      <c r="AJ85" s="16">
        <f t="shared" ref="AJ85" si="323">AVERAGE(AJ83,AI83)</f>
        <v>12887.5</v>
      </c>
      <c r="AK85" s="16">
        <f t="shared" ref="AK85" si="324">AVERAGE(AK83,AJ83)</f>
        <v>13141</v>
      </c>
      <c r="AL85" s="6"/>
      <c r="AM85" s="16">
        <f>AVERAGE(AM83,AK83)</f>
        <v>13300</v>
      </c>
      <c r="AN85" s="16">
        <f>AVERAGE(AN83,AM83)</f>
        <v>13364</v>
      </c>
      <c r="AO85" s="16">
        <f t="shared" ref="AO85" si="325">AVERAGE(AO83,AN83)</f>
        <v>13428</v>
      </c>
      <c r="AP85" s="16">
        <f t="shared" ref="AP85" si="326">AVERAGE(AP83,AO83)</f>
        <v>13492</v>
      </c>
      <c r="AQ85" s="6"/>
      <c r="AR85" s="16">
        <f>AVERAGE(AR83,AP83)</f>
        <v>13556</v>
      </c>
      <c r="AS85" s="16">
        <f>AVERAGE(AS83,AR83)</f>
        <v>13620</v>
      </c>
      <c r="AT85" s="16">
        <f t="shared" ref="AT85" si="327">AVERAGE(AT83,AS83)</f>
        <v>13684</v>
      </c>
      <c r="AU85" s="16">
        <f t="shared" ref="AU85" si="328">AVERAGE(AU83,AT83)</f>
        <v>13748</v>
      </c>
      <c r="AV85" s="6"/>
    </row>
    <row r="86" spans="1:48" outlineLevel="1" x14ac:dyDescent="0.55000000000000004">
      <c r="B86" s="180" t="s">
        <v>48</v>
      </c>
      <c r="C86" s="201"/>
      <c r="D86" s="43">
        <f>+D87/D85</f>
        <v>3.5390488309209482E-2</v>
      </c>
      <c r="E86" s="114">
        <f>+E87/E85</f>
        <v>3.3197005941816495E-2</v>
      </c>
      <c r="F86" s="114">
        <f>+F87/F85</f>
        <v>3.335521038430686E-2</v>
      </c>
      <c r="G86" s="114">
        <f>+G87/G85</f>
        <v>3.468456004427227E-2</v>
      </c>
      <c r="H86" s="26"/>
      <c r="I86" s="114">
        <f t="shared" ref="I86:S86" si="329">+I87/I85</f>
        <v>3.4275333064190554E-2</v>
      </c>
      <c r="J86" s="114">
        <f t="shared" si="329"/>
        <v>2.97331136738056E-2</v>
      </c>
      <c r="K86" s="114">
        <f t="shared" si="329"/>
        <v>8.4784451835909474E-3</v>
      </c>
      <c r="L86" s="114">
        <f t="shared" si="329"/>
        <v>2.3837943303110294E-2</v>
      </c>
      <c r="M86" s="6"/>
      <c r="N86" s="114">
        <f t="shared" si="329"/>
        <v>2.2388397915250397E-2</v>
      </c>
      <c r="O86" s="114">
        <f t="shared" si="329"/>
        <v>2.5251509054325959E-2</v>
      </c>
      <c r="P86" s="114">
        <f t="shared" si="329"/>
        <v>2.6307940847520812E-2</v>
      </c>
      <c r="Q86" s="114">
        <f t="shared" si="329"/>
        <v>3.228337630310503E-2</v>
      </c>
      <c r="R86" s="6"/>
      <c r="S86" s="114">
        <f t="shared" si="329"/>
        <v>3.4036282331419275E-2</v>
      </c>
      <c r="T86" s="114">
        <f>+T87/T85</f>
        <v>3.4145855141817456E-2</v>
      </c>
      <c r="U86" s="114">
        <f>+U87/U85</f>
        <v>4.065425165040891E-2</v>
      </c>
      <c r="V86" s="62">
        <f>Q86*1.2</f>
        <v>3.8740051563726036E-2</v>
      </c>
      <c r="W86" s="130"/>
      <c r="X86" s="62">
        <f>S86*1.2</f>
        <v>4.0843538797703131E-2</v>
      </c>
      <c r="Y86" s="62">
        <f>T86*1.2</f>
        <v>4.0975026170180943E-2</v>
      </c>
      <c r="Z86" s="62">
        <f>U86*1.2</f>
        <v>4.8785101980490693E-2</v>
      </c>
      <c r="AA86" s="62">
        <f>V86*1.2</f>
        <v>4.648806187647124E-2</v>
      </c>
      <c r="AB86" s="6"/>
      <c r="AC86" s="62">
        <f>X86*1.05</f>
        <v>4.2885715737588287E-2</v>
      </c>
      <c r="AD86" s="62">
        <f>Y86*1.05</f>
        <v>4.302377747868999E-2</v>
      </c>
      <c r="AE86" s="62">
        <f>Z86*1.05</f>
        <v>5.1224357079515233E-2</v>
      </c>
      <c r="AF86" s="62">
        <f>AA86*1.05</f>
        <v>4.8812464970294803E-2</v>
      </c>
      <c r="AG86" s="6"/>
      <c r="AH86" s="62">
        <f>AC86*1.05</f>
        <v>4.5030001524467705E-2</v>
      </c>
      <c r="AI86" s="62">
        <f t="shared" ref="AI86:AK86" si="330">AD86*1.05</f>
        <v>4.5174966352624489E-2</v>
      </c>
      <c r="AJ86" s="62">
        <f t="shared" si="330"/>
        <v>5.3785574933490995E-2</v>
      </c>
      <c r="AK86" s="62">
        <f t="shared" si="330"/>
        <v>5.1253088218809542E-2</v>
      </c>
      <c r="AL86" s="6"/>
      <c r="AM86" s="62">
        <f>AH86*1.05</f>
        <v>4.7281501600691091E-2</v>
      </c>
      <c r="AN86" s="62">
        <f>AI86*1.05</f>
        <v>4.7433714670255714E-2</v>
      </c>
      <c r="AO86" s="62">
        <f>AJ86*1.05</f>
        <v>5.6474853680165547E-2</v>
      </c>
      <c r="AP86" s="62">
        <f>AK86*1.05</f>
        <v>5.3815742629750023E-2</v>
      </c>
      <c r="AQ86" s="6"/>
      <c r="AR86" s="62">
        <f>AM86*1.03</f>
        <v>4.8699946648711821E-2</v>
      </c>
      <c r="AS86" s="62">
        <f>AN86*1.03</f>
        <v>4.8856726110363388E-2</v>
      </c>
      <c r="AT86" s="62">
        <f>AO86*1.03</f>
        <v>5.8169099290570514E-2</v>
      </c>
      <c r="AU86" s="62">
        <f>AP86*1.03</f>
        <v>5.5430214908642528E-2</v>
      </c>
      <c r="AV86" s="6"/>
    </row>
    <row r="87" spans="1:48" s="8" customFormat="1" outlineLevel="1" x14ac:dyDescent="0.55000000000000004">
      <c r="B87" s="451" t="s">
        <v>118</v>
      </c>
      <c r="C87" s="452"/>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331">+V85*V86</f>
        <v>397.3179688375742</v>
      </c>
      <c r="W87" s="213">
        <f>SUM(S87:V87)</f>
        <v>1487.3179688375742</v>
      </c>
      <c r="X87" s="72">
        <f>+X85*X86</f>
        <v>426.77413689720004</v>
      </c>
      <c r="Y87" s="72">
        <f>+Y85*Y86</f>
        <v>437.81815462838335</v>
      </c>
      <c r="Z87" s="72">
        <f t="shared" ref="Z87:AA87" si="332">+Z85*Z86</f>
        <v>532.78209872893888</v>
      </c>
      <c r="AA87" s="72">
        <f t="shared" si="332"/>
        <v>518.71379441766612</v>
      </c>
      <c r="AB87" s="73">
        <f>SUM(X87:AA87)</f>
        <v>1916.0881846721884</v>
      </c>
      <c r="AC87" s="72">
        <f>+AC85*AC86</f>
        <v>488.85427369276886</v>
      </c>
      <c r="AD87" s="72">
        <f>+AD85*AD86</f>
        <v>500.92584118438754</v>
      </c>
      <c r="AE87" s="72">
        <f t="shared" ref="AE87:AF87" si="333">+AE85*AE86</f>
        <v>608.90393260419762</v>
      </c>
      <c r="AF87" s="72">
        <f t="shared" si="333"/>
        <v>592.19282501961652</v>
      </c>
      <c r="AG87" s="73">
        <f>SUM(AC87:AF87)</f>
        <v>2190.8768725009704</v>
      </c>
      <c r="AH87" s="72">
        <f>+AH85*AH86</f>
        <v>557.53896387519694</v>
      </c>
      <c r="AI87" s="72">
        <f>+AI85*AI86</f>
        <v>570.76311238223411</v>
      </c>
      <c r="AJ87" s="72">
        <f t="shared" ref="AJ87:AK87" si="334">+AJ85*AJ86</f>
        <v>693.16159695536521</v>
      </c>
      <c r="AK87" s="72">
        <f t="shared" si="334"/>
        <v>673.51683228337617</v>
      </c>
      <c r="AL87" s="73">
        <f>SUM(AH87:AK87)</f>
        <v>2494.9805054961726</v>
      </c>
      <c r="AM87" s="72">
        <f>+AM85*AM86</f>
        <v>628.84397128919147</v>
      </c>
      <c r="AN87" s="72">
        <f>+AN85*AN86</f>
        <v>633.90416285329741</v>
      </c>
      <c r="AO87" s="72">
        <f t="shared" ref="AO87:AP87" si="335">+AO85*AO86</f>
        <v>758.34433521726294</v>
      </c>
      <c r="AP87" s="72">
        <f t="shared" si="335"/>
        <v>726.08199956058729</v>
      </c>
      <c r="AQ87" s="73">
        <f>SUM(AM87:AP87)</f>
        <v>2747.1744689203388</v>
      </c>
      <c r="AR87" s="72">
        <f>+AR85*AR86</f>
        <v>660.17647676993749</v>
      </c>
      <c r="AS87" s="72">
        <f>+AS85*AS86</f>
        <v>665.42860962314933</v>
      </c>
      <c r="AT87" s="72">
        <f t="shared" ref="AT87:AU87" si="336">+AT85*AT86</f>
        <v>795.98595469216696</v>
      </c>
      <c r="AU87" s="72">
        <f t="shared" si="336"/>
        <v>762.05459456401752</v>
      </c>
      <c r="AV87" s="73">
        <f>SUM(AR87:AU87)</f>
        <v>2883.6456356492713</v>
      </c>
    </row>
    <row r="88" spans="1:48" s="8" customFormat="1" outlineLevel="1" x14ac:dyDescent="0.55000000000000004">
      <c r="B88" s="453" t="s">
        <v>119</v>
      </c>
      <c r="C88" s="454"/>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337">+Q88*(1+V89)</f>
        <v>12.118</v>
      </c>
      <c r="W88" s="132">
        <f>SUM(S88:V88)</f>
        <v>74.117999999999995</v>
      </c>
      <c r="X88" s="50">
        <f>+S88*(1+X89)</f>
        <v>26.160000000000004</v>
      </c>
      <c r="Y88" s="50">
        <f>+T88*(1+Y89)</f>
        <v>17.55</v>
      </c>
      <c r="Z88" s="50">
        <f>+U88*(1+Z89)</f>
        <v>10.290000000000001</v>
      </c>
      <c r="AA88" s="50">
        <f t="shared" ref="AA88" si="338">+V88*(1+AA89)</f>
        <v>12.7239</v>
      </c>
      <c r="AB88" s="97">
        <f>SUM(X88:AA88)</f>
        <v>66.723900000000015</v>
      </c>
      <c r="AC88" s="50">
        <f>+X88*(1+AC89)</f>
        <v>28.776000000000007</v>
      </c>
      <c r="AD88" s="50">
        <f>+Y88*(1+AD89)</f>
        <v>20.182500000000001</v>
      </c>
      <c r="AE88" s="50">
        <f>+Z88*(1+AE89)</f>
        <v>12.348000000000001</v>
      </c>
      <c r="AF88" s="50">
        <f t="shared" ref="AF88" si="339">+AA88*(1+AF89)</f>
        <v>15.26868</v>
      </c>
      <c r="AG88" s="97">
        <f>SUM(AC88:AF88)</f>
        <v>76.575180000000003</v>
      </c>
      <c r="AH88" s="50">
        <f>+AC88*(1+AH89)</f>
        <v>35.970000000000006</v>
      </c>
      <c r="AI88" s="50">
        <f>+AD88*(1+AI89)</f>
        <v>25.228125000000002</v>
      </c>
      <c r="AJ88" s="50">
        <f>+AE88*(1+AJ89)</f>
        <v>15.435</v>
      </c>
      <c r="AK88" s="50">
        <f t="shared" ref="AK88" si="340">+AF88*(1+AK89)</f>
        <v>19.085850000000001</v>
      </c>
      <c r="AL88" s="97">
        <f>SUM(AH88:AK88)</f>
        <v>95.718975</v>
      </c>
      <c r="AM88" s="50">
        <f>+AH88*(1+AM89)</f>
        <v>39.567000000000007</v>
      </c>
      <c r="AN88" s="50">
        <f>+AI88*(1+AN89)</f>
        <v>27.750937500000006</v>
      </c>
      <c r="AO88" s="50">
        <f>+AJ88*(1+AO89)</f>
        <v>16.9785</v>
      </c>
      <c r="AP88" s="50">
        <f t="shared" ref="AP88" si="341">+AK88*(1+AP89)</f>
        <v>20.994435000000003</v>
      </c>
      <c r="AQ88" s="97">
        <f>SUM(AM88:AP88)</f>
        <v>105.29087250000001</v>
      </c>
      <c r="AR88" s="50">
        <f>+AM88*(1+AR89)</f>
        <v>41.545350000000006</v>
      </c>
      <c r="AS88" s="50">
        <f>+AN88*(1+AS89)</f>
        <v>29.138484375000008</v>
      </c>
      <c r="AT88" s="50">
        <f>+AO88*(1+AT89)</f>
        <v>17.827425000000002</v>
      </c>
      <c r="AU88" s="50">
        <f t="shared" ref="AU88" si="342">+AP88*(1+AU89)</f>
        <v>22.044156750000003</v>
      </c>
      <c r="AV88" s="97">
        <f>SUM(AR88:AU88)</f>
        <v>110.55541612500002</v>
      </c>
    </row>
    <row r="89" spans="1:48" outlineLevel="1" x14ac:dyDescent="0.55000000000000004">
      <c r="B89" s="69" t="s">
        <v>50</v>
      </c>
      <c r="C89" s="70"/>
      <c r="D89" s="120"/>
      <c r="E89" s="120"/>
      <c r="F89" s="120"/>
      <c r="G89" s="120"/>
      <c r="H89" s="58"/>
      <c r="I89" s="120">
        <f>I88/D88-1</f>
        <v>0.97058823529411775</v>
      </c>
      <c r="J89" s="120">
        <f t="shared" ref="J89:L89" si="343">J88/E88-1</f>
        <v>0.3469387755102038</v>
      </c>
      <c r="K89" s="120">
        <f t="shared" si="343"/>
        <v>1.3947368421052633</v>
      </c>
      <c r="L89" s="120">
        <f t="shared" si="343"/>
        <v>-3.6363636363636376E-2</v>
      </c>
      <c r="M89" s="58"/>
      <c r="N89" s="120">
        <f>N88/I88-1</f>
        <v>1.2388059701492535</v>
      </c>
      <c r="O89" s="120">
        <f t="shared" ref="O89:Q89" si="344">O88/J88-1</f>
        <v>2.8484848484848486</v>
      </c>
      <c r="P89" s="120">
        <f t="shared" si="344"/>
        <v>0.47252747252747263</v>
      </c>
      <c r="Q89" s="120">
        <f t="shared" si="344"/>
        <v>2.1320754716981134</v>
      </c>
      <c r="R89" s="58"/>
      <c r="S89" s="120">
        <f>S88/N88-1</f>
        <v>1.1800000000000002</v>
      </c>
      <c r="T89" s="120">
        <f t="shared" ref="T89:U89" si="345">T88/O88-1</f>
        <v>-0.23228346456692905</v>
      </c>
      <c r="U89" s="120">
        <f t="shared" si="345"/>
        <v>-0.26865671641791045</v>
      </c>
      <c r="V89" s="71">
        <v>-0.27</v>
      </c>
      <c r="W89" s="155"/>
      <c r="X89" s="71">
        <v>-0.2</v>
      </c>
      <c r="Y89" s="71">
        <v>-0.1</v>
      </c>
      <c r="Z89" s="71">
        <v>0.05</v>
      </c>
      <c r="AA89" s="71">
        <v>0.05</v>
      </c>
      <c r="AB89" s="58"/>
      <c r="AC89" s="71">
        <v>0.1</v>
      </c>
      <c r="AD89" s="71">
        <v>0.15</v>
      </c>
      <c r="AE89" s="71">
        <v>0.2</v>
      </c>
      <c r="AF89" s="71">
        <v>0.2</v>
      </c>
      <c r="AG89" s="58"/>
      <c r="AH89" s="71">
        <v>0.25</v>
      </c>
      <c r="AI89" s="71">
        <v>0.25</v>
      </c>
      <c r="AJ89" s="71">
        <v>0.25</v>
      </c>
      <c r="AK89" s="71">
        <v>0.25</v>
      </c>
      <c r="AL89" s="58"/>
      <c r="AM89" s="71">
        <v>0.1</v>
      </c>
      <c r="AN89" s="71">
        <v>0.1</v>
      </c>
      <c r="AO89" s="71">
        <v>0.1</v>
      </c>
      <c r="AP89" s="71">
        <v>0.1</v>
      </c>
      <c r="AQ89" s="58"/>
      <c r="AR89" s="71">
        <v>0.05</v>
      </c>
      <c r="AS89" s="71">
        <v>0.05</v>
      </c>
      <c r="AT89" s="71">
        <v>0.05</v>
      </c>
      <c r="AU89" s="71">
        <v>0.05</v>
      </c>
      <c r="AV89" s="58"/>
    </row>
    <row r="90" spans="1:48" outlineLevel="1" x14ac:dyDescent="0.55000000000000004">
      <c r="B90" s="180" t="s">
        <v>120</v>
      </c>
      <c r="C90" s="207"/>
      <c r="D90" s="101">
        <f t="shared" ref="D90:G91" si="346">+D83+D74</f>
        <v>12212</v>
      </c>
      <c r="E90" s="101">
        <f t="shared" si="346"/>
        <v>12465</v>
      </c>
      <c r="F90" s="101">
        <f t="shared" si="346"/>
        <v>12773</v>
      </c>
      <c r="G90" s="101">
        <f t="shared" si="346"/>
        <v>13189</v>
      </c>
      <c r="H90" s="6"/>
      <c r="I90" s="101">
        <f t="shared" ref="I90:L91" si="347">+I83+I74</f>
        <v>13592</v>
      </c>
      <c r="J90" s="101">
        <f t="shared" si="347"/>
        <v>13779</v>
      </c>
      <c r="K90" s="101">
        <f t="shared" si="347"/>
        <v>13945</v>
      </c>
      <c r="L90" s="16">
        <f t="shared" si="347"/>
        <v>16263</v>
      </c>
      <c r="M90" s="6"/>
      <c r="N90" s="16">
        <f t="shared" ref="N90:Q91" si="348">+N83+N74</f>
        <v>14630</v>
      </c>
      <c r="O90" s="16">
        <f t="shared" si="348"/>
        <v>14823</v>
      </c>
      <c r="P90" s="16">
        <f t="shared" si="348"/>
        <v>15120</v>
      </c>
      <c r="Q90" s="16">
        <f t="shared" si="348"/>
        <v>17007</v>
      </c>
      <c r="R90" s="6"/>
      <c r="S90" s="16">
        <f t="shared" ref="S90:V91" si="349">+S83+S74</f>
        <v>17429</v>
      </c>
      <c r="T90" s="16">
        <f t="shared" si="349"/>
        <v>17704</v>
      </c>
      <c r="U90" s="16">
        <f t="shared" si="349"/>
        <v>17898</v>
      </c>
      <c r="V90" s="16">
        <f t="shared" si="349"/>
        <v>18298</v>
      </c>
      <c r="W90" s="254">
        <f>W91/Q90</f>
        <v>7.5909919444934443E-2</v>
      </c>
      <c r="X90" s="16">
        <f t="shared" ref="X90:AA91" si="350">+X83+X74</f>
        <v>18789</v>
      </c>
      <c r="Y90" s="16">
        <f t="shared" si="350"/>
        <v>19280</v>
      </c>
      <c r="Z90" s="16">
        <f t="shared" si="350"/>
        <v>19771</v>
      </c>
      <c r="AA90" s="16">
        <f t="shared" si="350"/>
        <v>20266</v>
      </c>
      <c r="AB90" s="254">
        <f>AB91/V90</f>
        <v>0.10755273800415346</v>
      </c>
      <c r="AC90" s="16">
        <f t="shared" ref="AC90:AF90" si="351">+AC83+AC74</f>
        <v>20774</v>
      </c>
      <c r="AD90" s="16">
        <f t="shared" si="351"/>
        <v>21282</v>
      </c>
      <c r="AE90" s="16">
        <f t="shared" si="351"/>
        <v>21790</v>
      </c>
      <c r="AF90" s="16">
        <f t="shared" si="351"/>
        <v>22304</v>
      </c>
      <c r="AG90" s="254">
        <f>AG91/AA90</f>
        <v>0.10056251850389815</v>
      </c>
      <c r="AH90" s="16">
        <f t="shared" ref="AH90:AK90" si="352">+AH83+AH74</f>
        <v>22831</v>
      </c>
      <c r="AI90" s="16">
        <f t="shared" si="352"/>
        <v>23358</v>
      </c>
      <c r="AJ90" s="16">
        <f t="shared" si="352"/>
        <v>23885</v>
      </c>
      <c r="AK90" s="16">
        <f t="shared" si="352"/>
        <v>24415</v>
      </c>
      <c r="AL90" s="254">
        <f>AL91/AF90</f>
        <v>9.4646700143472026E-2</v>
      </c>
      <c r="AM90" s="16">
        <f t="shared" ref="AM90:AP90" si="353">+AM83+AM74</f>
        <v>24609</v>
      </c>
      <c r="AN90" s="16">
        <f t="shared" si="353"/>
        <v>24803</v>
      </c>
      <c r="AO90" s="16">
        <f t="shared" si="353"/>
        <v>24997</v>
      </c>
      <c r="AP90" s="16">
        <f t="shared" si="353"/>
        <v>25191</v>
      </c>
      <c r="AQ90" s="254">
        <f>AQ91/AK90</f>
        <v>3.1783739504403032E-2</v>
      </c>
      <c r="AR90" s="16">
        <f t="shared" ref="AR90:AU90" si="354">+AR83+AR74</f>
        <v>25385</v>
      </c>
      <c r="AS90" s="16">
        <f t="shared" si="354"/>
        <v>25579</v>
      </c>
      <c r="AT90" s="16">
        <f t="shared" si="354"/>
        <v>25773</v>
      </c>
      <c r="AU90" s="16">
        <f t="shared" si="354"/>
        <v>25967</v>
      </c>
      <c r="AV90" s="254">
        <f>AV91/AP90</f>
        <v>3.080465245524195E-2</v>
      </c>
    </row>
    <row r="91" spans="1:48" outlineLevel="1" x14ac:dyDescent="0.55000000000000004">
      <c r="B91" s="180" t="s">
        <v>121</v>
      </c>
      <c r="C91" s="207"/>
      <c r="D91" s="101">
        <f t="shared" si="346"/>
        <v>360</v>
      </c>
      <c r="E91" s="101">
        <f t="shared" si="346"/>
        <v>253</v>
      </c>
      <c r="F91" s="101">
        <f t="shared" si="346"/>
        <v>308</v>
      </c>
      <c r="G91" s="101">
        <f t="shared" si="346"/>
        <v>416</v>
      </c>
      <c r="H91" s="122">
        <f>+H84+H75</f>
        <v>1337</v>
      </c>
      <c r="I91" s="101">
        <f t="shared" si="347"/>
        <v>403</v>
      </c>
      <c r="J91" s="101">
        <f t="shared" si="347"/>
        <v>187</v>
      </c>
      <c r="K91" s="101">
        <f t="shared" si="347"/>
        <v>166</v>
      </c>
      <c r="L91" s="101">
        <f t="shared" si="347"/>
        <v>356</v>
      </c>
      <c r="M91" s="122">
        <f>+M84+M75</f>
        <v>1112</v>
      </c>
      <c r="N91" s="101">
        <f t="shared" si="348"/>
        <v>324</v>
      </c>
      <c r="O91" s="101">
        <f t="shared" si="348"/>
        <v>193</v>
      </c>
      <c r="P91" s="101">
        <f t="shared" si="348"/>
        <v>297</v>
      </c>
      <c r="Q91" s="101">
        <f t="shared" si="348"/>
        <v>464</v>
      </c>
      <c r="R91" s="122">
        <f>+R84+R75</f>
        <v>1278</v>
      </c>
      <c r="S91" s="16">
        <f t="shared" si="349"/>
        <v>422</v>
      </c>
      <c r="T91" s="16">
        <f t="shared" si="349"/>
        <v>275</v>
      </c>
      <c r="U91" s="16">
        <f t="shared" si="349"/>
        <v>194</v>
      </c>
      <c r="V91" s="16">
        <f t="shared" si="349"/>
        <v>400</v>
      </c>
      <c r="W91" s="122">
        <f>+W84+W75</f>
        <v>1291</v>
      </c>
      <c r="X91" s="16">
        <f t="shared" si="350"/>
        <v>491</v>
      </c>
      <c r="Y91" s="16">
        <f t="shared" si="350"/>
        <v>491</v>
      </c>
      <c r="Z91" s="16">
        <f t="shared" si="350"/>
        <v>491</v>
      </c>
      <c r="AA91" s="16">
        <f t="shared" si="350"/>
        <v>495</v>
      </c>
      <c r="AB91" s="26">
        <f>+AB84+AB75</f>
        <v>1968</v>
      </c>
      <c r="AC91" s="16">
        <f t="shared" ref="AC91:AF91" si="355">+AC84+AC75</f>
        <v>508</v>
      </c>
      <c r="AD91" s="16">
        <f t="shared" si="355"/>
        <v>508</v>
      </c>
      <c r="AE91" s="16">
        <f t="shared" si="355"/>
        <v>508</v>
      </c>
      <c r="AF91" s="16">
        <f t="shared" si="355"/>
        <v>514</v>
      </c>
      <c r="AG91" s="26">
        <f>+AG84+AG75</f>
        <v>2038</v>
      </c>
      <c r="AH91" s="16">
        <f t="shared" ref="AH91:AK91" si="356">+AH84+AH75</f>
        <v>527</v>
      </c>
      <c r="AI91" s="16">
        <f t="shared" si="356"/>
        <v>527</v>
      </c>
      <c r="AJ91" s="16">
        <f t="shared" si="356"/>
        <v>527</v>
      </c>
      <c r="AK91" s="16">
        <f t="shared" si="356"/>
        <v>530</v>
      </c>
      <c r="AL91" s="26">
        <f>+AL84+AL75</f>
        <v>2111</v>
      </c>
      <c r="AM91" s="16">
        <f t="shared" ref="AM91:AP91" si="357">+AM84+AM75</f>
        <v>194</v>
      </c>
      <c r="AN91" s="16">
        <f t="shared" si="357"/>
        <v>194</v>
      </c>
      <c r="AO91" s="16">
        <f t="shared" si="357"/>
        <v>194</v>
      </c>
      <c r="AP91" s="16">
        <f t="shared" si="357"/>
        <v>194</v>
      </c>
      <c r="AQ91" s="26">
        <f>+AQ84+AQ75</f>
        <v>776</v>
      </c>
      <c r="AR91" s="16">
        <f t="shared" ref="AR91:AU91" si="358">+AR84+AR75</f>
        <v>194</v>
      </c>
      <c r="AS91" s="16">
        <f t="shared" si="358"/>
        <v>194</v>
      </c>
      <c r="AT91" s="16">
        <f t="shared" si="358"/>
        <v>194</v>
      </c>
      <c r="AU91" s="16">
        <f t="shared" si="358"/>
        <v>194</v>
      </c>
      <c r="AV91" s="26">
        <f>+AV84+AV75</f>
        <v>776</v>
      </c>
    </row>
    <row r="92" spans="1:48" outlineLevel="1" x14ac:dyDescent="0.55000000000000004">
      <c r="B92" s="455" t="s">
        <v>122</v>
      </c>
      <c r="C92" s="456"/>
      <c r="D92" s="115">
        <f>+D88+D87+D78</f>
        <v>1504</v>
      </c>
      <c r="E92" s="115">
        <f>+E88+E87+E78</f>
        <v>1529.4</v>
      </c>
      <c r="F92" s="115">
        <f>+F88+F87+F78</f>
        <v>1585.3</v>
      </c>
      <c r="G92" s="115">
        <f>+G88+G87+G78</f>
        <v>1572.1000000000001</v>
      </c>
      <c r="H92" s="213">
        <f>SUM(D92:G92)</f>
        <v>6190.8</v>
      </c>
      <c r="I92" s="115">
        <f>+I88+I87+I78</f>
        <v>1571.1</v>
      </c>
      <c r="J92" s="115">
        <f>+J88+J87+J78</f>
        <v>1134.5999999999999</v>
      </c>
      <c r="K92" s="115">
        <f>+K88+K87+K78</f>
        <v>949.6</v>
      </c>
      <c r="L92" s="115">
        <f>+L88+L87+L78</f>
        <v>1511.3</v>
      </c>
      <c r="M92" s="213">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1823.5761158449245</v>
      </c>
      <c r="W92" s="213">
        <f>SUM(S92:V92)</f>
        <v>6986.5761158449241</v>
      </c>
      <c r="X92" s="72">
        <f>+X88+X87+X78</f>
        <v>1859.3980790941234</v>
      </c>
      <c r="Y92" s="72">
        <f>+Y88+Y87+Y78</f>
        <v>1866.2076331315682</v>
      </c>
      <c r="Z92" s="72">
        <f>+Z88+Z87+Z78</f>
        <v>2111.4480030676737</v>
      </c>
      <c r="AA92" s="72">
        <f>+AA88+AA87+AA78</f>
        <v>2448.803994732682</v>
      </c>
      <c r="AB92" s="73">
        <f>SUM(X92:AA92)</f>
        <v>8285.8577100260463</v>
      </c>
      <c r="AC92" s="72">
        <f>+AC88+AC87+AC78</f>
        <v>2419.4190364494266</v>
      </c>
      <c r="AD92" s="72">
        <f>+AD88+AD87+AD78</f>
        <v>2186.2098360092286</v>
      </c>
      <c r="AE92" s="72">
        <f>+AE88+AE87+AE78</f>
        <v>2467.9509919350912</v>
      </c>
      <c r="AF92" s="72">
        <f>+AF88+AF87+AF78</f>
        <v>2860.2938746380978</v>
      </c>
      <c r="AG92" s="73">
        <f>SUM(AC92:AF92)</f>
        <v>9933.8737390318456</v>
      </c>
      <c r="AH92" s="72">
        <f>+AH88+AH87+AH78</f>
        <v>2823.5496780854023</v>
      </c>
      <c r="AI92" s="72">
        <f>+AI88+AI87+AI78</f>
        <v>2544.6124113472024</v>
      </c>
      <c r="AJ92" s="72">
        <f>+AJ88+AJ87+AJ78</f>
        <v>2865.6689451780521</v>
      </c>
      <c r="AK92" s="72">
        <f>+AK88+AK87+AK78</f>
        <v>3319.0780362910773</v>
      </c>
      <c r="AL92" s="73">
        <f>SUM(AH92:AK92)</f>
        <v>11552.909070901733</v>
      </c>
      <c r="AM92" s="72">
        <f>+AM88+AM87+AM78</f>
        <v>3245.8090973554649</v>
      </c>
      <c r="AN92" s="72">
        <f>+AN88+AN87+AN78</f>
        <v>2880.2329610479633</v>
      </c>
      <c r="AO92" s="72">
        <f>+AO88+AO87+AO78</f>
        <v>3195.9703736699548</v>
      </c>
      <c r="AP92" s="72">
        <f>+AP88+AP87+AP78</f>
        <v>3653.4244598178502</v>
      </c>
      <c r="AQ92" s="73">
        <f>SUM(AM92:AP92)</f>
        <v>12975.436891891233</v>
      </c>
      <c r="AR92" s="72">
        <f>+AR88+AR87+AR78</f>
        <v>3479.5648395651397</v>
      </c>
      <c r="AS92" s="72">
        <f>+AS88+AS87+AS78</f>
        <v>3084.4695539758368</v>
      </c>
      <c r="AT92" s="72">
        <f>+AT88+AT87+AT78</f>
        <v>3420.0945372547908</v>
      </c>
      <c r="AU92" s="72">
        <f>+AU88+AU87+AU78</f>
        <v>3911.8071882243435</v>
      </c>
      <c r="AV92" s="73">
        <f>SUM(AR92:AU92)</f>
        <v>13895.936119020111</v>
      </c>
    </row>
    <row r="93" spans="1:48" outlineLevel="1" x14ac:dyDescent="0.55000000000000004">
      <c r="B93" s="449" t="s">
        <v>100</v>
      </c>
      <c r="C93" s="450"/>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359">V94*V92</f>
        <v>631.03962845485455</v>
      </c>
      <c r="W93" s="76">
        <f>SUM(S93:V93)</f>
        <v>2377.6396284548546</v>
      </c>
      <c r="X93" s="48">
        <f>X94*X92</f>
        <v>647.57089089909618</v>
      </c>
      <c r="Y93" s="48">
        <f>Y94*Y92</f>
        <v>617.69455608931128</v>
      </c>
      <c r="Z93" s="48">
        <f t="shared" ref="Z93:AA93" si="360">Z94*Z92</f>
        <v>722.66030026871579</v>
      </c>
      <c r="AA93" s="48">
        <f t="shared" si="360"/>
        <v>835.15266918449061</v>
      </c>
      <c r="AB93" s="76">
        <f>SUM(X93:AA93)</f>
        <v>2823.0784164416136</v>
      </c>
      <c r="AC93" s="48">
        <f>AC94*AC92</f>
        <v>794.22050356925035</v>
      </c>
      <c r="AD93" s="48">
        <f>AD94*AD92</f>
        <v>679.88762985120638</v>
      </c>
      <c r="AE93" s="48">
        <f t="shared" ref="AE93:AF93" si="361">AE94*AE92</f>
        <v>844.6763558889902</v>
      </c>
      <c r="AF93" s="48">
        <f t="shared" si="361"/>
        <v>975.4892875029069</v>
      </c>
      <c r="AG93" s="76">
        <f>SUM(AC93:AF93)</f>
        <v>3294.2737768123538</v>
      </c>
      <c r="AH93" s="48">
        <f>AH94*AH92</f>
        <v>921.23700521496335</v>
      </c>
      <c r="AI93" s="48">
        <f>AI94*AI92</f>
        <v>786.25773224657632</v>
      </c>
      <c r="AJ93" s="48">
        <f t="shared" ref="AJ93:AK93" si="362">AJ94*AJ92</f>
        <v>952.14187976912149</v>
      </c>
      <c r="AK93" s="48">
        <f t="shared" si="362"/>
        <v>1125.3172340699036</v>
      </c>
      <c r="AL93" s="76">
        <f>SUM(AH93:AK93)</f>
        <v>3784.9538513005646</v>
      </c>
      <c r="AM93" s="48">
        <f>AM94*AM92</f>
        <v>1059.0072048510247</v>
      </c>
      <c r="AN93" s="48">
        <f>AN94*AN92</f>
        <v>889.96085462636563</v>
      </c>
      <c r="AO93" s="48">
        <f t="shared" ref="AO93:AP93" si="363">AO94*AO92</f>
        <v>1061.887223362942</v>
      </c>
      <c r="AP93" s="48">
        <f t="shared" si="363"/>
        <v>1238.6757596696061</v>
      </c>
      <c r="AQ93" s="76">
        <f>SUM(AM93:AP93)</f>
        <v>4249.5310425099387</v>
      </c>
      <c r="AR93" s="48">
        <f>AR94*AR92</f>
        <v>1135.2744798971867</v>
      </c>
      <c r="AS93" s="48">
        <f>AS94*AS92</f>
        <v>953.06775439670002</v>
      </c>
      <c r="AT93" s="48">
        <f t="shared" ref="AT93:AU93" si="364">AT94*AT92</f>
        <v>1136.354304697101</v>
      </c>
      <c r="AU93" s="48">
        <f t="shared" si="364"/>
        <v>1326.2791646159824</v>
      </c>
      <c r="AV93" s="76">
        <f>SUM(AR93:AU93)</f>
        <v>4550.9757036069695</v>
      </c>
    </row>
    <row r="94" spans="1:48" s="183" customFormat="1" outlineLevel="1" x14ac:dyDescent="0.55000000000000004">
      <c r="A94" s="238"/>
      <c r="B94" s="181" t="s">
        <v>151</v>
      </c>
      <c r="C94" s="182"/>
      <c r="D94" s="167">
        <f>D93/D92</f>
        <v>0.30764627659574467</v>
      </c>
      <c r="E94" s="167">
        <f t="shared" ref="E94:U94" si="365">E93/E92</f>
        <v>0.30744082646789589</v>
      </c>
      <c r="F94" s="167">
        <f t="shared" si="365"/>
        <v>0.30032170567085098</v>
      </c>
      <c r="G94" s="167">
        <f t="shared" si="365"/>
        <v>0.30920424909356908</v>
      </c>
      <c r="H94" s="186">
        <f>H93/H92</f>
        <v>0.30611552626477995</v>
      </c>
      <c r="I94" s="167">
        <f t="shared" si="365"/>
        <v>0.31092864871745912</v>
      </c>
      <c r="J94" s="167">
        <f t="shared" si="365"/>
        <v>0.34170632822139962</v>
      </c>
      <c r="K94" s="167">
        <f t="shared" si="365"/>
        <v>0.35562342038753159</v>
      </c>
      <c r="L94" s="167">
        <f t="shared" si="365"/>
        <v>0.31707801230728511</v>
      </c>
      <c r="M94" s="186">
        <f>M93/M92</f>
        <v>0.32770100259358192</v>
      </c>
      <c r="N94" s="167">
        <f t="shared" si="365"/>
        <v>0.31457414011968809</v>
      </c>
      <c r="O94" s="167">
        <f t="shared" si="365"/>
        <v>0.31876590725681292</v>
      </c>
      <c r="P94" s="167">
        <f t="shared" si="365"/>
        <v>0.30252050168837435</v>
      </c>
      <c r="Q94" s="167">
        <f t="shared" si="365"/>
        <v>0.31604512691946102</v>
      </c>
      <c r="R94" s="188">
        <f>R93/R92</f>
        <v>0.31305021789359783</v>
      </c>
      <c r="S94" s="167">
        <f t="shared" si="365"/>
        <v>0.32826909749986671</v>
      </c>
      <c r="T94" s="167">
        <f t="shared" si="365"/>
        <v>0.34098919172932329</v>
      </c>
      <c r="U94" s="167">
        <f t="shared" si="365"/>
        <v>0.34725815611787714</v>
      </c>
      <c r="V94" s="189">
        <f>Q94+3%</f>
        <v>0.34604512691946099</v>
      </c>
      <c r="W94" s="188">
        <f>W93/W92</f>
        <v>0.34031542618745431</v>
      </c>
      <c r="X94" s="189">
        <f>S94+2%</f>
        <v>0.34826909749986673</v>
      </c>
      <c r="Y94" s="189">
        <f>T94-1%</f>
        <v>0.33098919172932328</v>
      </c>
      <c r="Z94" s="189">
        <f>U94-0.5%</f>
        <v>0.34225815611787713</v>
      </c>
      <c r="AA94" s="189">
        <f>V94-0.5%</f>
        <v>0.34104512691946098</v>
      </c>
      <c r="AB94" s="188">
        <f>AB93/AB92</f>
        <v>0.34071046296458057</v>
      </c>
      <c r="AC94" s="189">
        <f>X94-2%</f>
        <v>0.32826909749986671</v>
      </c>
      <c r="AD94" s="189">
        <f>Y94-2%</f>
        <v>0.31098919172932327</v>
      </c>
      <c r="AE94" s="189">
        <f t="shared" ref="AE94" si="366">Z94</f>
        <v>0.34225815611787713</v>
      </c>
      <c r="AF94" s="189">
        <f t="shared" ref="AF94" si="367">AA94</f>
        <v>0.34104512691946098</v>
      </c>
      <c r="AG94" s="188">
        <f>AG93/AG92</f>
        <v>0.33162025845653775</v>
      </c>
      <c r="AH94" s="189">
        <f>AC94-0.2%</f>
        <v>0.32626909749986671</v>
      </c>
      <c r="AI94" s="189">
        <f>AD94-0.2%</f>
        <v>0.30898919172932326</v>
      </c>
      <c r="AJ94" s="189">
        <f>AE94-1%</f>
        <v>0.33225815611787712</v>
      </c>
      <c r="AK94" s="189">
        <f>AF94-0.2%</f>
        <v>0.33904512691946098</v>
      </c>
      <c r="AL94" s="188">
        <f>AL93/AL92</f>
        <v>0.32761911550344608</v>
      </c>
      <c r="AM94" s="189">
        <f>AH94</f>
        <v>0.32626909749986671</v>
      </c>
      <c r="AN94" s="189">
        <f t="shared" ref="AN94" si="368">AI94</f>
        <v>0.30898919172932326</v>
      </c>
      <c r="AO94" s="189">
        <f t="shared" ref="AO94" si="369">AJ94</f>
        <v>0.33225815611787712</v>
      </c>
      <c r="AP94" s="189">
        <f t="shared" ref="AP94" si="370">AK94</f>
        <v>0.33904512691946098</v>
      </c>
      <c r="AQ94" s="188">
        <f>AQ93/AQ92</f>
        <v>0.32750581563581932</v>
      </c>
      <c r="AR94" s="189">
        <f>AM94</f>
        <v>0.32626909749986671</v>
      </c>
      <c r="AS94" s="189">
        <f t="shared" ref="AS94" si="371">AN94</f>
        <v>0.30898919172932326</v>
      </c>
      <c r="AT94" s="189">
        <f t="shared" ref="AT94" si="372">AO94</f>
        <v>0.33225815611787712</v>
      </c>
      <c r="AU94" s="189">
        <f t="shared" ref="AU94" si="373">AP94</f>
        <v>0.33904512691946098</v>
      </c>
      <c r="AV94" s="188">
        <f>AV93/AV92</f>
        <v>0.32750407490559819</v>
      </c>
    </row>
    <row r="95" spans="1:48" outlineLevel="1" x14ac:dyDescent="0.55000000000000004">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f>V96*V78</f>
        <v>687.83425411270559</v>
      </c>
      <c r="W95" s="49">
        <f>SUM(S95:V95)</f>
        <v>2707.2342541127055</v>
      </c>
      <c r="X95" s="48">
        <f>X96*X78</f>
        <v>678.62934254252229</v>
      </c>
      <c r="Y95" s="48">
        <f>Y96*Y78</f>
        <v>711.4150702494693</v>
      </c>
      <c r="Z95" s="48">
        <f>Z96*Z78</f>
        <v>845.63636146105591</v>
      </c>
      <c r="AA95" s="48">
        <f>AA96*AA78</f>
        <v>923.01537332866644</v>
      </c>
      <c r="AB95" s="49">
        <f>SUM(X95:AA95)</f>
        <v>3158.6961475817138</v>
      </c>
      <c r="AC95" s="48">
        <f>AC96*AC78</f>
        <v>917.62726295588539</v>
      </c>
      <c r="AD95" s="48">
        <f>AD96*AD78</f>
        <v>806.32452929936312</v>
      </c>
      <c r="AE95" s="48">
        <f>AE96*AE78</f>
        <v>995.70254103371667</v>
      </c>
      <c r="AF95" s="48">
        <f>AF96*AF78</f>
        <v>1084.5079056352818</v>
      </c>
      <c r="AG95" s="49">
        <f>SUM(AC95:AF95)</f>
        <v>3804.1622389242466</v>
      </c>
      <c r="AH95" s="48">
        <f>AH96*AH78</f>
        <v>1071.5511964459445</v>
      </c>
      <c r="AI95" s="48">
        <f>AI96*AI78</f>
        <v>939.72154351194274</v>
      </c>
      <c r="AJ95" s="48">
        <f>AJ96*AJ78</f>
        <v>1119.9080534219811</v>
      </c>
      <c r="AK95" s="48">
        <f>AK96*AK78</f>
        <v>1259.1257593066855</v>
      </c>
      <c r="AL95" s="49">
        <f>SUM(AH95:AK95)</f>
        <v>4390.3065526865539</v>
      </c>
      <c r="AM95" s="48">
        <f>AM96*AM78</f>
        <v>1238.4590236873676</v>
      </c>
      <c r="AN95" s="48">
        <f>AN96*AN78</f>
        <v>1069.9080147072732</v>
      </c>
      <c r="AO95" s="48">
        <f>AO96*AO78</f>
        <v>1256.7509268026661</v>
      </c>
      <c r="AP95" s="48">
        <f>AP96*AP78</f>
        <v>1393.2960225678964</v>
      </c>
      <c r="AQ95" s="49">
        <f>SUM(AM95:AP95)</f>
        <v>4958.4139877652033</v>
      </c>
      <c r="AR95" s="48">
        <f>AR96*AR78</f>
        <v>1334.7742868245809</v>
      </c>
      <c r="AS95" s="48">
        <f>AS96*AS78</f>
        <v>1152.5292132402931</v>
      </c>
      <c r="AT95" s="48">
        <f>AT96*AT78</f>
        <v>1353.1281230512636</v>
      </c>
      <c r="AU95" s="48">
        <f>AU96*AU78</f>
        <v>1499.4156539506191</v>
      </c>
      <c r="AV95" s="49">
        <f>SUM(AR95:AU95)</f>
        <v>5339.8472770667568</v>
      </c>
    </row>
    <row r="96" spans="1:48" s="184" customFormat="1" outlineLevel="1" x14ac:dyDescent="0.55000000000000004">
      <c r="B96" s="181" t="s">
        <v>150</v>
      </c>
      <c r="C96" s="190"/>
      <c r="D96" s="167">
        <f t="shared" ref="D96:U96" si="374">D95/D78</f>
        <v>0.47234175729598632</v>
      </c>
      <c r="E96" s="167">
        <f t="shared" si="374"/>
        <v>0.4722773789521918</v>
      </c>
      <c r="F96" s="167">
        <f t="shared" si="374"/>
        <v>0.45032525133057366</v>
      </c>
      <c r="G96" s="167">
        <f t="shared" si="374"/>
        <v>0.45390987157078799</v>
      </c>
      <c r="H96" s="186">
        <f t="shared" si="374"/>
        <v>0.46204482325634483</v>
      </c>
      <c r="I96" s="167">
        <f t="shared" si="374"/>
        <v>0.46354126899289916</v>
      </c>
      <c r="J96" s="167">
        <f t="shared" si="374"/>
        <v>0.62367021276595747</v>
      </c>
      <c r="K96" s="167">
        <f t="shared" si="374"/>
        <v>0.5521416333523701</v>
      </c>
      <c r="L96" s="167">
        <f t="shared" si="374"/>
        <v>0.47962720480628518</v>
      </c>
      <c r="M96" s="186">
        <f t="shared" si="374"/>
        <v>0.51893568024806769</v>
      </c>
      <c r="N96" s="167">
        <f t="shared" si="374"/>
        <v>0.43594367760282998</v>
      </c>
      <c r="O96" s="167">
        <f t="shared" si="374"/>
        <v>0.44789485087022463</v>
      </c>
      <c r="P96" s="167">
        <f t="shared" si="374"/>
        <v>0.4326379683248448</v>
      </c>
      <c r="Q96" s="167">
        <f t="shared" si="374"/>
        <v>0.43639751552795031</v>
      </c>
      <c r="R96" s="188">
        <f t="shared" si="374"/>
        <v>0.43808031074841985</v>
      </c>
      <c r="S96" s="167">
        <f t="shared" si="374"/>
        <v>0.46250745872836974</v>
      </c>
      <c r="T96" s="167">
        <f t="shared" si="374"/>
        <v>0.51424947776783048</v>
      </c>
      <c r="U96" s="167">
        <f t="shared" si="374"/>
        <v>0.54417964380968775</v>
      </c>
      <c r="V96" s="189">
        <f>Q96+5%</f>
        <v>0.4863975155279503</v>
      </c>
      <c r="W96" s="188">
        <f>W95/W78</f>
        <v>0.49901646423016127</v>
      </c>
      <c r="X96" s="189">
        <f>S96+2%</f>
        <v>0.48250745872836975</v>
      </c>
      <c r="Y96" s="189">
        <f>T96-1%</f>
        <v>0.50424947776783047</v>
      </c>
      <c r="Z96" s="189">
        <f>U96-0.5%</f>
        <v>0.53917964380968775</v>
      </c>
      <c r="AA96" s="189">
        <f>V96-0.5%</f>
        <v>0.48139751552795029</v>
      </c>
      <c r="AB96" s="188">
        <f>AB95/AB78</f>
        <v>0.50113807440579672</v>
      </c>
      <c r="AC96" s="189">
        <f>X96</f>
        <v>0.48250745872836975</v>
      </c>
      <c r="AD96" s="189">
        <f>Y96-2%</f>
        <v>0.48424947776783045</v>
      </c>
      <c r="AE96" s="189">
        <f t="shared" ref="AE96" si="375">Z96</f>
        <v>0.53917964380968775</v>
      </c>
      <c r="AF96" s="189">
        <f t="shared" ref="AF96" si="376">AA96</f>
        <v>0.48139751552795029</v>
      </c>
      <c r="AG96" s="188">
        <f>AG95/AG78</f>
        <v>0.49621093053200743</v>
      </c>
      <c r="AH96" s="189">
        <f>AC96-0.2%</f>
        <v>0.48050745872836975</v>
      </c>
      <c r="AI96" s="189">
        <f>AD96-0.2%</f>
        <v>0.48224947776783045</v>
      </c>
      <c r="AJ96" s="189">
        <f>AE96-2%</f>
        <v>0.51917964380968773</v>
      </c>
      <c r="AK96" s="189">
        <f>AF96-0.2%</f>
        <v>0.47939751552795029</v>
      </c>
      <c r="AL96" s="188">
        <f>AL95/AL78</f>
        <v>0.48986876600013574</v>
      </c>
      <c r="AM96" s="189">
        <f>AH96</f>
        <v>0.48050745872836975</v>
      </c>
      <c r="AN96" s="189">
        <f t="shared" ref="AN96" si="377">AI96</f>
        <v>0.48224947776783045</v>
      </c>
      <c r="AO96" s="189">
        <f t="shared" ref="AO96" si="378">AJ96</f>
        <v>0.51917964380968773</v>
      </c>
      <c r="AP96" s="189">
        <f t="shared" ref="AP96" si="379">AK96</f>
        <v>0.47939751552795029</v>
      </c>
      <c r="AQ96" s="188">
        <f>AQ95/AQ78</f>
        <v>0.48981803051047301</v>
      </c>
      <c r="AR96" s="189">
        <f>AM96</f>
        <v>0.48050745872836975</v>
      </c>
      <c r="AS96" s="189">
        <f t="shared" ref="AS96" si="380">AN96</f>
        <v>0.48224947776783045</v>
      </c>
      <c r="AT96" s="189">
        <f t="shared" ref="AT96" si="381">AO96</f>
        <v>0.51917964380968773</v>
      </c>
      <c r="AU96" s="189">
        <f t="shared" ref="AU96" si="382">AP96</f>
        <v>0.47939751552795029</v>
      </c>
      <c r="AV96" s="188">
        <f>AV95/AV78</f>
        <v>0.48981627641184178</v>
      </c>
    </row>
    <row r="97" spans="1:48" outlineLevel="1" x14ac:dyDescent="0.55000000000000004">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383">V98*V92</f>
        <v>37.907829003775198</v>
      </c>
      <c r="W97" s="49">
        <f>SUM(S97:V97)</f>
        <v>176.8078290037752</v>
      </c>
      <c r="X97" s="48">
        <f>X98*X92</f>
        <v>38.855165360887916</v>
      </c>
      <c r="Y97" s="48">
        <f>Y98*Y92</f>
        <v>43.300752765916904</v>
      </c>
      <c r="Z97" s="48">
        <f t="shared" ref="Z97:AA97" si="384">Z98*Z92</f>
        <v>69.653001534907077</v>
      </c>
      <c r="AA97" s="48">
        <f t="shared" si="384"/>
        <v>50.904835992040496</v>
      </c>
      <c r="AB97" s="49">
        <f>SUM(X97:AA97)</f>
        <v>202.7137556537524</v>
      </c>
      <c r="AC97" s="48">
        <f>AC98*AC92</f>
        <v>50.557719616620041</v>
      </c>
      <c r="AD97" s="48">
        <f>AD98*AD92</f>
        <v>50.725615908343826</v>
      </c>
      <c r="AE97" s="48">
        <f t="shared" ref="AE97:AF97" si="385">AE98*AE92</f>
        <v>69.073660847666503</v>
      </c>
      <c r="AF97" s="48">
        <f t="shared" si="385"/>
        <v>59.45873613840817</v>
      </c>
      <c r="AG97" s="49">
        <f>SUM(AC97:AF97)</f>
        <v>229.81573251103853</v>
      </c>
      <c r="AH97" s="48">
        <f>AH98*AH92</f>
        <v>53.355591288825082</v>
      </c>
      <c r="AI97" s="48">
        <f>AI98*AI92</f>
        <v>53.95224031370978</v>
      </c>
      <c r="AJ97" s="48">
        <f t="shared" ref="AJ97:AK97" si="386">AJ98*AJ92</f>
        <v>63.011081757392688</v>
      </c>
      <c r="AK97" s="48">
        <f t="shared" si="386"/>
        <v>62.357616331254093</v>
      </c>
      <c r="AL97" s="49">
        <f>SUM(AH97:AK97)</f>
        <v>232.67652969118163</v>
      </c>
      <c r="AM97" s="48">
        <f>AM98*AM92</f>
        <v>61.334873951104008</v>
      </c>
      <c r="AN97" s="48">
        <f>AN98*AN92</f>
        <v>61.06824763605406</v>
      </c>
      <c r="AO97" s="48">
        <f t="shared" ref="AO97:AP97" si="387">AO98*AO92</f>
        <v>70.273836357957251</v>
      </c>
      <c r="AP97" s="48">
        <f t="shared" si="387"/>
        <v>68.639193857315334</v>
      </c>
      <c r="AQ97" s="49">
        <f>SUM(AM97:AP97)</f>
        <v>261.31615180243062</v>
      </c>
      <c r="AR97" s="48">
        <f>AR98*AR92</f>
        <v>65.752071190294259</v>
      </c>
      <c r="AS97" s="48">
        <f>AS98*AS92</f>
        <v>65.398581675674691</v>
      </c>
      <c r="AT97" s="48">
        <f t="shared" ref="AT97:AU97" si="388">AT98*AT92</f>
        <v>75.201937358323804</v>
      </c>
      <c r="AU97" s="48">
        <f t="shared" si="388"/>
        <v>73.493593443110939</v>
      </c>
      <c r="AV97" s="49">
        <f>SUM(AR97:AU97)</f>
        <v>279.84618366740369</v>
      </c>
    </row>
    <row r="98" spans="1:48" s="184" customFormat="1" outlineLevel="1" x14ac:dyDescent="0.55000000000000004">
      <c r="B98" s="181" t="s">
        <v>152</v>
      </c>
      <c r="C98" s="190"/>
      <c r="D98" s="167">
        <f>D97/D92</f>
        <v>2.0811170212765958E-2</v>
      </c>
      <c r="E98" s="167">
        <f t="shared" ref="E98:U98" si="389">E97/E92</f>
        <v>1.7196286125277887E-2</v>
      </c>
      <c r="F98" s="167">
        <f t="shared" si="389"/>
        <v>1.6842238062196431E-2</v>
      </c>
      <c r="G98" s="167">
        <f t="shared" si="389"/>
        <v>2.0291330068061827E-2</v>
      </c>
      <c r="H98" s="186">
        <f t="shared" si="389"/>
        <v>1.8769787426503842E-2</v>
      </c>
      <c r="I98" s="167">
        <f t="shared" si="389"/>
        <v>2.2850232321303544E-2</v>
      </c>
      <c r="J98" s="167">
        <f t="shared" si="389"/>
        <v>2.8027498677948178E-2</v>
      </c>
      <c r="K98" s="167">
        <f t="shared" si="389"/>
        <v>3.9490311710193765E-2</v>
      </c>
      <c r="L98" s="167">
        <f t="shared" si="389"/>
        <v>2.6401111625752663E-2</v>
      </c>
      <c r="M98" s="186">
        <f t="shared" si="389"/>
        <v>2.8084233344946388E-2</v>
      </c>
      <c r="N98" s="167">
        <f t="shared" si="389"/>
        <v>2.0733845130871061E-2</v>
      </c>
      <c r="O98" s="167">
        <f t="shared" si="389"/>
        <v>1.8188590229064498E-2</v>
      </c>
      <c r="P98" s="167">
        <f t="shared" si="389"/>
        <v>2.3094548962855763E-2</v>
      </c>
      <c r="Q98" s="167">
        <f t="shared" si="389"/>
        <v>2.0787631881332914E-2</v>
      </c>
      <c r="R98" s="188">
        <f t="shared" ref="R98" si="390">R97/R92</f>
        <v>2.0721827381474659E-2</v>
      </c>
      <c r="S98" s="167">
        <f t="shared" si="389"/>
        <v>2.0896636281251667E-2</v>
      </c>
      <c r="T98" s="167">
        <f t="shared" si="389"/>
        <v>2.3202537593984961E-2</v>
      </c>
      <c r="U98" s="167">
        <f t="shared" si="389"/>
        <v>3.7988262762668014E-2</v>
      </c>
      <c r="V98" s="189">
        <f>Q98</f>
        <v>2.0787631881332914E-2</v>
      </c>
      <c r="W98" s="188">
        <f t="shared" ref="W98" si="391">W97/W92</f>
        <v>2.5306792064111489E-2</v>
      </c>
      <c r="X98" s="189">
        <f>S98</f>
        <v>2.0896636281251667E-2</v>
      </c>
      <c r="Y98" s="189">
        <f t="shared" ref="Y98" si="392">T98</f>
        <v>2.3202537593984961E-2</v>
      </c>
      <c r="Z98" s="189">
        <f>U98-0.5%</f>
        <v>3.2988262762668016E-2</v>
      </c>
      <c r="AA98" s="189">
        <f t="shared" ref="AA98" si="393">V98</f>
        <v>2.0787631881332914E-2</v>
      </c>
      <c r="AB98" s="188">
        <f t="shared" ref="AB98" si="394">AB97/AB92</f>
        <v>2.4465029783031982E-2</v>
      </c>
      <c r="AC98" s="189">
        <f>X98</f>
        <v>2.0896636281251667E-2</v>
      </c>
      <c r="AD98" s="189">
        <f t="shared" ref="AD98" si="395">Y98</f>
        <v>2.3202537593984961E-2</v>
      </c>
      <c r="AE98" s="189">
        <f>Z98-0.5%</f>
        <v>2.7988262762668015E-2</v>
      </c>
      <c r="AF98" s="189">
        <f t="shared" ref="AF98" si="396">AA98</f>
        <v>2.0787631881332914E-2</v>
      </c>
      <c r="AG98" s="188">
        <f t="shared" ref="AG98" si="397">AG97/AG92</f>
        <v>2.3134553402672536E-2</v>
      </c>
      <c r="AH98" s="189">
        <f>AC98-0.2%</f>
        <v>1.8896636281251669E-2</v>
      </c>
      <c r="AI98" s="189">
        <f>AD98-0.2%</f>
        <v>2.1202537593984959E-2</v>
      </c>
      <c r="AJ98" s="189">
        <f>AE98-0.6%</f>
        <v>2.1988262762668014E-2</v>
      </c>
      <c r="AK98" s="189">
        <f>AF98-0.2%</f>
        <v>1.8787631881332915E-2</v>
      </c>
      <c r="AL98" s="188">
        <f t="shared" ref="AL98" si="398">AL97/AL92</f>
        <v>2.0140081451625297E-2</v>
      </c>
      <c r="AM98" s="189">
        <f>AH98</f>
        <v>1.8896636281251669E-2</v>
      </c>
      <c r="AN98" s="189">
        <f t="shared" ref="AN98" si="399">AI98</f>
        <v>2.1202537593984959E-2</v>
      </c>
      <c r="AO98" s="189">
        <f t="shared" ref="AO98" si="400">AJ98</f>
        <v>2.1988262762668014E-2</v>
      </c>
      <c r="AP98" s="189">
        <f t="shared" ref="AP98" si="401">AK98</f>
        <v>1.8787631881332915E-2</v>
      </c>
      <c r="AQ98" s="188">
        <f t="shared" ref="AQ98" si="402">AQ97/AQ92</f>
        <v>2.0139295037204911E-2</v>
      </c>
      <c r="AR98" s="189">
        <f>AM98</f>
        <v>1.8896636281251669E-2</v>
      </c>
      <c r="AS98" s="189">
        <f t="shared" ref="AS98" si="403">AN98</f>
        <v>2.1202537593984959E-2</v>
      </c>
      <c r="AT98" s="189">
        <f t="shared" ref="AT98" si="404">AO98</f>
        <v>2.1988262762668014E-2</v>
      </c>
      <c r="AU98" s="189">
        <f t="shared" ref="AU98" si="405">AP98</f>
        <v>1.8787631881332915E-2</v>
      </c>
      <c r="AV98" s="188">
        <f t="shared" ref="AV98" si="406">AV97/AV92</f>
        <v>2.013870683273819E-2</v>
      </c>
    </row>
    <row r="99" spans="1:48" outlineLevel="1" x14ac:dyDescent="0.55000000000000004">
      <c r="B99" s="180" t="s">
        <v>34</v>
      </c>
      <c r="C99" s="18"/>
      <c r="D99" s="358">
        <v>127</v>
      </c>
      <c r="E99" s="358">
        <v>130.4</v>
      </c>
      <c r="F99" s="358">
        <v>127.7</v>
      </c>
      <c r="G99" s="358">
        <v>126.5</v>
      </c>
      <c r="H99" s="126">
        <f>SUM(D99:G99)</f>
        <v>511.59999999999997</v>
      </c>
      <c r="I99" s="358">
        <v>126.6</v>
      </c>
      <c r="J99" s="358">
        <v>130</v>
      </c>
      <c r="K99" s="358">
        <v>128.5</v>
      </c>
      <c r="L99" s="358">
        <v>133.1</v>
      </c>
      <c r="M99" s="126">
        <f>SUM(I99:L99)</f>
        <v>518.20000000000005</v>
      </c>
      <c r="N99" s="358">
        <v>140</v>
      </c>
      <c r="O99" s="358">
        <v>143.4</v>
      </c>
      <c r="P99" s="358">
        <v>129.69999999999999</v>
      </c>
      <c r="Q99" s="358">
        <v>131.6</v>
      </c>
      <c r="R99" s="126">
        <f>SUM(N99:Q99)</f>
        <v>544.69999999999993</v>
      </c>
      <c r="S99" s="358">
        <v>133.1</v>
      </c>
      <c r="T99" s="358">
        <v>133.4</v>
      </c>
      <c r="U99" s="358">
        <v>125</v>
      </c>
      <c r="V99" s="358">
        <f>(U99/(U66+U99+U114+U127))*'CFS 3Q2022'!V7*0.95</f>
        <v>129.33440412063263</v>
      </c>
      <c r="W99" s="126">
        <f>SUM(S99:V99)</f>
        <v>520.8344041206326</v>
      </c>
      <c r="X99" s="358">
        <f>(V99/(V66+V99+V114+V127))*'CFS 3Q2022'!X7*0.95</f>
        <v>131.48195836795102</v>
      </c>
      <c r="Y99" s="358">
        <f>(X99/(X66+X99+X114+X127))*'CFS 3Q2022'!Y7*0.95</f>
        <v>137.11284554911151</v>
      </c>
      <c r="Z99" s="358">
        <f>(Y99/(Y66+Y99+Y114+Y127))*'CFS 3Q2022'!Z7*0.95</f>
        <v>141.81247257079306</v>
      </c>
      <c r="AA99" s="358">
        <f>(Z99/(Z66+Z99+Z114+Z127))*'CFS 3Q2022'!AA7*0.95</f>
        <v>147.47952059376973</v>
      </c>
      <c r="AB99" s="126">
        <f>SUM(X99:AA99)</f>
        <v>557.88679708162533</v>
      </c>
      <c r="AC99" s="358">
        <f>(AA99/(AA66+AA99+AA114+AA127))*'CFS 3Q2022'!AC7*0.95</f>
        <v>153.21835092495499</v>
      </c>
      <c r="AD99" s="358">
        <f>(AC99/(AC66+AC99+AC114+AC127))*'CFS 3Q2022'!AD7*0.95</f>
        <v>157.66606310175129</v>
      </c>
      <c r="AE99" s="358">
        <f>(AD99/(AD66+AD99+AD114+AD127))*'CFS 3Q2022'!AE7*0.95</f>
        <v>161.06706535455726</v>
      </c>
      <c r="AF99" s="358">
        <f>(AE99/(AE66+AE99+AE114+AE127))*'CFS 3Q2022'!AF7*0.95</f>
        <v>165.52142473907296</v>
      </c>
      <c r="AG99" s="126">
        <f>SUM(AC99:AF99)</f>
        <v>637.47290412033647</v>
      </c>
      <c r="AH99" s="358">
        <f>(AF99/(AF66+AF99+AF114+AF127))*'CFS 3Q2022'!AH7*0.95</f>
        <v>170.08552096742056</v>
      </c>
      <c r="AI99" s="358">
        <f>(AH99/(AH66+AH99+AH114+AH127))*'CFS 3Q2022'!AI7*0.95</f>
        <v>173.49384498684756</v>
      </c>
      <c r="AJ99" s="358">
        <f>(AI99/(AI66+AI99+AI114+AI127))*'CFS 3Q2022'!AJ7*0.95</f>
        <v>175.93303513781927</v>
      </c>
      <c r="AK99" s="358">
        <f>(AJ99/(AJ66+AJ99+AJ114+AJ127))*'CFS 3Q2022'!AK7*0.95</f>
        <v>179.48285467565046</v>
      </c>
      <c r="AL99" s="126">
        <f>SUM(AH99:AK99)</f>
        <v>698.99525576773794</v>
      </c>
      <c r="AM99" s="358">
        <f>(AK99/(AK66+AK99+AK114+AK127))*'CFS 3Q2022'!AM7*0.95</f>
        <v>183.21610562005392</v>
      </c>
      <c r="AN99" s="358">
        <f>(AM99/(AM66+AM99+AM114+AM127))*'CFS 3Q2022'!AN7*0.95</f>
        <v>187.20214041931018</v>
      </c>
      <c r="AO99" s="358">
        <f>(AN99/(AN66+AN99+AN114+AN127))*'CFS 3Q2022'!AO7*0.95</f>
        <v>190.03862637595518</v>
      </c>
      <c r="AP99" s="358">
        <f>(AO99/(AO66+AO99+AO114+AO127))*'CFS 3Q2022'!AP7*0.95</f>
        <v>194.02042430183801</v>
      </c>
      <c r="AQ99" s="126">
        <f>SUM(AM99:AP99)</f>
        <v>754.4772967171574</v>
      </c>
      <c r="AR99" s="358">
        <f>(AP99/(AP66+AP99+AP114+AP127))*'CFS 3Q2022'!AR7*0.95</f>
        <v>198.14635433644253</v>
      </c>
      <c r="AS99" s="358">
        <f>(AR99/(AR66+AR99+AR114+AR127))*'CFS 3Q2022'!AS7*0.95</f>
        <v>202.20902878533059</v>
      </c>
      <c r="AT99" s="358">
        <f>(AS99/(AS66+AS99+AS114+AS127))*'CFS 3Q2022'!AT7*0.95</f>
        <v>205.04768632794284</v>
      </c>
      <c r="AU99" s="358">
        <f>(AT99/(AT66+AT99+AT114+AT127))*'CFS 3Q2022'!AU7*0.95</f>
        <v>209.11206844759425</v>
      </c>
      <c r="AV99" s="126">
        <f>SUM(AR99:AU99)</f>
        <v>814.5151378973103</v>
      </c>
    </row>
    <row r="100" spans="1:48" outlineLevel="1" x14ac:dyDescent="0.55000000000000004">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f t="shared" ref="V100" si="407">V101*V92</f>
        <v>93.721868692750746</v>
      </c>
      <c r="W100" s="49">
        <f>SUM(S100:V100)</f>
        <v>346.42186869275076</v>
      </c>
      <c r="X100" s="48">
        <f>X101*X92</f>
        <v>90.496851975741492</v>
      </c>
      <c r="Y100" s="48">
        <f>Y101*Y92</f>
        <v>87.259238485240132</v>
      </c>
      <c r="Z100" s="48">
        <f t="shared" ref="Z100:AA100" si="408">Z101*Z92</f>
        <v>98.432755978184503</v>
      </c>
      <c r="AA100" s="48">
        <f t="shared" si="408"/>
        <v>113.61115242876841</v>
      </c>
      <c r="AB100" s="49">
        <f>SUM(X100:AA100)</f>
        <v>389.79999886793451</v>
      </c>
      <c r="AC100" s="48">
        <f>AC101*AC92</f>
        <v>110.4947990385448</v>
      </c>
      <c r="AD100" s="48">
        <f>AD101*AD92</f>
        <v>102.22174750137135</v>
      </c>
      <c r="AE100" s="48">
        <f t="shared" ref="AE100:AF100" si="409">AE101*AE92</f>
        <v>115.05242724534155</v>
      </c>
      <c r="AF100" s="48">
        <f t="shared" si="409"/>
        <v>132.70203906950712</v>
      </c>
      <c r="AG100" s="49">
        <f>SUM(AC100:AF100)</f>
        <v>460.47101285476481</v>
      </c>
      <c r="AH100" s="48">
        <f>AH101*AH92</f>
        <v>123.30433466794348</v>
      </c>
      <c r="AI100" s="48">
        <f>AI101*AI92</f>
        <v>113.89053783193276</v>
      </c>
      <c r="AJ100" s="48">
        <f t="shared" ref="AJ100:AK100" si="410">AJ101*AJ92</f>
        <v>127.86214467949708</v>
      </c>
      <c r="AK100" s="48">
        <f t="shared" si="410"/>
        <v>147.34896642278375</v>
      </c>
      <c r="AL100" s="49">
        <f>SUM(AH100:AK100)</f>
        <v>512.40598360215699</v>
      </c>
      <c r="AM100" s="48">
        <f>AM101*AM92</f>
        <v>141.74439157732732</v>
      </c>
      <c r="AN100" s="48">
        <f>AN101*AN92</f>
        <v>128.91208089382152</v>
      </c>
      <c r="AO100" s="48">
        <f t="shared" ref="AO100:AP100" si="411">AO101*AO92</f>
        <v>142.59973295142225</v>
      </c>
      <c r="AP100" s="48">
        <f t="shared" si="411"/>
        <v>162.19212449112385</v>
      </c>
      <c r="AQ100" s="49">
        <f>SUM(AM100:AP100)</f>
        <v>575.44832991369492</v>
      </c>
      <c r="AR100" s="48">
        <f>AR101*AR92</f>
        <v>151.95249823529826</v>
      </c>
      <c r="AS100" s="48">
        <f>AS101*AS92</f>
        <v>138.05320404082451</v>
      </c>
      <c r="AT100" s="48">
        <f t="shared" ref="AT100:AU100" si="412">AT101*AT92</f>
        <v>152.59984000449813</v>
      </c>
      <c r="AU100" s="48">
        <f t="shared" si="412"/>
        <v>173.66290871370268</v>
      </c>
      <c r="AV100" s="49">
        <f>SUM(AR100:AU100)</f>
        <v>616.26845099432353</v>
      </c>
    </row>
    <row r="101" spans="1:48" s="184" customFormat="1" outlineLevel="1" x14ac:dyDescent="0.55000000000000004">
      <c r="B101" s="181" t="s">
        <v>153</v>
      </c>
      <c r="C101" s="190"/>
      <c r="D101" s="167">
        <f>D100/D92</f>
        <v>4.6077127659574467E-2</v>
      </c>
      <c r="E101" s="167">
        <f t="shared" ref="E101:Q101" si="413">E100/E92</f>
        <v>5.2438864914345497E-2</v>
      </c>
      <c r="F101" s="167">
        <f t="shared" si="413"/>
        <v>5.4248407241531571E-2</v>
      </c>
      <c r="G101" s="167">
        <f t="shared" si="413"/>
        <v>5.2413968577062528E-2</v>
      </c>
      <c r="H101" s="186">
        <f t="shared" si="413"/>
        <v>5.1350390902629703E-2</v>
      </c>
      <c r="I101" s="167">
        <f t="shared" si="413"/>
        <v>4.277257972121444E-2</v>
      </c>
      <c r="J101" s="167">
        <f t="shared" si="413"/>
        <v>5.6143134144191795E-2</v>
      </c>
      <c r="K101" s="167">
        <f t="shared" si="413"/>
        <v>6.9608256107834873E-2</v>
      </c>
      <c r="L101" s="167">
        <f t="shared" si="413"/>
        <v>5.5912128630979954E-2</v>
      </c>
      <c r="M101" s="186">
        <f t="shared" si="413"/>
        <v>5.4484573994503162E-2</v>
      </c>
      <c r="N101" s="167">
        <f t="shared" si="413"/>
        <v>4.9930484192709908E-2</v>
      </c>
      <c r="O101" s="167">
        <f t="shared" si="413"/>
        <v>4.9537525606803648E-2</v>
      </c>
      <c r="P101" s="167">
        <f t="shared" si="413"/>
        <v>5.5656054027978775E-2</v>
      </c>
      <c r="Q101" s="167">
        <f t="shared" si="413"/>
        <v>5.139454716389847E-2</v>
      </c>
      <c r="R101" s="188">
        <f t="shared" ref="R101:U101" si="414">R100/R92</f>
        <v>5.1636395542686682E-2</v>
      </c>
      <c r="S101" s="167">
        <f t="shared" si="414"/>
        <v>4.8669971746894823E-2</v>
      </c>
      <c r="T101" s="167">
        <f t="shared" si="414"/>
        <v>4.6757518796992477E-2</v>
      </c>
      <c r="U101" s="167">
        <f t="shared" si="414"/>
        <v>5.1618602890136929E-2</v>
      </c>
      <c r="V101" s="189">
        <f>Q101</f>
        <v>5.139454716389847E-2</v>
      </c>
      <c r="W101" s="188">
        <f t="shared" ref="W101" si="415">W100/W92</f>
        <v>4.9583925366117061E-2</v>
      </c>
      <c r="X101" s="189">
        <f>S101</f>
        <v>4.8669971746894823E-2</v>
      </c>
      <c r="Y101" s="189">
        <f t="shared" ref="Y101" si="416">T101</f>
        <v>4.6757518796992477E-2</v>
      </c>
      <c r="Z101" s="189">
        <f>U101-0.5%</f>
        <v>4.6618602890136931E-2</v>
      </c>
      <c r="AA101" s="189">
        <f>V101-0.5%</f>
        <v>4.6394547163898472E-2</v>
      </c>
      <c r="AB101" s="188">
        <f t="shared" ref="AB101" si="417">AB100/AB92</f>
        <v>4.7044013125674251E-2</v>
      </c>
      <c r="AC101" s="189">
        <f>X101-0.3%</f>
        <v>4.566997174689482E-2</v>
      </c>
      <c r="AD101" s="189">
        <f t="shared" ref="AD101" si="418">Y101</f>
        <v>4.6757518796992477E-2</v>
      </c>
      <c r="AE101" s="189">
        <f t="shared" ref="AE101" si="419">Z101</f>
        <v>4.6618602890136931E-2</v>
      </c>
      <c r="AF101" s="189">
        <f t="shared" ref="AF101" si="420">AA101</f>
        <v>4.6394547163898472E-2</v>
      </c>
      <c r="AG101" s="188">
        <f t="shared" ref="AG101" si="421">AG100/AG92</f>
        <v>4.6353620445717711E-2</v>
      </c>
      <c r="AH101" s="189">
        <f>AC101-0.2%</f>
        <v>4.3669971746894819E-2</v>
      </c>
      <c r="AI101" s="189">
        <f>AD101-0.2%</f>
        <v>4.4757518796992475E-2</v>
      </c>
      <c r="AJ101" s="189">
        <f>AE101-0.2%</f>
        <v>4.461860289013693E-2</v>
      </c>
      <c r="AK101" s="189">
        <f>AF101-0.2%</f>
        <v>4.4394547163898471E-2</v>
      </c>
      <c r="AL101" s="188">
        <f t="shared" ref="AL101" si="422">AL100/AL92</f>
        <v>4.4352983344493897E-2</v>
      </c>
      <c r="AM101" s="189">
        <f>AH101</f>
        <v>4.3669971746894819E-2</v>
      </c>
      <c r="AN101" s="189">
        <f t="shared" ref="AN101" si="423">AI101</f>
        <v>4.4757518796992475E-2</v>
      </c>
      <c r="AO101" s="189">
        <f t="shared" ref="AO101" si="424">AJ101</f>
        <v>4.461860289013693E-2</v>
      </c>
      <c r="AP101" s="189">
        <f t="shared" ref="AP101" si="425">AK101</f>
        <v>4.4394547163898471E-2</v>
      </c>
      <c r="AQ101" s="188">
        <f t="shared" ref="AQ101" si="426">AQ100/AQ92</f>
        <v>4.4349052344689145E-2</v>
      </c>
      <c r="AR101" s="189">
        <f>AM101</f>
        <v>4.3669971746894819E-2</v>
      </c>
      <c r="AS101" s="189">
        <f t="shared" ref="AS101" si="427">AN101</f>
        <v>4.4757518796992475E-2</v>
      </c>
      <c r="AT101" s="189">
        <f t="shared" ref="AT101" si="428">AO101</f>
        <v>4.461860289013693E-2</v>
      </c>
      <c r="AU101" s="189">
        <f t="shared" ref="AU101" si="429">AP101</f>
        <v>4.4394547163898471E-2</v>
      </c>
      <c r="AV101" s="188">
        <f t="shared" ref="AV101" si="430">AV100/AV92</f>
        <v>4.4348825852099587E-2</v>
      </c>
    </row>
    <row r="102" spans="1:48" ht="16.2" outlineLevel="1" x14ac:dyDescent="0.8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431">IFERROR((Y163*(X102/X163)),0)</f>
        <v>0</v>
      </c>
      <c r="Z102" s="119">
        <f t="shared" si="431"/>
        <v>0</v>
      </c>
      <c r="AA102" s="119">
        <f t="shared" si="431"/>
        <v>0</v>
      </c>
      <c r="AB102" s="131">
        <f>SUM(X102:AA102)</f>
        <v>0</v>
      </c>
      <c r="AC102" s="119">
        <f>IFERROR((AC163*(AA102/AA163)),0)</f>
        <v>0</v>
      </c>
      <c r="AD102" s="119">
        <f t="shared" ref="AD102:AF102" si="432">IFERROR((AD163*(AC102/AC163)),0)</f>
        <v>0</v>
      </c>
      <c r="AE102" s="119">
        <f t="shared" si="432"/>
        <v>0</v>
      </c>
      <c r="AF102" s="119">
        <f t="shared" si="432"/>
        <v>0</v>
      </c>
      <c r="AG102" s="131">
        <f>SUM(AC102:AF102)</f>
        <v>0</v>
      </c>
      <c r="AH102" s="119">
        <f>IFERROR((AH163*(AF102/AF163)),0)</f>
        <v>0</v>
      </c>
      <c r="AI102" s="119">
        <f t="shared" ref="AI102:AK102" si="433">IFERROR((AI163*(AH102/AH163)),0)</f>
        <v>0</v>
      </c>
      <c r="AJ102" s="119">
        <f t="shared" si="433"/>
        <v>0</v>
      </c>
      <c r="AK102" s="119">
        <f t="shared" si="433"/>
        <v>0</v>
      </c>
      <c r="AL102" s="131">
        <f>SUM(AH102:AK102)</f>
        <v>0</v>
      </c>
      <c r="AM102" s="119">
        <f>IFERROR((AM163*(AK102/AK163)),0)</f>
        <v>0</v>
      </c>
      <c r="AN102" s="119">
        <f t="shared" ref="AN102:AP102" si="434">IFERROR((AN163*(AM102/AM163)),0)</f>
        <v>0</v>
      </c>
      <c r="AO102" s="119">
        <f t="shared" si="434"/>
        <v>0</v>
      </c>
      <c r="AP102" s="119">
        <f t="shared" si="434"/>
        <v>0</v>
      </c>
      <c r="AQ102" s="131">
        <f>SUM(AM102:AP102)</f>
        <v>0</v>
      </c>
      <c r="AR102" s="119">
        <f>IFERROR((AR163*(AP102/AP163)),0)</f>
        <v>0</v>
      </c>
      <c r="AS102" s="119">
        <f t="shared" ref="AS102:AU102" si="435">IFERROR((AS163*(AR102/AR163)),0)</f>
        <v>0</v>
      </c>
      <c r="AT102" s="119">
        <f t="shared" si="435"/>
        <v>0</v>
      </c>
      <c r="AU102" s="119">
        <f t="shared" si="435"/>
        <v>0</v>
      </c>
      <c r="AV102" s="131">
        <f>SUM(AR102:AU102)</f>
        <v>0</v>
      </c>
    </row>
    <row r="103" spans="1:48" outlineLevel="1" x14ac:dyDescent="0.55000000000000004">
      <c r="B103" s="46" t="s">
        <v>123</v>
      </c>
      <c r="C103" s="19"/>
      <c r="D103" s="103">
        <f>D93+D95+D97+D99+D100+D102</f>
        <v>1300.4000000000001</v>
      </c>
      <c r="E103" s="103">
        <f t="shared" ref="E103:G103" si="436">E93+E95+E97+E99+E100+E102</f>
        <v>1349.7</v>
      </c>
      <c r="F103" s="103">
        <f t="shared" si="436"/>
        <v>1342.3000000000002</v>
      </c>
      <c r="G103" s="103">
        <f t="shared" si="436"/>
        <v>1336.2000000000003</v>
      </c>
      <c r="H103" s="171">
        <f>H93+H95+H97+H99+H100+H102</f>
        <v>5328.5999999999995</v>
      </c>
      <c r="I103" s="103">
        <f>I93+I95+I97+I99+I100+I102</f>
        <v>1326.1</v>
      </c>
      <c r="J103" s="103">
        <f t="shared" ref="J103:L103" si="437">J93+J95+J97+J99+J100+J102</f>
        <v>1174.8</v>
      </c>
      <c r="K103" s="103">
        <f t="shared" si="437"/>
        <v>1052.9999999999998</v>
      </c>
      <c r="L103" s="103">
        <f t="shared" si="437"/>
        <v>1358.8000000000002</v>
      </c>
      <c r="M103" s="171">
        <f>M93+M95+M97+M99+M100+M102</f>
        <v>4912.7000000000007</v>
      </c>
      <c r="N103" s="103">
        <f>N93+N95+N97+N99+N100+N102</f>
        <v>1405.8</v>
      </c>
      <c r="O103" s="103">
        <f t="shared" ref="O103:P103" si="438">O93+O95+O97+O99+O100+O102</f>
        <v>1386.2</v>
      </c>
      <c r="P103" s="103">
        <f t="shared" si="438"/>
        <v>1382.1</v>
      </c>
      <c r="Q103" s="103">
        <f>Q93+Q95+Q97+Q99+Q100+Q102</f>
        <v>1577.5</v>
      </c>
      <c r="R103" s="171">
        <f>R93+R95+R97+R99+R100+R102</f>
        <v>5751.6</v>
      </c>
      <c r="S103" s="103">
        <f>S93+S95+S97+S99+S100+S102</f>
        <v>1577</v>
      </c>
      <c r="T103" s="103">
        <f t="shared" ref="T103:V103" si="439">T93+T95+T97+T99+T100+T102</f>
        <v>1522.3</v>
      </c>
      <c r="U103" s="103">
        <f t="shared" si="439"/>
        <v>1449.8</v>
      </c>
      <c r="V103" s="103">
        <f t="shared" si="439"/>
        <v>1579.8379843847188</v>
      </c>
      <c r="W103" s="171">
        <f>W93+W95+W97+W99+W100+W102</f>
        <v>6128.9379843847191</v>
      </c>
      <c r="X103" s="103">
        <f>X93+X95+X97+X99+X100+X102</f>
        <v>1587.0342091461987</v>
      </c>
      <c r="Y103" s="103">
        <f t="shared" ref="Y103:AA103" si="440">Y93+Y95+Y97+Y99+Y100+Y102</f>
        <v>1596.782463139049</v>
      </c>
      <c r="Z103" s="103">
        <f t="shared" si="440"/>
        <v>1878.1948918136563</v>
      </c>
      <c r="AA103" s="103">
        <f t="shared" si="440"/>
        <v>2070.1635515277358</v>
      </c>
      <c r="AB103" s="171">
        <f>AB93+AB95+AB97+AB99+AB100+AB102</f>
        <v>7132.1751156266409</v>
      </c>
      <c r="AC103" s="103">
        <f>AC93+AC95+AC97+AC99+AC100+AC102</f>
        <v>2026.1186361052557</v>
      </c>
      <c r="AD103" s="103">
        <f t="shared" ref="AD103:AF103" si="441">AD93+AD95+AD97+AD99+AD100+AD102</f>
        <v>1796.8255856620358</v>
      </c>
      <c r="AE103" s="103">
        <f t="shared" si="441"/>
        <v>2185.5720503702723</v>
      </c>
      <c r="AF103" s="103">
        <f t="shared" si="441"/>
        <v>2417.6793930851773</v>
      </c>
      <c r="AG103" s="171">
        <f>AG93+AG95+AG97+AG99+AG100+AG102</f>
        <v>8426.19566522274</v>
      </c>
      <c r="AH103" s="103">
        <f>AH93+AH95+AH97+AH99+AH100+AH102</f>
        <v>2339.5336485850967</v>
      </c>
      <c r="AI103" s="103">
        <f t="shared" ref="AI103:AK103" si="442">AI93+AI95+AI97+AI99+AI100+AI102</f>
        <v>2067.3158988910091</v>
      </c>
      <c r="AJ103" s="103">
        <f t="shared" si="442"/>
        <v>2438.8561947658118</v>
      </c>
      <c r="AK103" s="103">
        <f t="shared" si="442"/>
        <v>2773.6324308062772</v>
      </c>
      <c r="AL103" s="171">
        <f>AL93+AL95+AL97+AL99+AL100+AL102</f>
        <v>9619.3381730481942</v>
      </c>
      <c r="AM103" s="103">
        <f>AM93+AM95+AM97+AM99+AM100+AM102</f>
        <v>2683.7615996868772</v>
      </c>
      <c r="AN103" s="103">
        <f t="shared" ref="AN103:AP103" si="443">AN93+AN95+AN97+AN99+AN100+AN102</f>
        <v>2337.0513382828249</v>
      </c>
      <c r="AO103" s="103">
        <f t="shared" si="443"/>
        <v>2721.5503458509424</v>
      </c>
      <c r="AP103" s="103">
        <f t="shared" si="443"/>
        <v>3056.8235248877791</v>
      </c>
      <c r="AQ103" s="171">
        <f>AQ93+AQ95+AQ97+AQ99+AQ100+AQ102</f>
        <v>10799.186808708426</v>
      </c>
      <c r="AR103" s="103">
        <f>AR93+AR95+AR97+AR99+AR100+AR102</f>
        <v>2885.8996904838027</v>
      </c>
      <c r="AS103" s="103">
        <f t="shared" ref="AS103:AU103" si="444">AS93+AS95+AS97+AS99+AS100+AS102</f>
        <v>2511.2577821388231</v>
      </c>
      <c r="AT103" s="103">
        <f t="shared" si="444"/>
        <v>2922.3318914391298</v>
      </c>
      <c r="AU103" s="103">
        <f t="shared" si="444"/>
        <v>3281.9633891710091</v>
      </c>
      <c r="AV103" s="171">
        <f>AV93+AV95+AV97+AV99+AV100+AV102</f>
        <v>11601.452753232761</v>
      </c>
    </row>
    <row r="104" spans="1:48" ht="16.2" outlineLevel="1" x14ac:dyDescent="0.85">
      <c r="B104" s="180" t="s">
        <v>36</v>
      </c>
      <c r="C104" s="18"/>
      <c r="D104" s="119">
        <v>26.4</v>
      </c>
      <c r="E104" s="104">
        <v>22.1</v>
      </c>
      <c r="F104" s="104">
        <v>27.2</v>
      </c>
      <c r="G104" s="104">
        <v>26.8</v>
      </c>
      <c r="H104" s="214">
        <f>SUM(D104:G104)</f>
        <v>102.5</v>
      </c>
      <c r="I104" s="104">
        <v>30.9</v>
      </c>
      <c r="J104" s="104">
        <v>24.8</v>
      </c>
      <c r="K104" s="104">
        <v>17.399999999999999</v>
      </c>
      <c r="L104" s="104">
        <v>29.2</v>
      </c>
      <c r="M104" s="214">
        <f>SUM(I104:L104)</f>
        <v>102.3</v>
      </c>
      <c r="N104" s="104">
        <v>26.3</v>
      </c>
      <c r="O104" s="104">
        <v>26.8</v>
      </c>
      <c r="P104" s="104">
        <v>42</v>
      </c>
      <c r="Q104" s="104">
        <v>40.299999999999997</v>
      </c>
      <c r="R104" s="193">
        <f>SUM(N104:Q104)</f>
        <v>135.39999999999998</v>
      </c>
      <c r="S104" s="104">
        <v>0.7</v>
      </c>
      <c r="T104" s="104">
        <v>0.6</v>
      </c>
      <c r="U104" s="104">
        <v>0.4</v>
      </c>
      <c r="V104" s="56">
        <v>0.4</v>
      </c>
      <c r="W104" s="193">
        <f>SUM(S104:V104)</f>
        <v>2.0999999999999996</v>
      </c>
      <c r="X104" s="56">
        <v>0.4</v>
      </c>
      <c r="Y104" s="56">
        <v>0.5</v>
      </c>
      <c r="Z104" s="56">
        <v>0.6</v>
      </c>
      <c r="AA104" s="56">
        <v>0.7</v>
      </c>
      <c r="AB104" s="193">
        <f>SUM(X104:AA104)</f>
        <v>2.2000000000000002</v>
      </c>
      <c r="AC104" s="56">
        <v>1</v>
      </c>
      <c r="AD104" s="56">
        <v>1</v>
      </c>
      <c r="AE104" s="56">
        <v>1</v>
      </c>
      <c r="AF104" s="56">
        <v>1</v>
      </c>
      <c r="AG104" s="193">
        <f>SUM(AC104:AF104)</f>
        <v>4</v>
      </c>
      <c r="AH104" s="56">
        <v>1</v>
      </c>
      <c r="AI104" s="56">
        <v>1</v>
      </c>
      <c r="AJ104" s="56">
        <v>1</v>
      </c>
      <c r="AK104" s="56">
        <v>1</v>
      </c>
      <c r="AL104" s="193">
        <f>SUM(AH104:AK104)</f>
        <v>4</v>
      </c>
      <c r="AM104" s="56">
        <v>1</v>
      </c>
      <c r="AN104" s="56">
        <v>1</v>
      </c>
      <c r="AO104" s="56">
        <v>1</v>
      </c>
      <c r="AP104" s="56">
        <v>1</v>
      </c>
      <c r="AQ104" s="193">
        <f>SUM(AM104:AP104)</f>
        <v>4</v>
      </c>
      <c r="AR104" s="56">
        <v>1</v>
      </c>
      <c r="AS104" s="56">
        <v>1</v>
      </c>
      <c r="AT104" s="56">
        <v>1</v>
      </c>
      <c r="AU104" s="56">
        <v>1</v>
      </c>
      <c r="AV104" s="193">
        <f>SUM(AR104:AU104)</f>
        <v>4</v>
      </c>
    </row>
    <row r="105" spans="1:48" outlineLevel="1" x14ac:dyDescent="0.55000000000000004">
      <c r="B105" s="46" t="s">
        <v>124</v>
      </c>
      <c r="C105" s="44"/>
      <c r="D105" s="156">
        <f>+D92-D103+D104</f>
        <v>229.99999999999991</v>
      </c>
      <c r="E105" s="156">
        <f t="shared" ref="E105:V105" si="445">+E92-E103+E104</f>
        <v>201.80000000000004</v>
      </c>
      <c r="F105" s="156">
        <f t="shared" si="445"/>
        <v>270.19999999999976</v>
      </c>
      <c r="G105" s="156">
        <f t="shared" si="445"/>
        <v>262.69999999999987</v>
      </c>
      <c r="H105" s="132">
        <f>SUM(D105:G105)</f>
        <v>964.69999999999959</v>
      </c>
      <c r="I105" s="156">
        <f t="shared" si="445"/>
        <v>275.89999999999998</v>
      </c>
      <c r="J105" s="156">
        <f t="shared" si="445"/>
        <v>-15.400000000000045</v>
      </c>
      <c r="K105" s="156">
        <f>+K92-K103+K104</f>
        <v>-85.999999999999744</v>
      </c>
      <c r="L105" s="156">
        <f t="shared" si="445"/>
        <v>181.69999999999976</v>
      </c>
      <c r="M105" s="132">
        <f>SUM(I105:L105)</f>
        <v>356.19999999999993</v>
      </c>
      <c r="N105" s="156">
        <f t="shared" si="445"/>
        <v>274.8</v>
      </c>
      <c r="O105" s="156">
        <f t="shared" si="445"/>
        <v>251.50000000000006</v>
      </c>
      <c r="P105" s="156">
        <f t="shared" si="445"/>
        <v>318.29999999999995</v>
      </c>
      <c r="Q105" s="156">
        <f t="shared" si="445"/>
        <v>377.39999999999992</v>
      </c>
      <c r="R105" s="97">
        <f>SUM(N105:Q105)</f>
        <v>1222</v>
      </c>
      <c r="S105" s="74">
        <f t="shared" si="445"/>
        <v>299.59999999999985</v>
      </c>
      <c r="T105" s="74">
        <f t="shared" si="445"/>
        <v>180.70000000000013</v>
      </c>
      <c r="U105" s="74">
        <f t="shared" si="445"/>
        <v>135.3000000000001</v>
      </c>
      <c r="V105" s="74">
        <f t="shared" si="445"/>
        <v>244.13813146020576</v>
      </c>
      <c r="W105" s="97">
        <f>SUM(S105:V105)</f>
        <v>859.73813146020575</v>
      </c>
      <c r="X105" s="74">
        <f t="shared" ref="X105:AA105" si="446">+X92-X103+X104</f>
        <v>272.76386994792472</v>
      </c>
      <c r="Y105" s="74">
        <f t="shared" si="446"/>
        <v>269.92516999251916</v>
      </c>
      <c r="Z105" s="74">
        <f t="shared" si="446"/>
        <v>233.85311125401731</v>
      </c>
      <c r="AA105" s="74">
        <f t="shared" si="446"/>
        <v>379.34044320494621</v>
      </c>
      <c r="AB105" s="97">
        <f>SUM(X105:AA105)</f>
        <v>1155.8825943994075</v>
      </c>
      <c r="AC105" s="74">
        <f t="shared" ref="AC105:AF105" si="447">+AC92-AC103+AC104</f>
        <v>394.30040034417084</v>
      </c>
      <c r="AD105" s="74">
        <f t="shared" si="447"/>
        <v>390.38425034719285</v>
      </c>
      <c r="AE105" s="74">
        <f t="shared" si="447"/>
        <v>283.37894156481889</v>
      </c>
      <c r="AF105" s="74">
        <f t="shared" si="447"/>
        <v>443.61448155292055</v>
      </c>
      <c r="AG105" s="97">
        <f>SUM(AC105:AF105)</f>
        <v>1511.6780738091031</v>
      </c>
      <c r="AH105" s="74">
        <f t="shared" ref="AH105:AK105" si="448">+AH92-AH103+AH104</f>
        <v>485.01602950030565</v>
      </c>
      <c r="AI105" s="74">
        <f t="shared" si="448"/>
        <v>478.29651245619334</v>
      </c>
      <c r="AJ105" s="74">
        <f t="shared" si="448"/>
        <v>427.81275041224035</v>
      </c>
      <c r="AK105" s="74">
        <f t="shared" si="448"/>
        <v>546.44560548480013</v>
      </c>
      <c r="AL105" s="97">
        <f>SUM(AH105:AK105)</f>
        <v>1937.5708978535395</v>
      </c>
      <c r="AM105" s="74">
        <f t="shared" ref="AM105:AP105" si="449">+AM92-AM103+AM104</f>
        <v>563.04749766858777</v>
      </c>
      <c r="AN105" s="74">
        <f t="shared" si="449"/>
        <v>544.1816227651384</v>
      </c>
      <c r="AO105" s="74">
        <f t="shared" si="449"/>
        <v>475.42002781901238</v>
      </c>
      <c r="AP105" s="74">
        <f t="shared" si="449"/>
        <v>597.60093493007116</v>
      </c>
      <c r="AQ105" s="97">
        <f>SUM(AM105:AP105)</f>
        <v>2180.2500831828097</v>
      </c>
      <c r="AR105" s="74">
        <f t="shared" ref="AR105:AU105" si="450">+AR92-AR103+AR104</f>
        <v>594.66514908133695</v>
      </c>
      <c r="AS105" s="74">
        <f t="shared" si="450"/>
        <v>574.21177183701366</v>
      </c>
      <c r="AT105" s="74">
        <f t="shared" si="450"/>
        <v>498.76264581566102</v>
      </c>
      <c r="AU105" s="74">
        <f t="shared" si="450"/>
        <v>630.84379905333435</v>
      </c>
      <c r="AV105" s="97">
        <f>SUM(AR105:AU105)</f>
        <v>2298.483365787346</v>
      </c>
    </row>
    <row r="106" spans="1:48" outlineLevel="1" x14ac:dyDescent="0.55000000000000004">
      <c r="B106" s="46" t="s">
        <v>125</v>
      </c>
      <c r="C106" s="44"/>
      <c r="D106" s="157">
        <f t="shared" ref="D106:G106" si="451">+D105/D92</f>
        <v>0.15292553191489355</v>
      </c>
      <c r="E106" s="157">
        <f t="shared" si="451"/>
        <v>0.1319471688243756</v>
      </c>
      <c r="F106" s="157">
        <f t="shared" si="451"/>
        <v>0.17044092600769556</v>
      </c>
      <c r="G106" s="157">
        <f t="shared" si="451"/>
        <v>0.16710132943196987</v>
      </c>
      <c r="H106" s="133">
        <f>H105/H92</f>
        <v>0.15582800284292814</v>
      </c>
      <c r="I106" s="157">
        <f t="shared" ref="I106:L106" si="452">+I105/I92</f>
        <v>0.17560944561135511</v>
      </c>
      <c r="J106" s="157">
        <f t="shared" si="452"/>
        <v>-1.3573065397496956E-2</v>
      </c>
      <c r="K106" s="157">
        <f t="shared" si="452"/>
        <v>-9.0564448188710761E-2</v>
      </c>
      <c r="L106" s="157">
        <f t="shared" si="452"/>
        <v>0.12022761860649757</v>
      </c>
      <c r="M106" s="133">
        <f>M105/M92</f>
        <v>6.8942825068710564E-2</v>
      </c>
      <c r="N106" s="157">
        <f t="shared" ref="N106:Q106" si="453">+N105/N92</f>
        <v>0.16611255515928189</v>
      </c>
      <c r="O106" s="157">
        <f t="shared" si="453"/>
        <v>0.1561239058911168</v>
      </c>
      <c r="P106" s="157">
        <f t="shared" si="453"/>
        <v>0.19193198263386396</v>
      </c>
      <c r="Q106" s="157">
        <f t="shared" si="453"/>
        <v>0.19711689125665932</v>
      </c>
      <c r="R106" s="98">
        <f>R105/R92</f>
        <v>0.17870199760170807</v>
      </c>
      <c r="S106" s="75">
        <f t="shared" ref="S106:V106" si="454">+S105/S92</f>
        <v>0.15971000586385195</v>
      </c>
      <c r="T106" s="75">
        <f t="shared" si="454"/>
        <v>0.1061442669172933</v>
      </c>
      <c r="U106" s="75">
        <f t="shared" si="454"/>
        <v>8.5378936076228998E-2</v>
      </c>
      <c r="V106" s="75">
        <f t="shared" si="454"/>
        <v>0.13387877223160949</v>
      </c>
      <c r="W106" s="98">
        <f>W105/W92</f>
        <v>0.12305571673518267</v>
      </c>
      <c r="X106" s="75">
        <f t="shared" ref="X106:AA106" si="455">+X105/X92</f>
        <v>0.14669471428130765</v>
      </c>
      <c r="Y106" s="75">
        <f t="shared" si="455"/>
        <v>0.14463833777143775</v>
      </c>
      <c r="Z106" s="75">
        <f t="shared" si="455"/>
        <v>0.11075485207983221</v>
      </c>
      <c r="AA106" s="75">
        <f t="shared" si="455"/>
        <v>0.1549084549114173</v>
      </c>
      <c r="AB106" s="98">
        <f>AB105/AB92</f>
        <v>0.13950065700510009</v>
      </c>
      <c r="AC106" s="75">
        <f t="shared" ref="AC106:AF106" si="456">+AC105/AC92</f>
        <v>0.16297317430502617</v>
      </c>
      <c r="AD106" s="75">
        <f t="shared" si="456"/>
        <v>0.17856668830097833</v>
      </c>
      <c r="AE106" s="75">
        <f t="shared" si="456"/>
        <v>0.11482356922437296</v>
      </c>
      <c r="AF106" s="75">
        <f t="shared" si="456"/>
        <v>0.15509402215149987</v>
      </c>
      <c r="AG106" s="98">
        <f>AG105/AG92</f>
        <v>0.15217407765809102</v>
      </c>
      <c r="AH106" s="75">
        <f t="shared" ref="AH106:AK106" si="457">+AH105/AH92</f>
        <v>0.1717752775043031</v>
      </c>
      <c r="AI106" s="75">
        <f t="shared" si="457"/>
        <v>0.18796438715905156</v>
      </c>
      <c r="AJ106" s="75">
        <f t="shared" si="457"/>
        <v>0.149288964844353</v>
      </c>
      <c r="AK106" s="75">
        <f t="shared" si="457"/>
        <v>0.1646377697390414</v>
      </c>
      <c r="AL106" s="98">
        <f>AL105/AL92</f>
        <v>0.16771281466532892</v>
      </c>
      <c r="AM106" s="75">
        <f t="shared" ref="AM106:AP106" si="458">+AM105/AM92</f>
        <v>0.17346907374414991</v>
      </c>
      <c r="AN106" s="75">
        <f t="shared" si="458"/>
        <v>0.18893666940299847</v>
      </c>
      <c r="AO106" s="75">
        <f t="shared" si="458"/>
        <v>0.148756081012442</v>
      </c>
      <c r="AP106" s="75">
        <f t="shared" si="458"/>
        <v>0.16357281818818992</v>
      </c>
      <c r="AQ106" s="98">
        <f>AQ105/AQ92</f>
        <v>0.16802903064831043</v>
      </c>
      <c r="AR106" s="75">
        <f t="shared" ref="AR106:AU106" si="459">+AR105/AR92</f>
        <v>0.17090216061490479</v>
      </c>
      <c r="AS106" s="75">
        <f t="shared" si="459"/>
        <v>0.18616224339023316</v>
      </c>
      <c r="AT106" s="75">
        <f t="shared" si="459"/>
        <v>0.14583299975561584</v>
      </c>
      <c r="AU106" s="75">
        <f t="shared" si="459"/>
        <v>0.16126658822867199</v>
      </c>
      <c r="AV106" s="98">
        <f>AV105/AV92</f>
        <v>0.16540687479422772</v>
      </c>
    </row>
    <row r="107" spans="1:48" ht="17.100000000000001" x14ac:dyDescent="0.85">
      <c r="B107" s="445" t="s">
        <v>51</v>
      </c>
      <c r="C107" s="446"/>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55000000000000004">
      <c r="B108" s="453" t="s">
        <v>126</v>
      </c>
      <c r="C108" s="454"/>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f t="shared" ref="V108" si="460">+Q108*(1+V109)</f>
        <v>482.13000000000005</v>
      </c>
      <c r="W108" s="31">
        <f>SUM(S108:V108)</f>
        <v>1842.0300000000002</v>
      </c>
      <c r="X108" s="50">
        <f>+S108*(1+X109)</f>
        <v>458.81000000000006</v>
      </c>
      <c r="Y108" s="50">
        <f>+T108*(1+Y109)</f>
        <v>481.62400000000002</v>
      </c>
      <c r="Z108" s="50">
        <f>+U108*(1+Z109)</f>
        <v>498.88800000000003</v>
      </c>
      <c r="AA108" s="50">
        <f t="shared" ref="AA108" si="461">+V108*(1+AA109)</f>
        <v>501.41520000000008</v>
      </c>
      <c r="AB108" s="31">
        <f>SUM(X108:AA108)</f>
        <v>1940.7372000000003</v>
      </c>
      <c r="AC108" s="50">
        <f>+X108*(1+AC109)</f>
        <v>477.1624000000001</v>
      </c>
      <c r="AD108" s="50">
        <f>+Y108*(1+AD109)</f>
        <v>500.88896000000005</v>
      </c>
      <c r="AE108" s="50">
        <f>+Z108*(1+AE109)</f>
        <v>518.84352000000001</v>
      </c>
      <c r="AF108" s="50">
        <f t="shared" ref="AF108" si="462">+AA108*(1+AF109)</f>
        <v>521.47180800000012</v>
      </c>
      <c r="AG108" s="31">
        <f>SUM(AC108:AF108)</f>
        <v>2018.3666880000005</v>
      </c>
      <c r="AH108" s="50">
        <f>+AC108*(1+AH109)</f>
        <v>496.24889600000012</v>
      </c>
      <c r="AI108" s="50">
        <f>+AD108*(1+AI109)</f>
        <v>520.92451840000012</v>
      </c>
      <c r="AJ108" s="50">
        <f>+AE108*(1+AJ109)</f>
        <v>539.59726080000007</v>
      </c>
      <c r="AK108" s="50">
        <f t="shared" ref="AK108" si="463">+AF108*(1+AK109)</f>
        <v>542.33068032000017</v>
      </c>
      <c r="AL108" s="31">
        <f>SUM(AH108:AK108)</f>
        <v>2099.1013555200007</v>
      </c>
      <c r="AM108" s="50">
        <f>+AH108*(1+AM109)</f>
        <v>516.09885184000018</v>
      </c>
      <c r="AN108" s="50">
        <f>+AI108*(1+AN109)</f>
        <v>541.76149913600011</v>
      </c>
      <c r="AO108" s="50">
        <f>+AJ108*(1+AO109)</f>
        <v>561.18115123200005</v>
      </c>
      <c r="AP108" s="50">
        <f t="shared" ref="AP108" si="464">+AK108*(1+AP109)</f>
        <v>564.02390753280019</v>
      </c>
      <c r="AQ108" s="31">
        <f>SUM(AM108:AP108)</f>
        <v>2183.0654097408005</v>
      </c>
      <c r="AR108" s="50">
        <f>+AM108*(1+AR109)</f>
        <v>536.74280591360025</v>
      </c>
      <c r="AS108" s="50">
        <f>+AN108*(1+AS109)</f>
        <v>563.43195910144016</v>
      </c>
      <c r="AT108" s="50">
        <f>+AO108*(1+AT109)</f>
        <v>583.62839728128006</v>
      </c>
      <c r="AU108" s="50">
        <f t="shared" ref="AU108" si="465">+AP108*(1+AU109)</f>
        <v>586.58486383411218</v>
      </c>
      <c r="AV108" s="31">
        <f>SUM(AR108:AU108)</f>
        <v>2270.388026130433</v>
      </c>
    </row>
    <row r="109" spans="1:48" outlineLevel="1" x14ac:dyDescent="0.55000000000000004">
      <c r="B109" s="69" t="s">
        <v>58</v>
      </c>
      <c r="C109" s="70"/>
      <c r="D109" s="120"/>
      <c r="E109" s="120"/>
      <c r="F109" s="120"/>
      <c r="G109" s="120"/>
      <c r="H109" s="58"/>
      <c r="I109" s="120">
        <f>I108/D108-1</f>
        <v>-1.9817677368212494E-2</v>
      </c>
      <c r="J109" s="120">
        <f t="shared" ref="J109" si="466">J108/E108-1</f>
        <v>0.16233766233766223</v>
      </c>
      <c r="K109" s="120">
        <f>K108/F108-1</f>
        <v>-0.1612600787549221</v>
      </c>
      <c r="L109" s="120">
        <f>L108/G108-1</f>
        <v>-8.6793938201141563E-2</v>
      </c>
      <c r="M109" s="168">
        <f>M108/H108-1</f>
        <v>-3.3925524440429511E-2</v>
      </c>
      <c r="N109" s="120">
        <f>N108/I108-1</f>
        <v>-0.24909017387788124</v>
      </c>
      <c r="O109" s="120">
        <f t="shared" ref="O109" si="467">O108/J108-1</f>
        <v>-0.28742053554228475</v>
      </c>
      <c r="P109" s="120">
        <f>P108/K108-1</f>
        <v>-7.4446680080482941E-2</v>
      </c>
      <c r="Q109" s="120">
        <f>Q108/L108-1</f>
        <v>-5.5387931034482696E-2</v>
      </c>
      <c r="R109" s="168">
        <f>R108/M108-1</f>
        <v>-0.17215584415584417</v>
      </c>
      <c r="S109" s="120">
        <f>S108/N108-1</f>
        <v>0.12304792676359733</v>
      </c>
      <c r="T109" s="120">
        <f t="shared" ref="T109:U109" si="468">T108/O108-1</f>
        <v>0.25195998918626672</v>
      </c>
      <c r="U109" s="120">
        <f t="shared" si="468"/>
        <v>0.15869565217391313</v>
      </c>
      <c r="V109" s="197">
        <v>0.1</v>
      </c>
      <c r="W109" s="168">
        <f>W108/R108-1</f>
        <v>0.15589231927710867</v>
      </c>
      <c r="X109" s="197">
        <v>0.1</v>
      </c>
      <c r="Y109" s="197">
        <v>0.04</v>
      </c>
      <c r="Z109" s="197">
        <v>0.04</v>
      </c>
      <c r="AA109" s="197">
        <v>0.04</v>
      </c>
      <c r="AB109" s="168">
        <f>AB108/W108-1</f>
        <v>5.3586097946287436E-2</v>
      </c>
      <c r="AC109" s="197">
        <v>0.04</v>
      </c>
      <c r="AD109" s="197">
        <v>0.04</v>
      </c>
      <c r="AE109" s="197">
        <v>0.04</v>
      </c>
      <c r="AF109" s="197">
        <v>0.04</v>
      </c>
      <c r="AG109" s="168">
        <f>AG108/AB108-1</f>
        <v>4.0000000000000036E-2</v>
      </c>
      <c r="AH109" s="197">
        <v>0.04</v>
      </c>
      <c r="AI109" s="197">
        <v>0.04</v>
      </c>
      <c r="AJ109" s="197">
        <v>0.04</v>
      </c>
      <c r="AK109" s="197">
        <v>0.04</v>
      </c>
      <c r="AL109" s="168">
        <f>AL108/AG108-1</f>
        <v>4.0000000000000036E-2</v>
      </c>
      <c r="AM109" s="197">
        <v>0.04</v>
      </c>
      <c r="AN109" s="197">
        <v>0.04</v>
      </c>
      <c r="AO109" s="197">
        <v>0.04</v>
      </c>
      <c r="AP109" s="197">
        <v>0.04</v>
      </c>
      <c r="AQ109" s="168">
        <f>AQ108/AL108-1</f>
        <v>4.0000000000000036E-2</v>
      </c>
      <c r="AR109" s="197">
        <v>0.04</v>
      </c>
      <c r="AS109" s="197">
        <v>0.04</v>
      </c>
      <c r="AT109" s="197">
        <v>0.04</v>
      </c>
      <c r="AU109" s="197">
        <v>0.04</v>
      </c>
      <c r="AV109" s="168">
        <f>AV108/AQ108-1</f>
        <v>4.0000000000000258E-2</v>
      </c>
    </row>
    <row r="110" spans="1:48" outlineLevel="1" x14ac:dyDescent="0.55000000000000004">
      <c r="B110" s="449" t="s">
        <v>100</v>
      </c>
      <c r="C110" s="450"/>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469">V111*V108</f>
        <v>319.71390000000002</v>
      </c>
      <c r="W110" s="76">
        <f>SUM(S110:V110)</f>
        <v>1204.8138999999999</v>
      </c>
      <c r="X110" s="48">
        <f t="shared" ref="X110:AA110" si="470">X111*X108</f>
        <v>291.56215000000003</v>
      </c>
      <c r="Y110" s="48">
        <f t="shared" si="470"/>
        <v>312.52</v>
      </c>
      <c r="Z110" s="48">
        <f t="shared" si="470"/>
        <v>336.33756000000005</v>
      </c>
      <c r="AA110" s="48">
        <f t="shared" si="470"/>
        <v>317.46000000000004</v>
      </c>
      <c r="AB110" s="76">
        <f>SUM(X110:AA110)</f>
        <v>1257.8797100000002</v>
      </c>
      <c r="AC110" s="48">
        <f t="shared" ref="AC110:AF110" si="471">AC111*AC108</f>
        <v>303.22463600000009</v>
      </c>
      <c r="AD110" s="48">
        <f t="shared" si="471"/>
        <v>325.02080000000001</v>
      </c>
      <c r="AE110" s="48">
        <f t="shared" si="471"/>
        <v>339.41419200000001</v>
      </c>
      <c r="AF110" s="48">
        <f t="shared" si="471"/>
        <v>330.15840000000003</v>
      </c>
      <c r="AG110" s="76">
        <f>SUM(AC110:AF110)</f>
        <v>1297.8180280000001</v>
      </c>
      <c r="AH110" s="48">
        <f t="shared" ref="AH110:AK110" si="472">AH111*AH108</f>
        <v>315.3536214400001</v>
      </c>
      <c r="AI110" s="48">
        <f t="shared" si="472"/>
        <v>338.02163200000007</v>
      </c>
      <c r="AJ110" s="48">
        <f t="shared" si="472"/>
        <v>347.59478707200009</v>
      </c>
      <c r="AK110" s="48">
        <f t="shared" si="472"/>
        <v>343.36473600000005</v>
      </c>
      <c r="AL110" s="76">
        <f>SUM(AH110:AK110)</f>
        <v>1344.3347765120002</v>
      </c>
      <c r="AM110" s="48">
        <f t="shared" ref="AM110:AP110" si="473">AM111*AM108</f>
        <v>327.96776629760012</v>
      </c>
      <c r="AN110" s="48">
        <f t="shared" si="473"/>
        <v>351.54249728000008</v>
      </c>
      <c r="AO110" s="48">
        <f t="shared" si="473"/>
        <v>361.49857855488005</v>
      </c>
      <c r="AP110" s="48">
        <f t="shared" si="473"/>
        <v>357.09932544000009</v>
      </c>
      <c r="AQ110" s="76">
        <f>SUM(AM110:AP110)</f>
        <v>1398.1081675724804</v>
      </c>
      <c r="AR110" s="48">
        <f t="shared" ref="AR110:AU110" si="474">AR111*AR108</f>
        <v>341.08647694950417</v>
      </c>
      <c r="AS110" s="48">
        <f t="shared" si="474"/>
        <v>365.6041971712001</v>
      </c>
      <c r="AT110" s="48">
        <f t="shared" si="474"/>
        <v>375.95852169707524</v>
      </c>
      <c r="AU110" s="48">
        <f t="shared" si="474"/>
        <v>371.38329845760006</v>
      </c>
      <c r="AV110" s="76">
        <f>SUM(AR110:AU110)</f>
        <v>1454.0324942753796</v>
      </c>
    </row>
    <row r="111" spans="1:48" s="183" customFormat="1" outlineLevel="1" x14ac:dyDescent="0.55000000000000004">
      <c r="A111" s="238"/>
      <c r="B111" s="181" t="s">
        <v>151</v>
      </c>
      <c r="C111" s="182"/>
      <c r="D111" s="167">
        <f>D110/D108</f>
        <v>0.69044787950852149</v>
      </c>
      <c r="E111" s="167">
        <f t="shared" ref="E111:U111" si="475">E110/E108</f>
        <v>0.68383340797133896</v>
      </c>
      <c r="F111" s="167">
        <f t="shared" si="475"/>
        <v>0.70710669416838567</v>
      </c>
      <c r="G111" s="167">
        <f t="shared" si="475"/>
        <v>0.70675063963786655</v>
      </c>
      <c r="H111" s="188">
        <f t="shared" si="475"/>
        <v>0.69758104988457292</v>
      </c>
      <c r="I111" s="167">
        <f t="shared" si="475"/>
        <v>0.68499797816417307</v>
      </c>
      <c r="J111" s="167">
        <f t="shared" si="475"/>
        <v>0.6773261413985745</v>
      </c>
      <c r="K111" s="167">
        <f t="shared" si="475"/>
        <v>0.71517996870109535</v>
      </c>
      <c r="L111" s="187">
        <f t="shared" si="475"/>
        <v>0.70646551724137929</v>
      </c>
      <c r="M111" s="188">
        <f t="shared" si="475"/>
        <v>0.69511688311688313</v>
      </c>
      <c r="N111" s="187">
        <f t="shared" si="475"/>
        <v>0.62870220786214326</v>
      </c>
      <c r="O111" s="167">
        <f t="shared" si="475"/>
        <v>0.62692619626926205</v>
      </c>
      <c r="P111" s="167">
        <f t="shared" si="475"/>
        <v>0.6480676328502416</v>
      </c>
      <c r="Q111" s="167">
        <f t="shared" si="475"/>
        <v>0.63312799452429835</v>
      </c>
      <c r="R111" s="188">
        <f t="shared" ref="R111" si="476">R110/R108</f>
        <v>0.63453815261044189</v>
      </c>
      <c r="S111" s="187">
        <f t="shared" si="475"/>
        <v>0.62047470630544233</v>
      </c>
      <c r="T111" s="167">
        <f t="shared" si="475"/>
        <v>0.64888792917296478</v>
      </c>
      <c r="U111" s="167">
        <f t="shared" si="475"/>
        <v>0.67917448405253289</v>
      </c>
      <c r="V111" s="189">
        <f>Q111+3%</f>
        <v>0.66312799452429838</v>
      </c>
      <c r="W111" s="188">
        <f t="shared" ref="W111" si="477">W110/W108</f>
        <v>0.65406855480095316</v>
      </c>
      <c r="X111" s="189">
        <f>S111+1.5%</f>
        <v>0.63547470630544234</v>
      </c>
      <c r="Y111" s="189">
        <f t="shared" ref="Y111" si="478">T111</f>
        <v>0.64888792917296478</v>
      </c>
      <c r="Z111" s="189">
        <f>U111-0.5%</f>
        <v>0.67417448405253289</v>
      </c>
      <c r="AA111" s="189">
        <f>V111-3%</f>
        <v>0.63312799452429835</v>
      </c>
      <c r="AB111" s="188">
        <f t="shared" ref="AB111" si="479">AB110/AB108</f>
        <v>0.64814530787579072</v>
      </c>
      <c r="AC111" s="189">
        <f t="shared" ref="AC111" si="480">X111</f>
        <v>0.63547470630544234</v>
      </c>
      <c r="AD111" s="189">
        <f t="shared" ref="AD111" si="481">Y111</f>
        <v>0.64888792917296478</v>
      </c>
      <c r="AE111" s="189">
        <f>Z111-2%</f>
        <v>0.65417448405253287</v>
      </c>
      <c r="AF111" s="189">
        <f t="shared" ref="AF111" si="482">AA111</f>
        <v>0.63312799452429835</v>
      </c>
      <c r="AG111" s="188">
        <f t="shared" ref="AG111" si="483">AG110/AG108</f>
        <v>0.64300408628226424</v>
      </c>
      <c r="AH111" s="189">
        <f t="shared" ref="AH111" si="484">AC111</f>
        <v>0.63547470630544234</v>
      </c>
      <c r="AI111" s="189">
        <f t="shared" ref="AI111" si="485">AD111</f>
        <v>0.64888792917296478</v>
      </c>
      <c r="AJ111" s="189">
        <f>AE111-1%</f>
        <v>0.64417448405253286</v>
      </c>
      <c r="AK111" s="189">
        <f t="shared" ref="AK111" si="486">AF111</f>
        <v>0.63312799452429835</v>
      </c>
      <c r="AL111" s="188">
        <f t="shared" ref="AL111" si="487">AL110/AL108</f>
        <v>0.640433475485501</v>
      </c>
      <c r="AM111" s="189">
        <f t="shared" ref="AM111" si="488">AH111</f>
        <v>0.63547470630544234</v>
      </c>
      <c r="AN111" s="189">
        <f t="shared" ref="AN111" si="489">AI111</f>
        <v>0.64888792917296478</v>
      </c>
      <c r="AO111" s="189">
        <f t="shared" ref="AO111" si="490">AJ111</f>
        <v>0.64417448405253286</v>
      </c>
      <c r="AP111" s="189">
        <f t="shared" ref="AP111" si="491">AK111</f>
        <v>0.63312799452429835</v>
      </c>
      <c r="AQ111" s="188">
        <f t="shared" ref="AQ111" si="492">AQ110/AQ108</f>
        <v>0.64043347548550111</v>
      </c>
      <c r="AR111" s="189">
        <f t="shared" ref="AR111" si="493">AM111</f>
        <v>0.63547470630544234</v>
      </c>
      <c r="AS111" s="189">
        <f t="shared" ref="AS111" si="494">AN111</f>
        <v>0.64888792917296478</v>
      </c>
      <c r="AT111" s="189">
        <f t="shared" ref="AT111" si="495">AO111</f>
        <v>0.64417448405253286</v>
      </c>
      <c r="AU111" s="189">
        <f t="shared" ref="AU111" si="496">AP111</f>
        <v>0.63312799452429835</v>
      </c>
      <c r="AV111" s="188">
        <f t="shared" ref="AV111" si="497">AV110/AV108</f>
        <v>0.640433475485501</v>
      </c>
    </row>
    <row r="112" spans="1:48" outlineLevel="1" x14ac:dyDescent="0.55000000000000004">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498">V113*V108</f>
        <v>37.985200000000006</v>
      </c>
      <c r="W112" s="49">
        <f>SUM(S112:V112)</f>
        <v>73.685200000000009</v>
      </c>
      <c r="X112" s="48">
        <f t="shared" ref="X112:AA112" si="499">X113*X108</f>
        <v>21.716200000000004</v>
      </c>
      <c r="Y112" s="48">
        <f t="shared" si="499"/>
        <v>11.128</v>
      </c>
      <c r="Z112" s="48">
        <f t="shared" si="499"/>
        <v>11.649560000000001</v>
      </c>
      <c r="AA112" s="48">
        <f t="shared" si="499"/>
        <v>24.462152000000007</v>
      </c>
      <c r="AB112" s="49">
        <f>SUM(X112:AA112)</f>
        <v>68.955912000000012</v>
      </c>
      <c r="AC112" s="48">
        <f t="shared" ref="AC112:AF112" si="500">AC113*AC108</f>
        <v>13.041600000000003</v>
      </c>
      <c r="AD112" s="48">
        <f t="shared" si="500"/>
        <v>11.573120000000001</v>
      </c>
      <c r="AE112" s="48">
        <f t="shared" si="500"/>
        <v>12.115542399999999</v>
      </c>
      <c r="AF112" s="48">
        <f t="shared" si="500"/>
        <v>15.011201920000005</v>
      </c>
      <c r="AG112" s="49">
        <f>SUM(AC112:AF112)</f>
        <v>51.741464320000006</v>
      </c>
      <c r="AH112" s="48">
        <f t="shared" ref="AH112:AK112" si="501">AH113*AH108</f>
        <v>12.074517312000003</v>
      </c>
      <c r="AI112" s="48">
        <f t="shared" si="501"/>
        <v>12.036044800000003</v>
      </c>
      <c r="AJ112" s="48">
        <f t="shared" si="501"/>
        <v>12.600164096</v>
      </c>
      <c r="AK112" s="48">
        <f t="shared" si="501"/>
        <v>13.442327275520006</v>
      </c>
      <c r="AL112" s="49">
        <f>SUM(AH112:AK112)</f>
        <v>50.153053483520011</v>
      </c>
      <c r="AM112" s="48">
        <f t="shared" ref="AM112:AP112" si="502">AM113*AM108</f>
        <v>12.557498004480005</v>
      </c>
      <c r="AN112" s="48">
        <f t="shared" si="502"/>
        <v>12.517486592000003</v>
      </c>
      <c r="AO112" s="48">
        <f t="shared" si="502"/>
        <v>13.104170659840001</v>
      </c>
      <c r="AP112" s="48">
        <f t="shared" si="502"/>
        <v>13.980020366540806</v>
      </c>
      <c r="AQ112" s="49">
        <f>SUM(AM112:AP112)</f>
        <v>52.159175622860815</v>
      </c>
      <c r="AR112" s="48">
        <f t="shared" ref="AR112:AU112" si="503">AR113*AR108</f>
        <v>13.059797924659206</v>
      </c>
      <c r="AS112" s="48">
        <f t="shared" si="503"/>
        <v>13.018186055680003</v>
      </c>
      <c r="AT112" s="48">
        <f t="shared" si="503"/>
        <v>13.628337486233601</v>
      </c>
      <c r="AU112" s="48">
        <f t="shared" si="503"/>
        <v>14.539221181202437</v>
      </c>
      <c r="AV112" s="49">
        <f>SUM(AR112:AU112)</f>
        <v>54.245542647775245</v>
      </c>
    </row>
    <row r="113" spans="2:48" s="184" customFormat="1" outlineLevel="1" x14ac:dyDescent="0.55000000000000004">
      <c r="B113" s="181" t="s">
        <v>154</v>
      </c>
      <c r="C113" s="190"/>
      <c r="D113" s="187">
        <f>D112/D108</f>
        <v>3.6860879904875153E-2</v>
      </c>
      <c r="E113" s="187">
        <f t="shared" ref="E113:U113" si="504">E112/E108</f>
        <v>3.8289296909986566E-2</v>
      </c>
      <c r="F113" s="187">
        <f t="shared" si="504"/>
        <v>3.7877367335458469E-2</v>
      </c>
      <c r="G113" s="187">
        <f t="shared" si="504"/>
        <v>3.9952765203700058E-2</v>
      </c>
      <c r="H113" s="188">
        <f t="shared" si="504"/>
        <v>3.8241493526046375E-2</v>
      </c>
      <c r="I113" s="187">
        <f t="shared" si="504"/>
        <v>4.1649818034775576E-2</v>
      </c>
      <c r="J113" s="187">
        <f t="shared" si="504"/>
        <v>3.4097476401464072E-2</v>
      </c>
      <c r="K113" s="187">
        <f t="shared" si="504"/>
        <v>0.11491169237648111</v>
      </c>
      <c r="L113" s="187">
        <f t="shared" si="504"/>
        <v>3.9870689655172417E-2</v>
      </c>
      <c r="M113" s="188">
        <f t="shared" si="504"/>
        <v>5.62077922077922E-2</v>
      </c>
      <c r="N113" s="187">
        <f t="shared" si="504"/>
        <v>2.9886914378029081E-2</v>
      </c>
      <c r="O113" s="187">
        <f t="shared" si="504"/>
        <v>3.5414977020816439E-2</v>
      </c>
      <c r="P113" s="187">
        <f t="shared" si="504"/>
        <v>-2.391304347826087E-2</v>
      </c>
      <c r="Q113" s="167">
        <f t="shared" si="504"/>
        <v>3.8786219484371436E-2</v>
      </c>
      <c r="R113" s="188">
        <f t="shared" ref="R113" si="505">R112/R108</f>
        <v>1.964106425702811E-2</v>
      </c>
      <c r="S113" s="187">
        <f t="shared" si="504"/>
        <v>2.7331575161831694E-2</v>
      </c>
      <c r="T113" s="187">
        <f t="shared" si="504"/>
        <v>2.3105160872381774E-2</v>
      </c>
      <c r="U113" s="187">
        <f t="shared" si="504"/>
        <v>2.8351052741296644E-2</v>
      </c>
      <c r="V113" s="189">
        <f>Q113+4%</f>
        <v>7.8786219484371436E-2</v>
      </c>
      <c r="W113" s="188">
        <f t="shared" ref="W113" si="506">W112/W108</f>
        <v>4.0002171517293419E-2</v>
      </c>
      <c r="X113" s="189">
        <f>S113+2%</f>
        <v>4.7331575161831695E-2</v>
      </c>
      <c r="Y113" s="189">
        <f t="shared" ref="Y113" si="507">T113</f>
        <v>2.3105160872381774E-2</v>
      </c>
      <c r="Z113" s="189">
        <f>U113-0.5%</f>
        <v>2.3351052741296643E-2</v>
      </c>
      <c r="AA113" s="189">
        <f>V113-3%</f>
        <v>4.8786219484371438E-2</v>
      </c>
      <c r="AB113" s="188">
        <f t="shared" ref="AB113" si="508">AB112/AB108</f>
        <v>3.5530782838603808E-2</v>
      </c>
      <c r="AC113" s="189">
        <f>X113-2%</f>
        <v>2.7331575161831694E-2</v>
      </c>
      <c r="AD113" s="189">
        <f t="shared" ref="AD113" si="509">Y113</f>
        <v>2.3105160872381774E-2</v>
      </c>
      <c r="AE113" s="189">
        <f t="shared" ref="AE113" si="510">Z113</f>
        <v>2.3351052741296643E-2</v>
      </c>
      <c r="AF113" s="189">
        <f>AA113-2%</f>
        <v>2.8786219484371437E-2</v>
      </c>
      <c r="AG113" s="188">
        <f t="shared" ref="AG113" si="511">AG112/AG108</f>
        <v>2.5635314250687827E-2</v>
      </c>
      <c r="AH113" s="189">
        <f>AC113-0.3%</f>
        <v>2.4331575161831695E-2</v>
      </c>
      <c r="AI113" s="189">
        <f t="shared" ref="AI113" si="512">AD113</f>
        <v>2.3105160872381774E-2</v>
      </c>
      <c r="AJ113" s="189">
        <f t="shared" ref="AJ113" si="513">AE113</f>
        <v>2.3351052741296643E-2</v>
      </c>
      <c r="AK113" s="189">
        <f>AF113-0.4%</f>
        <v>2.4786219484371437E-2</v>
      </c>
      <c r="AL113" s="188">
        <f t="shared" ref="AL113" si="514">AL112/AL108</f>
        <v>2.3892630697242262E-2</v>
      </c>
      <c r="AM113" s="189">
        <f t="shared" ref="AM113" si="515">AH113</f>
        <v>2.4331575161831695E-2</v>
      </c>
      <c r="AN113" s="189">
        <f t="shared" ref="AN113" si="516">AI113</f>
        <v>2.3105160872381774E-2</v>
      </c>
      <c r="AO113" s="189">
        <f t="shared" ref="AO113" si="517">AJ113</f>
        <v>2.3351052741296643E-2</v>
      </c>
      <c r="AP113" s="189">
        <f t="shared" ref="AP113" si="518">AK113</f>
        <v>2.4786219484371437E-2</v>
      </c>
      <c r="AQ113" s="188">
        <f t="shared" ref="AQ113" si="519">AQ112/AQ108</f>
        <v>2.3892630697242265E-2</v>
      </c>
      <c r="AR113" s="189">
        <f t="shared" ref="AR113" si="520">AM113</f>
        <v>2.4331575161831695E-2</v>
      </c>
      <c r="AS113" s="189">
        <f t="shared" ref="AS113" si="521">AN113</f>
        <v>2.3105160872381774E-2</v>
      </c>
      <c r="AT113" s="189">
        <f t="shared" ref="AT113" si="522">AO113</f>
        <v>2.3351052741296643E-2</v>
      </c>
      <c r="AU113" s="189">
        <f t="shared" ref="AU113" si="523">AP113</f>
        <v>2.4786219484371437E-2</v>
      </c>
      <c r="AV113" s="188">
        <f t="shared" ref="AV113" si="524">AV112/AV108</f>
        <v>2.3892630697242258E-2</v>
      </c>
    </row>
    <row r="114" spans="2:48" outlineLevel="1" x14ac:dyDescent="0.55000000000000004">
      <c r="B114" s="180" t="s">
        <v>34</v>
      </c>
      <c r="C114" s="18"/>
      <c r="D114" s="358">
        <v>0</v>
      </c>
      <c r="E114" s="358">
        <v>12.3</v>
      </c>
      <c r="F114" s="358">
        <v>0.2</v>
      </c>
      <c r="G114" s="358">
        <v>0.3</v>
      </c>
      <c r="H114" s="126">
        <f>SUM(D114:G114)</f>
        <v>12.8</v>
      </c>
      <c r="I114" s="358">
        <v>0.3</v>
      </c>
      <c r="J114" s="358">
        <v>0.3</v>
      </c>
      <c r="K114" s="358">
        <v>0.3</v>
      </c>
      <c r="L114" s="358">
        <v>0.3</v>
      </c>
      <c r="M114" s="126">
        <f>SUM(I114:L114)</f>
        <v>1.2</v>
      </c>
      <c r="N114" s="358">
        <v>0.2</v>
      </c>
      <c r="O114" s="358">
        <v>0.3</v>
      </c>
      <c r="P114" s="358">
        <v>0.2</v>
      </c>
      <c r="Q114" s="358">
        <v>0.3</v>
      </c>
      <c r="R114" s="126">
        <f>SUM(N114:Q114)</f>
        <v>1</v>
      </c>
      <c r="S114" s="358">
        <v>0</v>
      </c>
      <c r="T114" s="358">
        <v>0</v>
      </c>
      <c r="U114" s="358">
        <v>0</v>
      </c>
      <c r="V114" s="360">
        <v>0</v>
      </c>
      <c r="W114" s="126">
        <f>SUM(S114:V114)</f>
        <v>0</v>
      </c>
      <c r="X114" s="360">
        <v>0</v>
      </c>
      <c r="Y114" s="360">
        <v>0</v>
      </c>
      <c r="Z114" s="360">
        <v>0</v>
      </c>
      <c r="AA114" s="360">
        <v>0</v>
      </c>
      <c r="AB114" s="126">
        <f>SUM(X114:AA114)</f>
        <v>0</v>
      </c>
      <c r="AC114" s="360">
        <v>0</v>
      </c>
      <c r="AD114" s="360">
        <v>0</v>
      </c>
      <c r="AE114" s="360">
        <v>0</v>
      </c>
      <c r="AF114" s="360">
        <v>0</v>
      </c>
      <c r="AG114" s="126">
        <f>SUM(AC114:AF114)</f>
        <v>0</v>
      </c>
      <c r="AH114" s="360">
        <v>0</v>
      </c>
      <c r="AI114" s="360">
        <v>0</v>
      </c>
      <c r="AJ114" s="360">
        <v>0</v>
      </c>
      <c r="AK114" s="360">
        <v>0</v>
      </c>
      <c r="AL114" s="126">
        <f>SUM(AH114:AK114)</f>
        <v>0</v>
      </c>
      <c r="AM114" s="360">
        <v>0</v>
      </c>
      <c r="AN114" s="360">
        <v>0</v>
      </c>
      <c r="AO114" s="360">
        <v>0</v>
      </c>
      <c r="AP114" s="360">
        <v>0</v>
      </c>
      <c r="AQ114" s="126">
        <f>SUM(AM114:AP114)</f>
        <v>0</v>
      </c>
      <c r="AR114" s="360">
        <v>0</v>
      </c>
      <c r="AS114" s="360">
        <v>0</v>
      </c>
      <c r="AT114" s="360">
        <v>0</v>
      </c>
      <c r="AU114" s="360">
        <v>0</v>
      </c>
      <c r="AV114" s="126">
        <f>SUM(AR114:AU114)</f>
        <v>0</v>
      </c>
    </row>
    <row r="115" spans="2:48" outlineLevel="1" x14ac:dyDescent="0.55000000000000004">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525">V116*V108</f>
        <v>3.74</v>
      </c>
      <c r="W115" s="49">
        <f>SUM(S115:V115)</f>
        <v>11.84</v>
      </c>
      <c r="X115" s="48">
        <f t="shared" ref="X115:AA115" si="526">X116*X108</f>
        <v>3.63</v>
      </c>
      <c r="Y115" s="48">
        <f t="shared" si="526"/>
        <v>2.6</v>
      </c>
      <c r="Z115" s="48">
        <f t="shared" si="526"/>
        <v>2.3920000000000003</v>
      </c>
      <c r="AA115" s="48">
        <f t="shared" si="526"/>
        <v>3.8896000000000002</v>
      </c>
      <c r="AB115" s="49">
        <f>SUM(X115:AA115)</f>
        <v>12.5116</v>
      </c>
      <c r="AC115" s="48">
        <f t="shared" ref="AC115:AF115" si="527">AC116*AC108</f>
        <v>3.7751999999999999</v>
      </c>
      <c r="AD115" s="48">
        <f t="shared" si="527"/>
        <v>2.7040000000000002</v>
      </c>
      <c r="AE115" s="48">
        <f t="shared" si="527"/>
        <v>2.4876800000000001</v>
      </c>
      <c r="AF115" s="48">
        <f t="shared" si="527"/>
        <v>4.0451840000000008</v>
      </c>
      <c r="AG115" s="49">
        <f>SUM(AC115:AF115)</f>
        <v>13.012064000000001</v>
      </c>
      <c r="AH115" s="48">
        <f t="shared" ref="AH115:AK115" si="528">AH116*AH108</f>
        <v>3.9262080000000004</v>
      </c>
      <c r="AI115" s="48">
        <f t="shared" si="528"/>
        <v>2.8121600000000004</v>
      </c>
      <c r="AJ115" s="48">
        <f t="shared" si="528"/>
        <v>2.5871872000000002</v>
      </c>
      <c r="AK115" s="48">
        <f t="shared" si="528"/>
        <v>4.2069913600000008</v>
      </c>
      <c r="AL115" s="49">
        <f>SUM(AH115:AK115)</f>
        <v>13.532546560000004</v>
      </c>
      <c r="AM115" s="48">
        <f t="shared" ref="AM115:AP115" si="529">AM116*AM108</f>
        <v>4.0832563200000003</v>
      </c>
      <c r="AN115" s="48">
        <f t="shared" si="529"/>
        <v>2.9246464000000003</v>
      </c>
      <c r="AO115" s="48">
        <f t="shared" si="529"/>
        <v>2.6906746880000001</v>
      </c>
      <c r="AP115" s="48">
        <f t="shared" si="529"/>
        <v>4.3752710144000009</v>
      </c>
      <c r="AQ115" s="49">
        <f>SUM(AM115:AP115)</f>
        <v>14.073848422400001</v>
      </c>
      <c r="AR115" s="48">
        <f t="shared" ref="AR115:AU115" si="530">AR116*AR108</f>
        <v>4.246586572800001</v>
      </c>
      <c r="AS115" s="48">
        <f t="shared" si="530"/>
        <v>3.0416322560000006</v>
      </c>
      <c r="AT115" s="48">
        <f t="shared" si="530"/>
        <v>2.7983016755200003</v>
      </c>
      <c r="AU115" s="48">
        <f t="shared" si="530"/>
        <v>4.5502818549760011</v>
      </c>
      <c r="AV115" s="49">
        <f>SUM(AR115:AU115)</f>
        <v>14.636802359296004</v>
      </c>
    </row>
    <row r="116" spans="2:48" s="184" customFormat="1" outlineLevel="1" x14ac:dyDescent="0.55000000000000004">
      <c r="B116" s="181" t="s">
        <v>153</v>
      </c>
      <c r="C116" s="190"/>
      <c r="D116" s="187">
        <f>D115/D108</f>
        <v>6.3416567578279829E-3</v>
      </c>
      <c r="E116" s="187">
        <f t="shared" ref="E116:Q116" si="531">E115/E108</f>
        <v>6.9413345275414241E-3</v>
      </c>
      <c r="F116" s="187">
        <f t="shared" si="531"/>
        <v>5.0628164260266275E-3</v>
      </c>
      <c r="G116" s="187">
        <f t="shared" si="531"/>
        <v>5.1171029324936033E-3</v>
      </c>
      <c r="H116" s="188">
        <f t="shared" si="531"/>
        <v>5.8215396968784505E-3</v>
      </c>
      <c r="I116" s="187">
        <f t="shared" si="531"/>
        <v>4.8524059846340476E-3</v>
      </c>
      <c r="J116" s="187">
        <f t="shared" si="531"/>
        <v>5.7792332883837404E-3</v>
      </c>
      <c r="K116" s="187">
        <f t="shared" si="531"/>
        <v>5.5890900961323492E-3</v>
      </c>
      <c r="L116" s="187">
        <f t="shared" si="531"/>
        <v>5.387931034482759E-3</v>
      </c>
      <c r="M116" s="188">
        <f t="shared" si="531"/>
        <v>5.4025974025974028E-3</v>
      </c>
      <c r="N116" s="187">
        <f t="shared" si="531"/>
        <v>5.9235325794291874E-3</v>
      </c>
      <c r="O116" s="187">
        <f t="shared" si="531"/>
        <v>6.2178967288456337E-3</v>
      </c>
      <c r="P116" s="187">
        <f t="shared" si="531"/>
        <v>7.0048309178743955E-3</v>
      </c>
      <c r="Q116" s="167">
        <f t="shared" si="531"/>
        <v>7.7572438968742862E-3</v>
      </c>
      <c r="R116" s="188">
        <f t="shared" ref="R116:U116" si="532">R115/R108</f>
        <v>6.7771084337349408E-3</v>
      </c>
      <c r="S116" s="187">
        <f t="shared" si="532"/>
        <v>7.9117717573723313E-3</v>
      </c>
      <c r="T116" s="187">
        <f t="shared" si="532"/>
        <v>5.3984020729863956E-3</v>
      </c>
      <c r="U116" s="187">
        <f t="shared" si="532"/>
        <v>4.7946633312486971E-3</v>
      </c>
      <c r="V116" s="189">
        <f>Q116</f>
        <v>7.7572438968742862E-3</v>
      </c>
      <c r="W116" s="188">
        <f t="shared" ref="W116" si="533">W115/W108</f>
        <v>6.4276911885257021E-3</v>
      </c>
      <c r="X116" s="189">
        <f t="shared" ref="X116" si="534">S116</f>
        <v>7.9117717573723313E-3</v>
      </c>
      <c r="Y116" s="189">
        <f t="shared" ref="Y116" si="535">T116</f>
        <v>5.3984020729863956E-3</v>
      </c>
      <c r="Z116" s="189">
        <f t="shared" ref="Z116" si="536">U116</f>
        <v>4.7946633312486971E-3</v>
      </c>
      <c r="AA116" s="189">
        <f t="shared" ref="AA116" si="537">V116</f>
        <v>7.7572438968742862E-3</v>
      </c>
      <c r="AB116" s="188">
        <f t="shared" ref="AB116" si="538">AB115/AB108</f>
        <v>6.4468285556643105E-3</v>
      </c>
      <c r="AC116" s="189">
        <f t="shared" ref="AC116" si="539">X116</f>
        <v>7.9117717573723313E-3</v>
      </c>
      <c r="AD116" s="189">
        <f t="shared" ref="AD116" si="540">Y116</f>
        <v>5.3984020729863956E-3</v>
      </c>
      <c r="AE116" s="189">
        <f t="shared" ref="AE116" si="541">Z116</f>
        <v>4.7946633312486971E-3</v>
      </c>
      <c r="AF116" s="189">
        <f t="shared" ref="AF116" si="542">AA116</f>
        <v>7.7572438968742862E-3</v>
      </c>
      <c r="AG116" s="188">
        <f t="shared" ref="AG116" si="543">AG115/AG108</f>
        <v>6.4468285556643096E-3</v>
      </c>
      <c r="AH116" s="189">
        <f t="shared" ref="AH116" si="544">AC116</f>
        <v>7.9117717573723313E-3</v>
      </c>
      <c r="AI116" s="189">
        <f t="shared" ref="AI116" si="545">AD116</f>
        <v>5.3984020729863956E-3</v>
      </c>
      <c r="AJ116" s="189">
        <f t="shared" ref="AJ116" si="546">AE116</f>
        <v>4.7946633312486971E-3</v>
      </c>
      <c r="AK116" s="189">
        <f t="shared" ref="AK116" si="547">AF116</f>
        <v>7.7572438968742862E-3</v>
      </c>
      <c r="AL116" s="188">
        <f t="shared" ref="AL116" si="548">AL115/AL108</f>
        <v>6.4468285556643114E-3</v>
      </c>
      <c r="AM116" s="189">
        <f t="shared" ref="AM116" si="549">AH116</f>
        <v>7.9117717573723313E-3</v>
      </c>
      <c r="AN116" s="189">
        <f t="shared" ref="AN116" si="550">AI116</f>
        <v>5.3984020729863956E-3</v>
      </c>
      <c r="AO116" s="189">
        <f t="shared" ref="AO116" si="551">AJ116</f>
        <v>4.7946633312486971E-3</v>
      </c>
      <c r="AP116" s="189">
        <f t="shared" ref="AP116" si="552">AK116</f>
        <v>7.7572438968742862E-3</v>
      </c>
      <c r="AQ116" s="188">
        <f t="shared" ref="AQ116" si="553">AQ115/AQ108</f>
        <v>6.4468285556643105E-3</v>
      </c>
      <c r="AR116" s="189">
        <f t="shared" ref="AR116" si="554">AM116</f>
        <v>7.9117717573723313E-3</v>
      </c>
      <c r="AS116" s="189">
        <f t="shared" ref="AS116" si="555">AN116</f>
        <v>5.3984020729863956E-3</v>
      </c>
      <c r="AT116" s="189">
        <f t="shared" ref="AT116" si="556">AO116</f>
        <v>4.7946633312486971E-3</v>
      </c>
      <c r="AU116" s="189">
        <f t="shared" ref="AU116" si="557">AP116</f>
        <v>7.7572438968742862E-3</v>
      </c>
      <c r="AV116" s="188">
        <f t="shared" ref="AV116" si="558">AV115/AV108</f>
        <v>6.4468285556643105E-3</v>
      </c>
    </row>
    <row r="117" spans="2:48" ht="16.2" outlineLevel="1" x14ac:dyDescent="0.8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559">IFERROR((Y163*(X117/X163)),0)</f>
        <v>0</v>
      </c>
      <c r="Z117" s="119">
        <f t="shared" si="559"/>
        <v>0</v>
      </c>
      <c r="AA117" s="119">
        <f t="shared" si="559"/>
        <v>0</v>
      </c>
      <c r="AB117" s="131">
        <f>SUM(X117:AA117)</f>
        <v>0</v>
      </c>
      <c r="AC117" s="119">
        <f>IFERROR((AC163*(AA117/AA163)),0)</f>
        <v>0</v>
      </c>
      <c r="AD117" s="119">
        <f t="shared" ref="AD117:AF117" si="560">IFERROR((AD163*(AC117/AC163)),0)</f>
        <v>0</v>
      </c>
      <c r="AE117" s="119">
        <f t="shared" si="560"/>
        <v>0</v>
      </c>
      <c r="AF117" s="119">
        <f t="shared" si="560"/>
        <v>0</v>
      </c>
      <c r="AG117" s="131">
        <f>SUM(AC117:AF117)</f>
        <v>0</v>
      </c>
      <c r="AH117" s="119">
        <f>IFERROR((AH163*(AF117/AF163)),0)</f>
        <v>0</v>
      </c>
      <c r="AI117" s="119">
        <f t="shared" ref="AI117:AK117" si="561">IFERROR((AI163*(AH117/AH163)),0)</f>
        <v>0</v>
      </c>
      <c r="AJ117" s="119">
        <f t="shared" si="561"/>
        <v>0</v>
      </c>
      <c r="AK117" s="119">
        <f t="shared" si="561"/>
        <v>0</v>
      </c>
      <c r="AL117" s="131">
        <f>SUM(AH117:AK117)</f>
        <v>0</v>
      </c>
      <c r="AM117" s="119">
        <f>IFERROR((AM163*(AK117/AK163)),0)</f>
        <v>0</v>
      </c>
      <c r="AN117" s="119">
        <f t="shared" ref="AN117:AP117" si="562">IFERROR((AN163*(AM117/AM163)),0)</f>
        <v>0</v>
      </c>
      <c r="AO117" s="119">
        <f t="shared" si="562"/>
        <v>0</v>
      </c>
      <c r="AP117" s="119">
        <f t="shared" si="562"/>
        <v>0</v>
      </c>
      <c r="AQ117" s="131">
        <f>SUM(AM117:AP117)</f>
        <v>0</v>
      </c>
      <c r="AR117" s="119">
        <f>IFERROR((AR163*(AP117/AP163)),0)</f>
        <v>0</v>
      </c>
      <c r="AS117" s="119">
        <f t="shared" ref="AS117:AU117" si="563">IFERROR((AS163*(AR117/AR163)),0)</f>
        <v>0</v>
      </c>
      <c r="AT117" s="119">
        <f t="shared" si="563"/>
        <v>0</v>
      </c>
      <c r="AU117" s="119">
        <f t="shared" si="563"/>
        <v>0</v>
      </c>
      <c r="AV117" s="131">
        <f>SUM(AR117:AU117)</f>
        <v>0</v>
      </c>
    </row>
    <row r="118" spans="2:48" outlineLevel="1" x14ac:dyDescent="0.55000000000000004">
      <c r="B118" s="46" t="s">
        <v>52</v>
      </c>
      <c r="C118" s="19"/>
      <c r="D118" s="50">
        <f>D110+D112+D114+D115+D117</f>
        <v>370.2</v>
      </c>
      <c r="E118" s="50">
        <f t="shared" ref="E118:AU118" si="564">E110+E112+E114+E115+E117</f>
        <v>337.90000000000003</v>
      </c>
      <c r="F118" s="50">
        <f t="shared" si="564"/>
        <v>400.2</v>
      </c>
      <c r="G118" s="50">
        <f t="shared" si="564"/>
        <v>382.30000000000007</v>
      </c>
      <c r="H118" s="26">
        <f t="shared" si="564"/>
        <v>1490.6</v>
      </c>
      <c r="I118" s="50">
        <f t="shared" si="564"/>
        <v>362.1</v>
      </c>
      <c r="J118" s="50">
        <f t="shared" si="564"/>
        <v>372.6</v>
      </c>
      <c r="K118" s="50">
        <f t="shared" si="564"/>
        <v>374.09999999999997</v>
      </c>
      <c r="L118" s="50">
        <f t="shared" si="564"/>
        <v>349.1</v>
      </c>
      <c r="M118" s="26">
        <f t="shared" si="564"/>
        <v>1457.9000000000003</v>
      </c>
      <c r="N118" s="50">
        <f t="shared" si="564"/>
        <v>246.99999999999997</v>
      </c>
      <c r="O118" s="50">
        <f t="shared" si="564"/>
        <v>247.60000000000002</v>
      </c>
      <c r="P118" s="50">
        <f t="shared" si="564"/>
        <v>261.5</v>
      </c>
      <c r="Q118" s="103">
        <f t="shared" si="564"/>
        <v>298.2</v>
      </c>
      <c r="R118" s="26">
        <f t="shared" si="564"/>
        <v>1054.3</v>
      </c>
      <c r="S118" s="50">
        <f t="shared" si="564"/>
        <v>273.5</v>
      </c>
      <c r="T118" s="50">
        <f t="shared" si="564"/>
        <v>313.7</v>
      </c>
      <c r="U118" s="50">
        <f t="shared" si="564"/>
        <v>341.70000000000005</v>
      </c>
      <c r="V118" s="50">
        <f t="shared" si="564"/>
        <v>361.43910000000005</v>
      </c>
      <c r="W118" s="26">
        <f t="shared" si="564"/>
        <v>1290.3390999999999</v>
      </c>
      <c r="X118" s="50">
        <f t="shared" si="564"/>
        <v>316.90835000000004</v>
      </c>
      <c r="Y118" s="50">
        <f t="shared" si="564"/>
        <v>326.24799999999999</v>
      </c>
      <c r="Z118" s="50">
        <f t="shared" si="564"/>
        <v>350.37912000000006</v>
      </c>
      <c r="AA118" s="50">
        <f t="shared" si="564"/>
        <v>345.81175200000001</v>
      </c>
      <c r="AB118" s="26">
        <f t="shared" si="564"/>
        <v>1339.3472220000001</v>
      </c>
      <c r="AC118" s="50">
        <f t="shared" ref="AC118:AF118" si="565">AC110+AC112+AC114+AC115+AC117</f>
        <v>320.04143600000009</v>
      </c>
      <c r="AD118" s="50">
        <f t="shared" si="565"/>
        <v>339.29792000000003</v>
      </c>
      <c r="AE118" s="50">
        <f t="shared" si="565"/>
        <v>354.01741440000001</v>
      </c>
      <c r="AF118" s="50">
        <f t="shared" si="565"/>
        <v>349.21478592000005</v>
      </c>
      <c r="AG118" s="26">
        <f t="shared" si="564"/>
        <v>1362.5715563200001</v>
      </c>
      <c r="AH118" s="50">
        <f t="shared" si="564"/>
        <v>331.35434675200008</v>
      </c>
      <c r="AI118" s="50">
        <f t="shared" si="564"/>
        <v>352.86983680000009</v>
      </c>
      <c r="AJ118" s="50">
        <f t="shared" si="564"/>
        <v>362.78213836800012</v>
      </c>
      <c r="AK118" s="50">
        <f t="shared" si="564"/>
        <v>361.0140546355201</v>
      </c>
      <c r="AL118" s="26">
        <f t="shared" si="564"/>
        <v>1408.0203765555202</v>
      </c>
      <c r="AM118" s="50">
        <f t="shared" si="564"/>
        <v>344.60852062208011</v>
      </c>
      <c r="AN118" s="50">
        <f t="shared" si="564"/>
        <v>366.98463027200012</v>
      </c>
      <c r="AO118" s="50">
        <f t="shared" si="564"/>
        <v>377.29342390272006</v>
      </c>
      <c r="AP118" s="50">
        <f t="shared" si="564"/>
        <v>375.45461682094094</v>
      </c>
      <c r="AQ118" s="26">
        <f t="shared" si="564"/>
        <v>1464.3411916177413</v>
      </c>
      <c r="AR118" s="50">
        <f t="shared" si="564"/>
        <v>358.39286144696342</v>
      </c>
      <c r="AS118" s="50">
        <f t="shared" si="564"/>
        <v>381.66401548288013</v>
      </c>
      <c r="AT118" s="50">
        <f t="shared" si="564"/>
        <v>392.38516085882884</v>
      </c>
      <c r="AU118" s="50">
        <f t="shared" si="564"/>
        <v>390.47280149377849</v>
      </c>
      <c r="AV118" s="26">
        <f t="shared" ref="AV118" si="566">AV110+AV112+AV114+AV115+AV117</f>
        <v>1522.9148392824509</v>
      </c>
    </row>
    <row r="119" spans="2:48" ht="16.2" outlineLevel="1" x14ac:dyDescent="0.8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56">
        <f>U119</f>
        <v>53.7</v>
      </c>
      <c r="W119" s="193">
        <f>SUM(S119:V119)</f>
        <v>195.5</v>
      </c>
      <c r="X119" s="56">
        <f>V119</f>
        <v>53.7</v>
      </c>
      <c r="Y119" s="56">
        <f>X119</f>
        <v>53.7</v>
      </c>
      <c r="Z119" s="56">
        <f>Y119</f>
        <v>53.7</v>
      </c>
      <c r="AA119" s="56">
        <f>Z119</f>
        <v>53.7</v>
      </c>
      <c r="AB119" s="193">
        <f>SUM(X119:AA119)</f>
        <v>214.8</v>
      </c>
      <c r="AC119" s="56">
        <f>AA119</f>
        <v>53.7</v>
      </c>
      <c r="AD119" s="56">
        <f>AC119</f>
        <v>53.7</v>
      </c>
      <c r="AE119" s="56">
        <f>AD119</f>
        <v>53.7</v>
      </c>
      <c r="AF119" s="56">
        <f>AE119</f>
        <v>53.7</v>
      </c>
      <c r="AG119" s="193">
        <f>SUM(AC119:AF119)</f>
        <v>214.8</v>
      </c>
      <c r="AH119" s="56">
        <f>AF119</f>
        <v>53.7</v>
      </c>
      <c r="AI119" s="56">
        <f>AH119</f>
        <v>53.7</v>
      </c>
      <c r="AJ119" s="56">
        <f>AI119</f>
        <v>53.7</v>
      </c>
      <c r="AK119" s="56">
        <f>AJ119</f>
        <v>53.7</v>
      </c>
      <c r="AL119" s="193">
        <f>SUM(AH119:AK119)</f>
        <v>214.8</v>
      </c>
      <c r="AM119" s="56">
        <f>AK119</f>
        <v>53.7</v>
      </c>
      <c r="AN119" s="56">
        <f>AM119</f>
        <v>53.7</v>
      </c>
      <c r="AO119" s="56">
        <f>AN119</f>
        <v>53.7</v>
      </c>
      <c r="AP119" s="56">
        <f>AO119</f>
        <v>53.7</v>
      </c>
      <c r="AQ119" s="193">
        <f>SUM(AM119:AP119)</f>
        <v>214.8</v>
      </c>
      <c r="AR119" s="56">
        <f>AP119</f>
        <v>53.7</v>
      </c>
      <c r="AS119" s="56">
        <f>AR119</f>
        <v>53.7</v>
      </c>
      <c r="AT119" s="56">
        <f>AS119</f>
        <v>53.7</v>
      </c>
      <c r="AU119" s="56">
        <f>AT119</f>
        <v>53.7</v>
      </c>
      <c r="AV119" s="193">
        <f>SUM(AR119:AU119)</f>
        <v>214.8</v>
      </c>
    </row>
    <row r="120" spans="2:48" outlineLevel="1" x14ac:dyDescent="0.55000000000000004">
      <c r="B120" s="46" t="s">
        <v>53</v>
      </c>
      <c r="C120" s="44"/>
      <c r="D120" s="156">
        <f t="shared" ref="D120:AU120" si="567">D108-D118+D119</f>
        <v>175.80000000000004</v>
      </c>
      <c r="E120" s="156">
        <f t="shared" si="567"/>
        <v>148.89999999999998</v>
      </c>
      <c r="F120" s="156">
        <f t="shared" si="567"/>
        <v>181.89999999999998</v>
      </c>
      <c r="G120" s="156">
        <f t="shared" si="567"/>
        <v>190.89999999999995</v>
      </c>
      <c r="H120" s="97">
        <f t="shared" si="567"/>
        <v>697.5</v>
      </c>
      <c r="I120" s="156">
        <f t="shared" si="567"/>
        <v>175.5</v>
      </c>
      <c r="J120" s="156">
        <f t="shared" si="567"/>
        <v>189.6</v>
      </c>
      <c r="K120" s="156">
        <f t="shared" si="567"/>
        <v>124.20000000000005</v>
      </c>
      <c r="L120" s="74">
        <f t="shared" si="567"/>
        <v>197.89999999999998</v>
      </c>
      <c r="M120" s="97">
        <f t="shared" si="567"/>
        <v>687.1999999999997</v>
      </c>
      <c r="N120" s="74">
        <f t="shared" si="567"/>
        <v>180.8</v>
      </c>
      <c r="O120" s="74">
        <f t="shared" si="567"/>
        <v>172.59999999999997</v>
      </c>
      <c r="P120" s="74">
        <f t="shared" si="567"/>
        <v>216</v>
      </c>
      <c r="Q120" s="74">
        <f t="shared" si="567"/>
        <v>219.8</v>
      </c>
      <c r="R120" s="97">
        <f t="shared" si="567"/>
        <v>789.19999999999993</v>
      </c>
      <c r="S120" s="74">
        <f t="shared" si="567"/>
        <v>183.20000000000002</v>
      </c>
      <c r="T120" s="74">
        <f t="shared" si="567"/>
        <v>197.90000000000003</v>
      </c>
      <c r="U120" s="74">
        <f t="shared" si="567"/>
        <v>191.69999999999993</v>
      </c>
      <c r="V120" s="74">
        <f t="shared" si="567"/>
        <v>174.39089999999999</v>
      </c>
      <c r="W120" s="97">
        <f t="shared" si="567"/>
        <v>747.19090000000028</v>
      </c>
      <c r="X120" s="74">
        <f t="shared" si="567"/>
        <v>195.60165000000001</v>
      </c>
      <c r="Y120" s="74">
        <f t="shared" si="567"/>
        <v>209.07600000000002</v>
      </c>
      <c r="Z120" s="74">
        <f t="shared" si="567"/>
        <v>202.20887999999997</v>
      </c>
      <c r="AA120" s="74">
        <f t="shared" si="567"/>
        <v>209.30344800000006</v>
      </c>
      <c r="AB120" s="97">
        <f t="shared" si="567"/>
        <v>816.18997800000011</v>
      </c>
      <c r="AC120" s="74">
        <f t="shared" ref="AC120:AF120" si="568">AC108-AC118+AC119</f>
        <v>210.820964</v>
      </c>
      <c r="AD120" s="74">
        <f t="shared" si="568"/>
        <v>215.29104000000001</v>
      </c>
      <c r="AE120" s="74">
        <f t="shared" si="568"/>
        <v>218.52610559999999</v>
      </c>
      <c r="AF120" s="74">
        <f t="shared" si="568"/>
        <v>225.95702208000006</v>
      </c>
      <c r="AG120" s="97">
        <f t="shared" si="567"/>
        <v>870.59513168000035</v>
      </c>
      <c r="AH120" s="74">
        <f t="shared" si="567"/>
        <v>218.59454924800002</v>
      </c>
      <c r="AI120" s="74">
        <f t="shared" si="567"/>
        <v>221.75468160000003</v>
      </c>
      <c r="AJ120" s="74">
        <f t="shared" si="567"/>
        <v>230.51512243199994</v>
      </c>
      <c r="AK120" s="74">
        <f t="shared" si="567"/>
        <v>235.01662568448006</v>
      </c>
      <c r="AL120" s="97">
        <f t="shared" si="567"/>
        <v>905.88097896448039</v>
      </c>
      <c r="AM120" s="74">
        <f t="shared" si="567"/>
        <v>225.19033121792006</v>
      </c>
      <c r="AN120" s="74">
        <f t="shared" si="567"/>
        <v>228.47686886399998</v>
      </c>
      <c r="AO120" s="74">
        <f t="shared" si="567"/>
        <v>237.58772732927997</v>
      </c>
      <c r="AP120" s="74">
        <f t="shared" si="567"/>
        <v>242.26929071185924</v>
      </c>
      <c r="AQ120" s="97">
        <f t="shared" si="567"/>
        <v>933.5242181230592</v>
      </c>
      <c r="AR120" s="74">
        <f t="shared" si="567"/>
        <v>232.04994446663682</v>
      </c>
      <c r="AS120" s="74">
        <f t="shared" si="567"/>
        <v>235.46794361856001</v>
      </c>
      <c r="AT120" s="74">
        <f t="shared" si="567"/>
        <v>244.94323642245121</v>
      </c>
      <c r="AU120" s="74">
        <f t="shared" si="567"/>
        <v>249.81206234033368</v>
      </c>
      <c r="AV120" s="97">
        <f t="shared" ref="AV120" si="569">AV108-AV118+AV119</f>
        <v>962.27318684798206</v>
      </c>
    </row>
    <row r="121" spans="2:48" outlineLevel="1" x14ac:dyDescent="0.55000000000000004">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U121" si="570">+I120/I108</f>
        <v>0.3548321876263647</v>
      </c>
      <c r="J121" s="157">
        <f t="shared" si="570"/>
        <v>0.36524754382585239</v>
      </c>
      <c r="K121" s="157">
        <f t="shared" si="570"/>
        <v>0.27766599597585523</v>
      </c>
      <c r="L121" s="75">
        <f t="shared" si="570"/>
        <v>0.42650862068965512</v>
      </c>
      <c r="M121" s="98">
        <f t="shared" si="570"/>
        <v>0.35698701298701285</v>
      </c>
      <c r="N121" s="75">
        <f t="shared" si="570"/>
        <v>0.48680667743672595</v>
      </c>
      <c r="O121" s="75">
        <f t="shared" si="570"/>
        <v>0.46661259799945926</v>
      </c>
      <c r="P121" s="75">
        <f t="shared" si="570"/>
        <v>0.52173913043478259</v>
      </c>
      <c r="Q121" s="75">
        <f t="shared" si="570"/>
        <v>0.50148300250969657</v>
      </c>
      <c r="R121" s="98">
        <f t="shared" si="570"/>
        <v>0.49523092369477911</v>
      </c>
      <c r="S121" s="75">
        <f t="shared" si="570"/>
        <v>0.43922320786382163</v>
      </c>
      <c r="T121" s="75">
        <f t="shared" si="570"/>
        <v>0.42733750809760318</v>
      </c>
      <c r="U121" s="75">
        <f t="shared" si="570"/>
        <v>0.3996247654784239</v>
      </c>
      <c r="V121" s="75">
        <f t="shared" si="570"/>
        <v>0.36170929002551172</v>
      </c>
      <c r="W121" s="98">
        <f t="shared" si="570"/>
        <v>0.40563449020917153</v>
      </c>
      <c r="X121" s="75">
        <f t="shared" si="570"/>
        <v>0.42632385954970464</v>
      </c>
      <c r="Y121" s="75">
        <f t="shared" si="570"/>
        <v>0.43410627377373223</v>
      </c>
      <c r="Z121" s="75">
        <f t="shared" si="570"/>
        <v>0.40531918987828924</v>
      </c>
      <c r="AA121" s="75">
        <f t="shared" si="570"/>
        <v>0.41742541510508663</v>
      </c>
      <c r="AB121" s="98">
        <f t="shared" si="570"/>
        <v>0.42055667196980612</v>
      </c>
      <c r="AC121" s="75">
        <f t="shared" ref="AC121:AF121" si="571">+AC120/AC108</f>
        <v>0.44182224751992183</v>
      </c>
      <c r="AD121" s="75">
        <f t="shared" si="571"/>
        <v>0.42981789816249888</v>
      </c>
      <c r="AE121" s="75">
        <f t="shared" si="571"/>
        <v>0.42117921333969821</v>
      </c>
      <c r="AF121" s="75">
        <f t="shared" si="571"/>
        <v>0.43330630460467767</v>
      </c>
      <c r="AG121" s="98">
        <f t="shared" si="570"/>
        <v>0.43133645479586913</v>
      </c>
      <c r="AH121" s="75">
        <f t="shared" si="570"/>
        <v>0.44049377441436155</v>
      </c>
      <c r="AI121" s="75">
        <f t="shared" si="570"/>
        <v>0.42569446007477457</v>
      </c>
      <c r="AJ121" s="75">
        <f t="shared" si="570"/>
        <v>0.4271984666679759</v>
      </c>
      <c r="AK121" s="75">
        <f t="shared" si="570"/>
        <v>0.43334562143120758</v>
      </c>
      <c r="AL121" s="98">
        <f t="shared" si="570"/>
        <v>0.43155656899667461</v>
      </c>
      <c r="AM121" s="75">
        <f t="shared" si="570"/>
        <v>0.43633178104363052</v>
      </c>
      <c r="AN121" s="75">
        <f t="shared" si="570"/>
        <v>0.42172961575965501</v>
      </c>
      <c r="AO121" s="75">
        <f t="shared" si="570"/>
        <v>0.42337082563747391</v>
      </c>
      <c r="AP121" s="75">
        <f t="shared" si="570"/>
        <v>0.42953727222594784</v>
      </c>
      <c r="AQ121" s="98">
        <f t="shared" si="570"/>
        <v>0.42762081885301745</v>
      </c>
      <c r="AR121" s="75">
        <f t="shared" si="570"/>
        <v>0.43232986434100434</v>
      </c>
      <c r="AS121" s="75">
        <f t="shared" si="570"/>
        <v>0.41791726545665547</v>
      </c>
      <c r="AT121" s="75">
        <f t="shared" si="570"/>
        <v>0.41969040156968351</v>
      </c>
      <c r="AU121" s="75">
        <f t="shared" si="570"/>
        <v>0.42587539799012136</v>
      </c>
      <c r="AV121" s="98">
        <f t="shared" ref="AV121" si="572">+AV120/AV108</f>
        <v>0.42383644371488588</v>
      </c>
    </row>
    <row r="122" spans="2:48" ht="17.100000000000001" x14ac:dyDescent="0.85">
      <c r="B122" s="445" t="s">
        <v>55</v>
      </c>
      <c r="C122" s="446"/>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55000000000000004">
      <c r="B123" s="437" t="s">
        <v>127</v>
      </c>
      <c r="C123" s="438"/>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573">+Q123*(1+V124)</f>
        <v>33.880000000000003</v>
      </c>
      <c r="W123" s="31">
        <f>SUM(S123:V123)</f>
        <v>110.68</v>
      </c>
      <c r="X123" s="48">
        <f>+S123*(1+X124)</f>
        <v>27.610000000000003</v>
      </c>
      <c r="Y123" s="48">
        <f>+T123*(1+Y124)</f>
        <v>26.84</v>
      </c>
      <c r="Z123" s="48">
        <f>+U123*(1+Z124)</f>
        <v>30.030000000000005</v>
      </c>
      <c r="AA123" s="48">
        <f t="shared" ref="AA123" si="574">+V123*(1+AA124)</f>
        <v>37.268000000000008</v>
      </c>
      <c r="AB123" s="31">
        <f>SUM(X123:AA123)</f>
        <v>121.74800000000002</v>
      </c>
      <c r="AC123" s="48">
        <f>+X123*(1+AC124)</f>
        <v>30.371000000000006</v>
      </c>
      <c r="AD123" s="48">
        <f>+Y123*(1+AD124)</f>
        <v>29.524000000000001</v>
      </c>
      <c r="AE123" s="48">
        <f>+Z123*(1+AE124)</f>
        <v>33.033000000000008</v>
      </c>
      <c r="AF123" s="48">
        <f t="shared" ref="AF123" si="575">+AA123*(1+AF124)</f>
        <v>40.994800000000012</v>
      </c>
      <c r="AG123" s="31">
        <f>SUM(AC123:AF123)</f>
        <v>133.92280000000005</v>
      </c>
      <c r="AH123" s="48">
        <f>+AC123*(1+AH124)</f>
        <v>33.408100000000012</v>
      </c>
      <c r="AI123" s="48">
        <f>+AD123*(1+AI124)</f>
        <v>32.476400000000005</v>
      </c>
      <c r="AJ123" s="48">
        <f>+AE123*(1+AJ124)</f>
        <v>36.336300000000016</v>
      </c>
      <c r="AK123" s="48">
        <f t="shared" ref="AK123" si="576">+AF123*(1+AK124)</f>
        <v>45.094280000000019</v>
      </c>
      <c r="AL123" s="31">
        <f>SUM(AH123:AK123)</f>
        <v>147.31508000000005</v>
      </c>
      <c r="AM123" s="48">
        <f>+AH123*(1+AM124)</f>
        <v>36.748910000000016</v>
      </c>
      <c r="AN123" s="48">
        <f>+AI123*(1+AN124)</f>
        <v>35.724040000000009</v>
      </c>
      <c r="AO123" s="48">
        <f>+AJ123*(1+AO124)</f>
        <v>39.969930000000019</v>
      </c>
      <c r="AP123" s="48">
        <f t="shared" ref="AP123" si="577">+AK123*(1+AP124)</f>
        <v>49.603708000000026</v>
      </c>
      <c r="AQ123" s="31">
        <f>SUM(AM123:AP123)</f>
        <v>162.04658800000007</v>
      </c>
      <c r="AR123" s="48">
        <f>+AM123*(1+AR124)</f>
        <v>40.423801000000019</v>
      </c>
      <c r="AS123" s="48">
        <f>+AN123*(1+AS124)</f>
        <v>39.296444000000015</v>
      </c>
      <c r="AT123" s="48">
        <f>+AO123*(1+AT124)</f>
        <v>43.966923000000023</v>
      </c>
      <c r="AU123" s="48">
        <f t="shared" ref="AU123" si="578">+AP123*(1+AU124)</f>
        <v>54.564078800000033</v>
      </c>
      <c r="AV123" s="31">
        <f>SUM(AR123:AU123)</f>
        <v>178.2512468000001</v>
      </c>
    </row>
    <row r="124" spans="2:48" s="8" customFormat="1" outlineLevel="1" x14ac:dyDescent="0.55000000000000004">
      <c r="B124" s="38" t="s">
        <v>128</v>
      </c>
      <c r="C124" s="201"/>
      <c r="D124" s="30"/>
      <c r="E124" s="30"/>
      <c r="F124" s="30"/>
      <c r="G124" s="118"/>
      <c r="H124" s="130"/>
      <c r="I124" s="118">
        <f t="shared" ref="I124:J124" si="579">I123/D123-1</f>
        <v>0.76724137931034497</v>
      </c>
      <c r="J124" s="118">
        <f t="shared" si="579"/>
        <v>-0.24050632911392411</v>
      </c>
      <c r="K124" s="118">
        <f>K123/F123-1</f>
        <v>-0.15450643776824036</v>
      </c>
      <c r="L124" s="118">
        <f>L123/G123-1</f>
        <v>-9.740259740259738E-2</v>
      </c>
      <c r="M124" s="128">
        <f>M123/H123-1</f>
        <v>0</v>
      </c>
      <c r="N124" s="118">
        <f t="shared" ref="N124" si="580">N123/I123-1</f>
        <v>0</v>
      </c>
      <c r="O124" s="118">
        <f t="shared" ref="O124" si="581">O123/J123-1</f>
        <v>0.88333333333333353</v>
      </c>
      <c r="P124" s="118">
        <f t="shared" ref="P124" si="582">P123/K123-1</f>
        <v>0.20812182741116758</v>
      </c>
      <c r="Q124" s="118">
        <f t="shared" ref="Q124" si="583">Q123/L123-1</f>
        <v>1.2158273381294964</v>
      </c>
      <c r="R124" s="128">
        <f>R123/M123-1</f>
        <v>0.47806354009077134</v>
      </c>
      <c r="S124" s="118">
        <f t="shared" ref="S124" si="584">S123/N123-1</f>
        <v>0.224390243902439</v>
      </c>
      <c r="T124" s="118">
        <f t="shared" ref="T124:U124" si="585">T123/O123-1</f>
        <v>7.9646017699114946E-2</v>
      </c>
      <c r="U124" s="118">
        <f t="shared" si="585"/>
        <v>0.14705882352941169</v>
      </c>
      <c r="V124" s="34">
        <v>0.1</v>
      </c>
      <c r="W124" s="128">
        <f>W123/R123-1</f>
        <v>0.13285568065506648</v>
      </c>
      <c r="X124" s="34">
        <v>0.1</v>
      </c>
      <c r="Y124" s="34">
        <v>0.1</v>
      </c>
      <c r="Z124" s="34">
        <v>0.1</v>
      </c>
      <c r="AA124" s="34">
        <v>0.1</v>
      </c>
      <c r="AB124" s="128">
        <f>AB123/W123-1</f>
        <v>0.10000000000000009</v>
      </c>
      <c r="AC124" s="34">
        <v>0.1</v>
      </c>
      <c r="AD124" s="34">
        <v>0.1</v>
      </c>
      <c r="AE124" s="34">
        <v>0.1</v>
      </c>
      <c r="AF124" s="34">
        <v>0.1</v>
      </c>
      <c r="AG124" s="128">
        <f>AG123/AB123-1</f>
        <v>0.10000000000000031</v>
      </c>
      <c r="AH124" s="34">
        <v>0.1</v>
      </c>
      <c r="AI124" s="34">
        <v>0.1</v>
      </c>
      <c r="AJ124" s="34">
        <v>0.1</v>
      </c>
      <c r="AK124" s="34">
        <v>0.1</v>
      </c>
      <c r="AL124" s="128">
        <f>AL123/AG123-1</f>
        <v>9.9999999999999867E-2</v>
      </c>
      <c r="AM124" s="34">
        <v>0.1</v>
      </c>
      <c r="AN124" s="34">
        <v>0.1</v>
      </c>
      <c r="AO124" s="34">
        <v>0.1</v>
      </c>
      <c r="AP124" s="34">
        <v>0.1</v>
      </c>
      <c r="AQ124" s="128">
        <f>AQ123/AL123-1</f>
        <v>0.10000000000000009</v>
      </c>
      <c r="AR124" s="34">
        <v>0.1</v>
      </c>
      <c r="AS124" s="34">
        <v>0.1</v>
      </c>
      <c r="AT124" s="34">
        <v>0.1</v>
      </c>
      <c r="AU124" s="34">
        <v>0.1</v>
      </c>
      <c r="AV124" s="128">
        <f>AV123/AQ123-1</f>
        <v>0.10000000000000009</v>
      </c>
    </row>
    <row r="125" spans="2:48" outlineLevel="1" x14ac:dyDescent="0.55000000000000004">
      <c r="B125" s="449" t="s">
        <v>100</v>
      </c>
      <c r="C125" s="450"/>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55000000000000004">
      <c r="B126" s="180" t="s">
        <v>33</v>
      </c>
      <c r="C126" s="18"/>
      <c r="D126" s="48">
        <v>3.2</v>
      </c>
      <c r="E126" s="48">
        <v>4.3</v>
      </c>
      <c r="F126" s="48">
        <v>5.8</v>
      </c>
      <c r="G126" s="105">
        <f>5.2+0.1</f>
        <v>5.3</v>
      </c>
      <c r="H126" s="170"/>
      <c r="I126" s="105">
        <v>2.8</v>
      </c>
      <c r="J126" s="105">
        <v>3.7</v>
      </c>
      <c r="K126" s="105">
        <v>4</v>
      </c>
      <c r="L126" s="105">
        <v>3.4</v>
      </c>
      <c r="M126" s="31">
        <f t="shared" ref="M126:M129" si="586">SUM(I126:L126)</f>
        <v>13.9</v>
      </c>
      <c r="N126" s="105">
        <v>3.6</v>
      </c>
      <c r="O126" s="105">
        <v>3.4</v>
      </c>
      <c r="P126" s="105">
        <v>3.3</v>
      </c>
      <c r="Q126" s="105">
        <v>4.5</v>
      </c>
      <c r="R126" s="31">
        <f t="shared" ref="R126:R129" si="587">SUM(N126:Q126)</f>
        <v>14.8</v>
      </c>
      <c r="S126" s="105">
        <v>2.9</v>
      </c>
      <c r="T126" s="105">
        <v>4.4000000000000004</v>
      </c>
      <c r="U126" s="105">
        <v>5.9</v>
      </c>
      <c r="V126" s="95">
        <v>5.9</v>
      </c>
      <c r="W126" s="31">
        <f t="shared" ref="W126:W129" si="588">SUM(S126:V126)</f>
        <v>19.100000000000001</v>
      </c>
      <c r="X126" s="95">
        <v>5.9</v>
      </c>
      <c r="Y126" s="95">
        <v>5.9</v>
      </c>
      <c r="Z126" s="95">
        <v>5.9</v>
      </c>
      <c r="AA126" s="95">
        <v>5.9</v>
      </c>
      <c r="AB126" s="31">
        <f t="shared" ref="AB126:AB129" si="589">SUM(X126:AA126)</f>
        <v>23.6</v>
      </c>
      <c r="AC126" s="95">
        <v>5.9</v>
      </c>
      <c r="AD126" s="95">
        <v>5.9</v>
      </c>
      <c r="AE126" s="95">
        <v>5.9</v>
      </c>
      <c r="AF126" s="95">
        <v>5.9</v>
      </c>
      <c r="AG126" s="31">
        <f t="shared" ref="AG126:AG129" si="590">SUM(AC126:AF126)</f>
        <v>23.6</v>
      </c>
      <c r="AH126" s="95">
        <v>5.9</v>
      </c>
      <c r="AI126" s="95">
        <v>5.9</v>
      </c>
      <c r="AJ126" s="95">
        <v>5.9</v>
      </c>
      <c r="AK126" s="95">
        <v>5.9</v>
      </c>
      <c r="AL126" s="31">
        <f t="shared" ref="AL126:AL129" si="591">SUM(AH126:AK126)</f>
        <v>23.6</v>
      </c>
      <c r="AM126" s="95">
        <v>5.9</v>
      </c>
      <c r="AN126" s="95">
        <v>5.9</v>
      </c>
      <c r="AO126" s="95">
        <v>5.9</v>
      </c>
      <c r="AP126" s="95">
        <v>5.9</v>
      </c>
      <c r="AQ126" s="31">
        <f t="shared" ref="AQ126:AQ129" si="592">SUM(AM126:AP126)</f>
        <v>23.6</v>
      </c>
      <c r="AR126" s="95">
        <v>5.9</v>
      </c>
      <c r="AS126" s="95">
        <v>5.9</v>
      </c>
      <c r="AT126" s="95">
        <v>5.9</v>
      </c>
      <c r="AU126" s="95">
        <v>5.9</v>
      </c>
      <c r="AV126" s="31">
        <f t="shared" ref="AV126:AV129" si="593">SUM(AR126:AU126)</f>
        <v>23.6</v>
      </c>
    </row>
    <row r="127" spans="2:48" outlineLevel="1" x14ac:dyDescent="0.55000000000000004">
      <c r="B127" s="180" t="s">
        <v>34</v>
      </c>
      <c r="C127" s="18"/>
      <c r="D127" s="358">
        <v>39.5</v>
      </c>
      <c r="E127" s="358">
        <v>40.5</v>
      </c>
      <c r="F127" s="358">
        <v>39.6</v>
      </c>
      <c r="G127" s="358">
        <v>37.299999999999997</v>
      </c>
      <c r="H127" s="130"/>
      <c r="I127" s="358">
        <v>34.9</v>
      </c>
      <c r="J127" s="358">
        <v>34.5</v>
      </c>
      <c r="K127" s="358">
        <v>40.9</v>
      </c>
      <c r="L127" s="358">
        <v>39.5</v>
      </c>
      <c r="M127" s="126">
        <f t="shared" si="586"/>
        <v>149.80000000000001</v>
      </c>
      <c r="N127" s="358">
        <v>37</v>
      </c>
      <c r="O127" s="358">
        <v>37</v>
      </c>
      <c r="P127" s="358">
        <v>35.5</v>
      </c>
      <c r="Q127" s="358">
        <v>32.9</v>
      </c>
      <c r="R127" s="126">
        <f t="shared" si="587"/>
        <v>142.4</v>
      </c>
      <c r="S127" s="358">
        <v>32.9</v>
      </c>
      <c r="T127" s="358">
        <v>32.299999999999997</v>
      </c>
      <c r="U127" s="358">
        <v>30.6</v>
      </c>
      <c r="V127" s="358">
        <f>(U127/(U66+U99+U114+U127))*'CFS 3Q2022'!V7*0.95</f>
        <v>31.661062128730872</v>
      </c>
      <c r="W127" s="126">
        <f t="shared" si="588"/>
        <v>127.46106212873086</v>
      </c>
      <c r="X127" s="358">
        <f>(V127/(V66+V99+V114+V127))*'CFS 3Q2022'!X7*0.95</f>
        <v>32.186783408474412</v>
      </c>
      <c r="Y127" s="358">
        <f>(X127/(X66+X99+X114+X127))*'CFS 3Q2022'!Y7*0.95</f>
        <v>33.565224590422503</v>
      </c>
      <c r="Z127" s="358">
        <f>(Y127/(Y66+Y99+Y114+Y127))*'CFS 3Q2022'!Z7*0.95</f>
        <v>34.715693285330147</v>
      </c>
      <c r="AA127" s="358">
        <f>(Z127/(Z66+Z99+Z114+Z127))*'CFS 3Q2022'!AA7*0.95</f>
        <v>36.102986641354832</v>
      </c>
      <c r="AB127" s="126">
        <f t="shared" si="589"/>
        <v>136.57068792558189</v>
      </c>
      <c r="AC127" s="358">
        <f>(AA127/(AA66+AA99+AA114+AA127))*'CFS 3Q2022'!AC7*0.95</f>
        <v>37.50785230642898</v>
      </c>
      <c r="AD127" s="358">
        <f>(AC127/(AC66+AC99+AC114+AC127))*'CFS 3Q2022'!AD7*0.95</f>
        <v>38.596652247308711</v>
      </c>
      <c r="AE127" s="358">
        <f>(AD127/(AD66+AD99+AD114+AD127))*'CFS 3Q2022'!AE7*0.95</f>
        <v>39.42921759879561</v>
      </c>
      <c r="AF127" s="358">
        <f>(AE127/(AE66+AE99+AE114+AE127))*'CFS 3Q2022'!AF7*0.95</f>
        <v>40.519644776125062</v>
      </c>
      <c r="AG127" s="126">
        <f t="shared" si="590"/>
        <v>156.05336692865836</v>
      </c>
      <c r="AH127" s="358">
        <f>(AF127/(AF66+AF99+AF114+AF127))*'CFS 3Q2022'!AH7*0.95</f>
        <v>41.636935532824552</v>
      </c>
      <c r="AI127" s="358">
        <f>(AH127/(AH66+AH99+AH114+AH127))*'CFS 3Q2022'!AI7*0.95</f>
        <v>42.471293252780285</v>
      </c>
      <c r="AJ127" s="358">
        <f>(AI127/(AI66+AI99+AI114+AI127))*'CFS 3Q2022'!AJ7*0.95</f>
        <v>43.068407001738159</v>
      </c>
      <c r="AK127" s="358">
        <f>(AJ127/(AJ66+AJ99+AJ114+AJ127))*'CFS 3Q2022'!AK7*0.95</f>
        <v>43.937402824599232</v>
      </c>
      <c r="AL127" s="126">
        <f t="shared" si="591"/>
        <v>171.11403861194225</v>
      </c>
      <c r="AM127" s="358">
        <f>(AK127/(AK66+AK99+AK114+AK127))*'CFS 3Q2022'!AM7*0.95</f>
        <v>44.851302655789205</v>
      </c>
      <c r="AN127" s="358">
        <f>(AM127/(AM66+AM99+AM114+AM127))*'CFS 3Q2022'!AN7*0.95</f>
        <v>45.827083974647138</v>
      </c>
      <c r="AO127" s="358">
        <f>(AN127/(AN66+AN99+AN114+AN127))*'CFS 3Q2022'!AO7*0.95</f>
        <v>46.521455736833836</v>
      </c>
      <c r="AP127" s="358">
        <f>(AO127/(AO66+AO99+AO114+AO127))*'CFS 3Q2022'!AP7*0.95</f>
        <v>47.496199869089949</v>
      </c>
      <c r="AQ127" s="126">
        <f t="shared" si="592"/>
        <v>184.69604223636014</v>
      </c>
      <c r="AR127" s="358">
        <f>(AP127/(AP66+AP99+AP114+AP127))*'CFS 3Q2022'!AR7*0.95</f>
        <v>48.506227541561138</v>
      </c>
      <c r="AS127" s="358">
        <f>(AR127/(AR66+AR99+AR114+AR127))*'CFS 3Q2022'!AS7*0.95</f>
        <v>49.500770246648941</v>
      </c>
      <c r="AT127" s="358">
        <f>(AS127/(AS66+AS99+AS114+AS127))*'CFS 3Q2022'!AT7*0.95</f>
        <v>50.195673613080416</v>
      </c>
      <c r="AU127" s="358">
        <f>(AT127/(AT66+AT99+AT114+AT127))*'CFS 3Q2022'!AU7*0.95</f>
        <v>51.190634355971085</v>
      </c>
      <c r="AV127" s="126">
        <f t="shared" si="593"/>
        <v>199.3933057572616</v>
      </c>
    </row>
    <row r="128" spans="2:48" outlineLevel="1" x14ac:dyDescent="0.55000000000000004">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586"/>
        <v>1121.7</v>
      </c>
      <c r="N128" s="105">
        <v>316.5</v>
      </c>
      <c r="O128" s="105">
        <v>304.60000000000002</v>
      </c>
      <c r="P128" s="105">
        <v>326.5</v>
      </c>
      <c r="Q128" s="105">
        <v>321</v>
      </c>
      <c r="R128" s="31">
        <f t="shared" si="587"/>
        <v>1268.5999999999999</v>
      </c>
      <c r="S128" s="105">
        <v>354.5</v>
      </c>
      <c r="T128" s="105">
        <v>328.1</v>
      </c>
      <c r="U128" s="105">
        <v>326.10000000000002</v>
      </c>
      <c r="V128" s="95">
        <v>332.42500000000001</v>
      </c>
      <c r="W128" s="31">
        <f t="shared" si="588"/>
        <v>1341.125</v>
      </c>
      <c r="X128" s="95">
        <v>332.42500000000001</v>
      </c>
      <c r="Y128" s="95">
        <v>332.42500000000001</v>
      </c>
      <c r="Z128" s="95">
        <v>332.42500000000001</v>
      </c>
      <c r="AA128" s="95">
        <v>332.42500000000001</v>
      </c>
      <c r="AB128" s="31">
        <f t="shared" si="589"/>
        <v>1329.7</v>
      </c>
      <c r="AC128" s="95">
        <v>332.42500000000001</v>
      </c>
      <c r="AD128" s="95">
        <v>332.42500000000001</v>
      </c>
      <c r="AE128" s="95">
        <v>332.42500000000001</v>
      </c>
      <c r="AF128" s="95">
        <v>332.42500000000001</v>
      </c>
      <c r="AG128" s="31">
        <f t="shared" si="590"/>
        <v>1329.7</v>
      </c>
      <c r="AH128" s="95">
        <v>332.42500000000001</v>
      </c>
      <c r="AI128" s="95">
        <v>332.42500000000001</v>
      </c>
      <c r="AJ128" s="95">
        <v>332.42500000000001</v>
      </c>
      <c r="AK128" s="95">
        <v>332.42500000000001</v>
      </c>
      <c r="AL128" s="31">
        <f t="shared" si="591"/>
        <v>1329.7</v>
      </c>
      <c r="AM128" s="95">
        <v>332.42500000000001</v>
      </c>
      <c r="AN128" s="95">
        <v>332.42500000000001</v>
      </c>
      <c r="AO128" s="95">
        <v>332.42500000000001</v>
      </c>
      <c r="AP128" s="95">
        <v>332.42500000000001</v>
      </c>
      <c r="AQ128" s="31">
        <f t="shared" si="592"/>
        <v>1329.7</v>
      </c>
      <c r="AR128" s="95">
        <v>332.42500000000001</v>
      </c>
      <c r="AS128" s="95">
        <v>332.42500000000001</v>
      </c>
      <c r="AT128" s="95">
        <v>332.42500000000001</v>
      </c>
      <c r="AU128" s="95">
        <v>332.42500000000001</v>
      </c>
      <c r="AV128" s="31">
        <f t="shared" si="593"/>
        <v>1329.7</v>
      </c>
    </row>
    <row r="129" spans="2:48" ht="16.2" outlineLevel="1" x14ac:dyDescent="0.85">
      <c r="B129" s="180" t="s">
        <v>42</v>
      </c>
      <c r="C129" s="18"/>
      <c r="D129" s="119">
        <v>13.9</v>
      </c>
      <c r="E129" s="119">
        <v>0.6</v>
      </c>
      <c r="F129" s="119">
        <v>6</v>
      </c>
      <c r="G129" s="119">
        <v>-0.9</v>
      </c>
      <c r="H129" s="131"/>
      <c r="I129" s="119">
        <v>0.3</v>
      </c>
      <c r="J129" s="119">
        <v>0</v>
      </c>
      <c r="K129" s="119">
        <v>22.1</v>
      </c>
      <c r="L129" s="119">
        <v>0</v>
      </c>
      <c r="M129" s="193">
        <f t="shared" si="586"/>
        <v>22.400000000000002</v>
      </c>
      <c r="N129" s="119">
        <v>0</v>
      </c>
      <c r="O129" s="119">
        <v>0</v>
      </c>
      <c r="P129" s="119">
        <v>0</v>
      </c>
      <c r="Q129" s="119">
        <v>15</v>
      </c>
      <c r="R129" s="193">
        <f t="shared" si="587"/>
        <v>15</v>
      </c>
      <c r="S129" s="119">
        <v>0</v>
      </c>
      <c r="T129" s="119">
        <v>0</v>
      </c>
      <c r="U129" s="119">
        <v>2</v>
      </c>
      <c r="V129" s="119">
        <f>IFERROR((V163*(U129/U163)),0)</f>
        <v>7.1428571428571423</v>
      </c>
      <c r="W129" s="193">
        <f t="shared" si="588"/>
        <v>9.1428571428571423</v>
      </c>
      <c r="X129" s="119">
        <f>IFERROR((X163*(V129/V163)),0)</f>
        <v>7.1428571428571423</v>
      </c>
      <c r="Y129" s="119">
        <f t="shared" ref="Y129:AA129" si="594">IFERROR((Y163*(X129/X163)),0)</f>
        <v>0</v>
      </c>
      <c r="Z129" s="119">
        <f t="shared" si="594"/>
        <v>0</v>
      </c>
      <c r="AA129" s="119">
        <f t="shared" si="594"/>
        <v>0</v>
      </c>
      <c r="AB129" s="193">
        <f t="shared" si="589"/>
        <v>7.1428571428571423</v>
      </c>
      <c r="AC129" s="119">
        <f>IFERROR((AC163*(AA129/AA163)),0)</f>
        <v>0</v>
      </c>
      <c r="AD129" s="119">
        <f t="shared" ref="AD129:AF129" si="595">IFERROR((AD163*(AC129/AC163)),0)</f>
        <v>0</v>
      </c>
      <c r="AE129" s="119">
        <f t="shared" si="595"/>
        <v>0</v>
      </c>
      <c r="AF129" s="119">
        <f t="shared" si="595"/>
        <v>0</v>
      </c>
      <c r="AG129" s="193">
        <f t="shared" si="590"/>
        <v>0</v>
      </c>
      <c r="AH129" s="119">
        <f>IFERROR((AH163*(AF129/AF163)),0)</f>
        <v>0</v>
      </c>
      <c r="AI129" s="119">
        <f t="shared" ref="AI129:AK129" si="596">IFERROR((AI163*(AH129/AH163)),0)</f>
        <v>0</v>
      </c>
      <c r="AJ129" s="119">
        <f t="shared" si="596"/>
        <v>0</v>
      </c>
      <c r="AK129" s="119">
        <f t="shared" si="596"/>
        <v>0</v>
      </c>
      <c r="AL129" s="193">
        <f t="shared" si="591"/>
        <v>0</v>
      </c>
      <c r="AM129" s="119">
        <f>IFERROR((AM163*(AK129/AK163)),0)</f>
        <v>0</v>
      </c>
      <c r="AN129" s="119">
        <f t="shared" ref="AN129:AP129" si="597">IFERROR((AN163*(AM129/AM163)),0)</f>
        <v>0</v>
      </c>
      <c r="AO129" s="119">
        <f t="shared" si="597"/>
        <v>0</v>
      </c>
      <c r="AP129" s="119">
        <f t="shared" si="597"/>
        <v>0</v>
      </c>
      <c r="AQ129" s="193">
        <f t="shared" si="592"/>
        <v>0</v>
      </c>
      <c r="AR129" s="119">
        <f>IFERROR((AR163*(AP129/AP163)),0)</f>
        <v>0</v>
      </c>
      <c r="AS129" s="119">
        <f t="shared" ref="AS129:AU129" si="598">IFERROR((AS163*(AR129/AR163)),0)</f>
        <v>0</v>
      </c>
      <c r="AT129" s="119">
        <f t="shared" si="598"/>
        <v>0</v>
      </c>
      <c r="AU129" s="119">
        <f t="shared" si="598"/>
        <v>0</v>
      </c>
      <c r="AV129" s="193">
        <f t="shared" si="593"/>
        <v>0</v>
      </c>
    </row>
    <row r="130" spans="2:48" outlineLevel="1" x14ac:dyDescent="0.55000000000000004">
      <c r="B130" s="46" t="s">
        <v>56</v>
      </c>
      <c r="C130" s="19"/>
      <c r="D130" s="103">
        <f>SUM(D125:D129)</f>
        <v>370.4</v>
      </c>
      <c r="E130" s="103">
        <f>SUM(E125:E129)</f>
        <v>365.2</v>
      </c>
      <c r="F130" s="103">
        <f>SUM(F125:F129)</f>
        <v>372.8</v>
      </c>
      <c r="G130" s="103">
        <f>SUM(G125:G129)</f>
        <v>324.60000000000002</v>
      </c>
      <c r="H130" s="130"/>
      <c r="I130" s="103">
        <f t="shared" ref="I130:AQ130" si="599">SUM(I125:I129)</f>
        <v>350.9</v>
      </c>
      <c r="J130" s="103">
        <f t="shared" si="599"/>
        <v>320</v>
      </c>
      <c r="K130" s="103">
        <f t="shared" si="599"/>
        <v>356.90000000000003</v>
      </c>
      <c r="L130" s="50">
        <f t="shared" si="599"/>
        <v>343.3</v>
      </c>
      <c r="M130" s="51">
        <f t="shared" si="599"/>
        <v>1371.1000000000001</v>
      </c>
      <c r="N130" s="50">
        <f t="shared" si="599"/>
        <v>376.1</v>
      </c>
      <c r="O130" s="50">
        <f t="shared" si="599"/>
        <v>364.40000000000003</v>
      </c>
      <c r="P130" s="50">
        <f t="shared" si="599"/>
        <v>385.1</v>
      </c>
      <c r="Q130" s="50">
        <f t="shared" si="599"/>
        <v>401.6</v>
      </c>
      <c r="R130" s="51">
        <f t="shared" si="599"/>
        <v>1527.1999999999998</v>
      </c>
      <c r="S130" s="50">
        <f t="shared" si="599"/>
        <v>413.2</v>
      </c>
      <c r="T130" s="50">
        <f t="shared" si="599"/>
        <v>385.6</v>
      </c>
      <c r="U130" s="50">
        <f t="shared" si="599"/>
        <v>388.90000000000003</v>
      </c>
      <c r="V130" s="50">
        <f t="shared" si="599"/>
        <v>401.42891927158809</v>
      </c>
      <c r="W130" s="51">
        <f t="shared" si="599"/>
        <v>1589.1289192715878</v>
      </c>
      <c r="X130" s="50">
        <f t="shared" si="599"/>
        <v>401.95464055133158</v>
      </c>
      <c r="Y130" s="50">
        <f t="shared" si="599"/>
        <v>396.19022459042253</v>
      </c>
      <c r="Z130" s="50">
        <f t="shared" si="599"/>
        <v>397.34069328533019</v>
      </c>
      <c r="AA130" s="50">
        <f t="shared" si="599"/>
        <v>398.72798664135485</v>
      </c>
      <c r="AB130" s="51">
        <f t="shared" si="599"/>
        <v>1594.2135450684391</v>
      </c>
      <c r="AC130" s="50">
        <f t="shared" si="599"/>
        <v>400.13285230642896</v>
      </c>
      <c r="AD130" s="50">
        <f t="shared" si="599"/>
        <v>401.22165224730873</v>
      </c>
      <c r="AE130" s="50">
        <f t="shared" si="599"/>
        <v>402.05421759879562</v>
      </c>
      <c r="AF130" s="50">
        <f t="shared" si="599"/>
        <v>403.14464477612506</v>
      </c>
      <c r="AG130" s="51">
        <f t="shared" si="599"/>
        <v>1606.5533669286583</v>
      </c>
      <c r="AH130" s="50">
        <f t="shared" si="599"/>
        <v>404.26193553282457</v>
      </c>
      <c r="AI130" s="50">
        <f t="shared" si="599"/>
        <v>405.0962932527803</v>
      </c>
      <c r="AJ130" s="50">
        <f t="shared" si="599"/>
        <v>405.69340700173814</v>
      </c>
      <c r="AK130" s="50">
        <f t="shared" si="599"/>
        <v>406.56240282459925</v>
      </c>
      <c r="AL130" s="51">
        <f t="shared" si="599"/>
        <v>1621.6140386119423</v>
      </c>
      <c r="AM130" s="50">
        <f t="shared" si="599"/>
        <v>407.47630265578925</v>
      </c>
      <c r="AN130" s="50">
        <f t="shared" si="599"/>
        <v>408.45208397464717</v>
      </c>
      <c r="AO130" s="50">
        <f t="shared" si="599"/>
        <v>409.14645573683384</v>
      </c>
      <c r="AP130" s="50">
        <f t="shared" si="599"/>
        <v>410.12119986908999</v>
      </c>
      <c r="AQ130" s="51">
        <f t="shared" si="599"/>
        <v>1635.1960422363602</v>
      </c>
      <c r="AR130" s="50">
        <f t="shared" ref="AR130:AV130" si="600">SUM(AR125:AR129)</f>
        <v>411.13122754156115</v>
      </c>
      <c r="AS130" s="50">
        <f t="shared" si="600"/>
        <v>412.12577024664893</v>
      </c>
      <c r="AT130" s="50">
        <f t="shared" si="600"/>
        <v>412.82067361308043</v>
      </c>
      <c r="AU130" s="50">
        <f t="shared" si="600"/>
        <v>413.8156343559711</v>
      </c>
      <c r="AV130" s="51">
        <f t="shared" si="600"/>
        <v>1649.8933057572617</v>
      </c>
    </row>
    <row r="131" spans="2:48" outlineLevel="1" x14ac:dyDescent="0.55000000000000004">
      <c r="B131" s="46" t="s">
        <v>57</v>
      </c>
      <c r="C131" s="44"/>
      <c r="D131" s="156">
        <f>D123-D130</f>
        <v>-358.79999999999995</v>
      </c>
      <c r="E131" s="156">
        <f>E123-E130</f>
        <v>-349.4</v>
      </c>
      <c r="F131" s="156">
        <f>F123-F130</f>
        <v>-349.5</v>
      </c>
      <c r="G131" s="156">
        <f>G123-G130</f>
        <v>-309.20000000000005</v>
      </c>
      <c r="H131" s="158"/>
      <c r="I131" s="156">
        <f t="shared" ref="I131:AQ131" si="601">I123-I130</f>
        <v>-330.4</v>
      </c>
      <c r="J131" s="156">
        <f t="shared" si="601"/>
        <v>-308</v>
      </c>
      <c r="K131" s="156">
        <f t="shared" si="601"/>
        <v>-337.20000000000005</v>
      </c>
      <c r="L131" s="74">
        <f t="shared" si="601"/>
        <v>-329.40000000000003</v>
      </c>
      <c r="M131" s="194">
        <f t="shared" si="601"/>
        <v>-1305.0000000000002</v>
      </c>
      <c r="N131" s="74">
        <f t="shared" si="601"/>
        <v>-355.6</v>
      </c>
      <c r="O131" s="74">
        <f t="shared" si="601"/>
        <v>-341.8</v>
      </c>
      <c r="P131" s="74">
        <f t="shared" si="601"/>
        <v>-361.3</v>
      </c>
      <c r="Q131" s="74">
        <f t="shared" si="601"/>
        <v>-370.8</v>
      </c>
      <c r="R131" s="194">
        <f t="shared" si="601"/>
        <v>-1429.4999999999998</v>
      </c>
      <c r="S131" s="74">
        <f t="shared" si="601"/>
        <v>-388.09999999999997</v>
      </c>
      <c r="T131" s="74">
        <f t="shared" si="601"/>
        <v>-361.20000000000005</v>
      </c>
      <c r="U131" s="74">
        <f t="shared" si="601"/>
        <v>-361.6</v>
      </c>
      <c r="V131" s="74">
        <f t="shared" si="601"/>
        <v>-367.54891927158809</v>
      </c>
      <c r="W131" s="194">
        <f t="shared" si="601"/>
        <v>-1478.4489192715878</v>
      </c>
      <c r="X131" s="74">
        <f t="shared" si="601"/>
        <v>-374.34464055133157</v>
      </c>
      <c r="Y131" s="74">
        <f t="shared" si="601"/>
        <v>-369.35022459042256</v>
      </c>
      <c r="Z131" s="74">
        <f t="shared" si="601"/>
        <v>-367.31069328533016</v>
      </c>
      <c r="AA131" s="74">
        <f t="shared" si="601"/>
        <v>-361.45998664135482</v>
      </c>
      <c r="AB131" s="194">
        <f t="shared" si="601"/>
        <v>-1472.465545068439</v>
      </c>
      <c r="AC131" s="74">
        <f t="shared" si="601"/>
        <v>-369.76185230642898</v>
      </c>
      <c r="AD131" s="74">
        <f t="shared" si="601"/>
        <v>-371.69765224730872</v>
      </c>
      <c r="AE131" s="74">
        <f t="shared" si="601"/>
        <v>-369.0212175987956</v>
      </c>
      <c r="AF131" s="74">
        <f t="shared" si="601"/>
        <v>-362.14984477612506</v>
      </c>
      <c r="AG131" s="194">
        <f t="shared" si="601"/>
        <v>-1472.6305669286583</v>
      </c>
      <c r="AH131" s="74">
        <f t="shared" si="601"/>
        <v>-370.85383553282458</v>
      </c>
      <c r="AI131" s="74">
        <f t="shared" si="601"/>
        <v>-372.61989325278029</v>
      </c>
      <c r="AJ131" s="74">
        <f t="shared" si="601"/>
        <v>-369.35710700173814</v>
      </c>
      <c r="AK131" s="74">
        <f t="shared" si="601"/>
        <v>-361.46812282459922</v>
      </c>
      <c r="AL131" s="194">
        <f t="shared" si="601"/>
        <v>-1474.2989586119422</v>
      </c>
      <c r="AM131" s="74">
        <f t="shared" si="601"/>
        <v>-370.72739265578923</v>
      </c>
      <c r="AN131" s="74">
        <f t="shared" si="601"/>
        <v>-372.72804397464716</v>
      </c>
      <c r="AO131" s="74">
        <f t="shared" si="601"/>
        <v>-369.17652573683381</v>
      </c>
      <c r="AP131" s="74">
        <f t="shared" si="601"/>
        <v>-360.51749186908995</v>
      </c>
      <c r="AQ131" s="194">
        <f t="shared" si="601"/>
        <v>-1473.14945423636</v>
      </c>
      <c r="AR131" s="74">
        <f t="shared" ref="AR131:AV131" si="602">AR123-AR130</f>
        <v>-370.70742654156112</v>
      </c>
      <c r="AS131" s="74">
        <f t="shared" si="602"/>
        <v>-372.82932624664892</v>
      </c>
      <c r="AT131" s="74">
        <f t="shared" si="602"/>
        <v>-368.85375061308042</v>
      </c>
      <c r="AU131" s="74">
        <f t="shared" si="602"/>
        <v>-359.25155555597109</v>
      </c>
      <c r="AV131" s="194">
        <f t="shared" si="602"/>
        <v>-1471.6420589572617</v>
      </c>
    </row>
    <row r="132" spans="2:48" ht="17.100000000000001" x14ac:dyDescent="0.85">
      <c r="B132" s="445" t="s">
        <v>14</v>
      </c>
      <c r="C132" s="446"/>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6">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6">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6">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6">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6">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0</v>
      </c>
      <c r="Y137" s="65">
        <f>+Y71+Y105+Y120+Y131-Y17</f>
        <v>0</v>
      </c>
      <c r="Z137" s="121">
        <f>+Z71+Z105+Z120+Z131-Z17</f>
        <v>-1.8189894035458565E-12</v>
      </c>
      <c r="AA137" s="65">
        <f>+AA71+AA105+AA120+AA131-AA17</f>
        <v>0</v>
      </c>
      <c r="AB137" s="66"/>
      <c r="AC137" s="65">
        <f>+AC71+AC105+AC120+AC131-AC17</f>
        <v>2.0463630789890885E-12</v>
      </c>
      <c r="AD137" s="65">
        <f>+AD71+AD105+AD120+AD131-AD17</f>
        <v>0</v>
      </c>
      <c r="AE137" s="121">
        <f>+AE71+AE105+AE120+AE131-AE17</f>
        <v>0</v>
      </c>
      <c r="AF137" s="65">
        <f>+AF71+AF105+AF120+AF131-AF17</f>
        <v>0</v>
      </c>
      <c r="AG137" s="66"/>
      <c r="AH137" s="65">
        <f>+AH71+AH105+AH120+AH131-AH17</f>
        <v>0</v>
      </c>
      <c r="AI137" s="65">
        <f>+AI71+AI105+AI120+AI131-AI17</f>
        <v>0</v>
      </c>
      <c r="AJ137" s="121">
        <f>+AJ71+AJ105+AJ120+AJ131-AJ17</f>
        <v>0</v>
      </c>
      <c r="AK137" s="65">
        <f>+AK71+AK105+AK120+AK131-AK17</f>
        <v>0</v>
      </c>
      <c r="AL137" s="66"/>
      <c r="AM137" s="65">
        <f>+AM71+AM105+AM120+AM131-AM17</f>
        <v>2.9558577807620168E-12</v>
      </c>
      <c r="AN137" s="65">
        <f>+AN71+AN105+AN120+AN131-AN17</f>
        <v>0</v>
      </c>
      <c r="AO137" s="121">
        <f>+AO71+AO105+AO120+AO131-AO17</f>
        <v>0</v>
      </c>
      <c r="AP137" s="65">
        <f>+AP71+AP105+AP120+AP131-AP17</f>
        <v>2.9558577807620168E-12</v>
      </c>
      <c r="AQ137" s="66"/>
      <c r="AR137" s="65">
        <f>+AR71+AR105+AR120+AR131-AR17</f>
        <v>0</v>
      </c>
      <c r="AS137" s="65">
        <f>+AS71+AS105+AS120+AS131-AS17</f>
        <v>0</v>
      </c>
      <c r="AT137" s="121">
        <f>+AT71+AT105+AT120+AT131-AT17</f>
        <v>0</v>
      </c>
      <c r="AU137" s="65">
        <f>+AU71+AU105+AU120+AU131-AU17</f>
        <v>0</v>
      </c>
      <c r="AV137" s="66"/>
    </row>
    <row r="138" spans="2:48" ht="15" customHeight="1" x14ac:dyDescent="0.85">
      <c r="B138" s="445" t="s">
        <v>9</v>
      </c>
      <c r="C138" s="446"/>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55000000000000004">
      <c r="B139" s="200" t="s">
        <v>169</v>
      </c>
      <c r="C139" s="201"/>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6.9998872350022556E-2</v>
      </c>
      <c r="AC139" s="113"/>
      <c r="AD139" s="113"/>
      <c r="AE139" s="113"/>
      <c r="AF139" s="113"/>
      <c r="AG139" s="137">
        <f>(AG91+AG58)/(AB83+AB74+AB50+AB41)</f>
        <v>7.0003952048478466E-2</v>
      </c>
      <c r="AH139" s="113"/>
      <c r="AI139" s="113"/>
      <c r="AJ139" s="113"/>
      <c r="AK139" s="113"/>
      <c r="AL139" s="406">
        <f>(AL91+AL58)/(AG83+AG74+AG50+AG41)</f>
        <v>7.0003939722249581E-2</v>
      </c>
      <c r="AM139" s="113"/>
      <c r="AN139" s="113"/>
      <c r="AO139" s="113"/>
      <c r="AP139" s="113"/>
      <c r="AQ139" s="137">
        <f>(AQ91+AQ58)/(AL83+AL74+AL50+AL41)</f>
        <v>2.9271660338280981E-2</v>
      </c>
      <c r="AR139" s="113"/>
      <c r="AS139" s="113"/>
      <c r="AT139" s="113"/>
      <c r="AU139" s="113"/>
      <c r="AV139" s="137">
        <f>(AV91+AV58)/(AQ83+AQ74+AQ50+AQ41)</f>
        <v>2.8439197799986587E-2</v>
      </c>
    </row>
    <row r="140" spans="2:48" s="23" customFormat="1" outlineLevel="1" x14ac:dyDescent="0.55000000000000004">
      <c r="B140" s="437" t="s">
        <v>17</v>
      </c>
      <c r="C140" s="438"/>
      <c r="D140" s="30"/>
      <c r="E140" s="30"/>
      <c r="F140" s="30"/>
      <c r="G140" s="30"/>
      <c r="H140" s="137"/>
      <c r="I140" s="30">
        <f t="shared" ref="I140:AV140" si="603">I8/D8-1</f>
        <v>7.0016735266180907E-2</v>
      </c>
      <c r="J140" s="30">
        <f t="shared" si="603"/>
        <v>-4.9192026514851106E-2</v>
      </c>
      <c r="K140" s="30">
        <f t="shared" si="603"/>
        <v>-0.38119595485856661</v>
      </c>
      <c r="L140" s="113">
        <f t="shared" si="603"/>
        <v>-8.061360604713208E-2</v>
      </c>
      <c r="M140" s="128">
        <f t="shared" si="603"/>
        <v>-0.11281621813298315</v>
      </c>
      <c r="N140" s="30">
        <f t="shared" si="603"/>
        <v>-4.8991841738174613E-2</v>
      </c>
      <c r="O140" s="30">
        <f t="shared" si="603"/>
        <v>0.11213036009139876</v>
      </c>
      <c r="P140" s="30">
        <f t="shared" si="603"/>
        <v>0.77553823926482068</v>
      </c>
      <c r="Q140" s="30">
        <f t="shared" si="603"/>
        <v>0.31332720736405983</v>
      </c>
      <c r="R140" s="128">
        <f t="shared" si="603"/>
        <v>0.23567480227910509</v>
      </c>
      <c r="S140" s="30">
        <f t="shared" si="603"/>
        <v>0.19275787477405393</v>
      </c>
      <c r="T140" s="30">
        <f t="shared" si="603"/>
        <v>0.14511097780443905</v>
      </c>
      <c r="U140" s="30">
        <f t="shared" si="603"/>
        <v>8.7187354098579473E-2</v>
      </c>
      <c r="V140" s="30">
        <f t="shared" si="603"/>
        <v>1.7311112342031532E-2</v>
      </c>
      <c r="W140" s="28">
        <f t="shared" si="603"/>
        <v>0.10540829986018285</v>
      </c>
      <c r="X140" s="30">
        <f t="shared" si="603"/>
        <v>7.6754201778171938E-2</v>
      </c>
      <c r="Y140" s="30">
        <f t="shared" si="603"/>
        <v>9.9189810156881997E-2</v>
      </c>
      <c r="Z140" s="30">
        <f t="shared" si="603"/>
        <v>0.12769268581558646</v>
      </c>
      <c r="AA140" s="30">
        <f t="shared" si="603"/>
        <v>0.13409328144002286</v>
      </c>
      <c r="AB140" s="137">
        <f t="shared" si="603"/>
        <v>0.10980361845288167</v>
      </c>
      <c r="AC140" s="30">
        <f t="shared" si="603"/>
        <v>0.1232033628528193</v>
      </c>
      <c r="AD140" s="30">
        <f t="shared" si="603"/>
        <v>9.6779586167275777E-2</v>
      </c>
      <c r="AE140" s="30">
        <f t="shared" si="603"/>
        <v>9.7725809081055992E-2</v>
      </c>
      <c r="AF140" s="30">
        <f t="shared" si="603"/>
        <v>0.10107467513140889</v>
      </c>
      <c r="AG140" s="137">
        <f t="shared" si="603"/>
        <v>0.10458061605690805</v>
      </c>
      <c r="AH140" s="30">
        <f t="shared" si="603"/>
        <v>0.11523267400076009</v>
      </c>
      <c r="AI140" s="30">
        <f t="shared" si="603"/>
        <v>0.1143824870888952</v>
      </c>
      <c r="AJ140" s="30">
        <f t="shared" si="603"/>
        <v>0.11509230734132658</v>
      </c>
      <c r="AK140" s="30">
        <f t="shared" si="603"/>
        <v>0.11745003229436946</v>
      </c>
      <c r="AL140" s="406">
        <f t="shared" si="603"/>
        <v>0.11558070350478378</v>
      </c>
      <c r="AM140" s="30">
        <f t="shared" si="603"/>
        <v>0.10010830769738077</v>
      </c>
      <c r="AN140" s="30">
        <f t="shared" si="603"/>
        <v>9.4535712744858724E-2</v>
      </c>
      <c r="AO140" s="30">
        <f t="shared" si="603"/>
        <v>9.0539328856082291E-2</v>
      </c>
      <c r="AP140" s="30">
        <f t="shared" si="603"/>
        <v>8.7270188651159986E-2</v>
      </c>
      <c r="AQ140" s="28">
        <f t="shared" si="603"/>
        <v>9.2977040108612963E-2</v>
      </c>
      <c r="AR140" s="30">
        <f t="shared" si="603"/>
        <v>6.504221511172692E-2</v>
      </c>
      <c r="AS140" s="30">
        <f t="shared" si="603"/>
        <v>6.4273236399094102E-2</v>
      </c>
      <c r="AT140" s="30">
        <f t="shared" si="603"/>
        <v>6.4051834273006314E-2</v>
      </c>
      <c r="AU140" s="30">
        <f t="shared" si="603"/>
        <v>6.4350905639830147E-2</v>
      </c>
      <c r="AV140" s="28">
        <f t="shared" si="603"/>
        <v>6.4428308255169764E-2</v>
      </c>
    </row>
    <row r="141" spans="2:48" s="23" customFormat="1" outlineLevel="1" x14ac:dyDescent="0.55000000000000004">
      <c r="B141" s="437" t="s">
        <v>4</v>
      </c>
      <c r="C141" s="438"/>
      <c r="D141" s="27">
        <f t="shared" ref="D141:AV141" si="604">D17/D8</f>
        <v>0.15313522396610738</v>
      </c>
      <c r="E141" s="27">
        <f t="shared" si="604"/>
        <v>0.13601547756862614</v>
      </c>
      <c r="F141" s="27">
        <f t="shared" si="604"/>
        <v>0.16434119888612064</v>
      </c>
      <c r="G141" s="27">
        <f t="shared" si="604"/>
        <v>0.16054542759745088</v>
      </c>
      <c r="H141" s="29">
        <f t="shared" si="604"/>
        <v>0.15383309567461143</v>
      </c>
      <c r="I141" s="27">
        <f t="shared" si="604"/>
        <v>0.1718730185568752</v>
      </c>
      <c r="J141" s="27">
        <f t="shared" si="604"/>
        <v>8.1291592307820446E-2</v>
      </c>
      <c r="K141" s="27">
        <f t="shared" si="604"/>
        <v>-0.16671798394164022</v>
      </c>
      <c r="L141" s="113">
        <f t="shared" si="604"/>
        <v>9.0003385404072211E-2</v>
      </c>
      <c r="M141" s="137">
        <f t="shared" si="604"/>
        <v>6.6400204098988183E-2</v>
      </c>
      <c r="N141" s="27">
        <f t="shared" si="604"/>
        <v>0.13534536403235845</v>
      </c>
      <c r="O141" s="27">
        <f t="shared" si="604"/>
        <v>0.14811037792441512</v>
      </c>
      <c r="P141" s="27">
        <f t="shared" si="604"/>
        <v>0.19858600680317468</v>
      </c>
      <c r="Q141" s="27">
        <f t="shared" si="604"/>
        <v>0.18193869910515911</v>
      </c>
      <c r="R141" s="137">
        <f t="shared" si="604"/>
        <v>0.16764966999993108</v>
      </c>
      <c r="S141" s="27">
        <f t="shared" si="604"/>
        <v>0.14630328927755143</v>
      </c>
      <c r="T141" s="27">
        <f t="shared" si="604"/>
        <v>0.12427314159987431</v>
      </c>
      <c r="U141" s="27">
        <f t="shared" si="604"/>
        <v>0.15895510484533926</v>
      </c>
      <c r="V141" s="27">
        <f t="shared" si="604"/>
        <v>0.13355692927238058</v>
      </c>
      <c r="W141" s="137">
        <f t="shared" si="604"/>
        <v>0.14098828754353226</v>
      </c>
      <c r="X141" s="27">
        <f t="shared" si="604"/>
        <v>0.13347713167777689</v>
      </c>
      <c r="Y141" s="27">
        <f t="shared" si="604"/>
        <v>0.13194556206335736</v>
      </c>
      <c r="Z141" s="27">
        <f t="shared" si="604"/>
        <v>0.15421637128277246</v>
      </c>
      <c r="AA141" s="27">
        <f t="shared" si="604"/>
        <v>0.16270303962190427</v>
      </c>
      <c r="AB141" s="137">
        <f t="shared" si="604"/>
        <v>0.14616822415377001</v>
      </c>
      <c r="AC141" s="27">
        <f t="shared" si="604"/>
        <v>0.16046384030410779</v>
      </c>
      <c r="AD141" s="27">
        <f t="shared" si="604"/>
        <v>0.14098318044584443</v>
      </c>
      <c r="AE141" s="27">
        <f t="shared" si="604"/>
        <v>0.15863330030149353</v>
      </c>
      <c r="AF141" s="27">
        <f t="shared" si="604"/>
        <v>0.15296267175965017</v>
      </c>
      <c r="AG141" s="137">
        <f t="shared" si="604"/>
        <v>0.15346979150745824</v>
      </c>
      <c r="AH141" s="27">
        <f t="shared" si="604"/>
        <v>0.16765881222138554</v>
      </c>
      <c r="AI141" s="27">
        <f t="shared" si="604"/>
        <v>0.14900308003670257</v>
      </c>
      <c r="AJ141" s="27">
        <f t="shared" si="604"/>
        <v>0.17256969523975174</v>
      </c>
      <c r="AK141" s="27">
        <f t="shared" si="604"/>
        <v>0.16116962845255084</v>
      </c>
      <c r="AL141" s="29">
        <f t="shared" si="604"/>
        <v>0.16285196702347426</v>
      </c>
      <c r="AM141" s="27">
        <f t="shared" si="604"/>
        <v>0.17071333009376852</v>
      </c>
      <c r="AN141" s="27">
        <f t="shared" si="604"/>
        <v>0.15195721773693538</v>
      </c>
      <c r="AO141" s="27">
        <f t="shared" si="604"/>
        <v>0.17407476321897988</v>
      </c>
      <c r="AP141" s="27">
        <f t="shared" si="604"/>
        <v>0.16233048423636245</v>
      </c>
      <c r="AQ141" s="29">
        <f t="shared" si="604"/>
        <v>0.16499111511374623</v>
      </c>
      <c r="AR141" s="27">
        <f t="shared" si="604"/>
        <v>0.17041518507947218</v>
      </c>
      <c r="AS141" s="27">
        <f t="shared" si="604"/>
        <v>0.15172011306933661</v>
      </c>
      <c r="AT141" s="27">
        <f t="shared" si="604"/>
        <v>0.1737132605018861</v>
      </c>
      <c r="AU141" s="27">
        <f t="shared" si="604"/>
        <v>0.16213343250470003</v>
      </c>
      <c r="AV141" s="29">
        <f t="shared" si="604"/>
        <v>0.16471802455176912</v>
      </c>
    </row>
    <row r="142" spans="2:48" s="23" customFormat="1" outlineLevel="1" x14ac:dyDescent="0.55000000000000004">
      <c r="B142" s="437" t="s">
        <v>77</v>
      </c>
      <c r="C142" s="438"/>
      <c r="D142" s="27">
        <f t="shared" ref="D142:AV142" si="605">+D19/D8</f>
        <v>0.17394123056975294</v>
      </c>
      <c r="E142" s="27">
        <f t="shared" si="605"/>
        <v>0.15843892227913536</v>
      </c>
      <c r="F142" s="27">
        <f t="shared" si="605"/>
        <v>0.18270555474131628</v>
      </c>
      <c r="G142" s="27">
        <f t="shared" si="605"/>
        <v>0.17201719282644154</v>
      </c>
      <c r="H142" s="29">
        <f t="shared" si="605"/>
        <v>0.17201964645435841</v>
      </c>
      <c r="I142" s="27">
        <f t="shared" si="605"/>
        <v>0.1819616463062376</v>
      </c>
      <c r="J142" s="27">
        <f t="shared" si="605"/>
        <v>9.2432910252347358E-2</v>
      </c>
      <c r="K142" s="27">
        <f t="shared" si="605"/>
        <v>-0.12558205632268285</v>
      </c>
      <c r="L142" s="113">
        <f t="shared" si="605"/>
        <v>0.13183730715287523</v>
      </c>
      <c r="M142" s="137">
        <f t="shared" si="605"/>
        <v>9.0704141508631861E-2</v>
      </c>
      <c r="N142" s="27">
        <f t="shared" si="605"/>
        <v>0.15533232583637069</v>
      </c>
      <c r="O142" s="27">
        <f t="shared" si="605"/>
        <v>0.1613377324535093</v>
      </c>
      <c r="P142" s="27">
        <f t="shared" si="605"/>
        <v>0.20548255852731262</v>
      </c>
      <c r="Q142" s="27">
        <f t="shared" si="605"/>
        <v>0.19607939411049871</v>
      </c>
      <c r="R142" s="137">
        <f t="shared" si="605"/>
        <v>0.18106990220435909</v>
      </c>
      <c r="S142" s="27">
        <f t="shared" si="605"/>
        <v>0.15067574282023255</v>
      </c>
      <c r="T142" s="27">
        <f t="shared" si="605"/>
        <v>0.13049400178113052</v>
      </c>
      <c r="U142" s="27">
        <f t="shared" si="605"/>
        <v>0.16846419062342788</v>
      </c>
      <c r="V142" s="420">
        <f t="shared" si="605"/>
        <v>0.1473122062267615</v>
      </c>
      <c r="W142" s="137">
        <f t="shared" si="605"/>
        <v>0.14952400739153818</v>
      </c>
      <c r="X142" s="27">
        <f t="shared" si="605"/>
        <v>0.14662849623084973</v>
      </c>
      <c r="Y142" s="27">
        <f t="shared" si="605"/>
        <v>0.13957098806581647</v>
      </c>
      <c r="Z142" s="27">
        <f t="shared" si="605"/>
        <v>0.16117985032565263</v>
      </c>
      <c r="AA142" s="27">
        <f t="shared" si="605"/>
        <v>0.16951223325059214</v>
      </c>
      <c r="AB142" s="137">
        <f t="shared" si="605"/>
        <v>0.15475139964473331</v>
      </c>
      <c r="AC142" s="27">
        <f t="shared" si="605"/>
        <v>0.16703720221648782</v>
      </c>
      <c r="AD142" s="27">
        <f t="shared" si="605"/>
        <v>0.1479357405578596</v>
      </c>
      <c r="AE142" s="27">
        <f t="shared" si="605"/>
        <v>0.16497685074485019</v>
      </c>
      <c r="AF142" s="27">
        <f t="shared" si="605"/>
        <v>0.15914680602636122</v>
      </c>
      <c r="AG142" s="137">
        <f t="shared" si="605"/>
        <v>0.15997062606058532</v>
      </c>
      <c r="AH142" s="27">
        <f t="shared" si="605"/>
        <v>0.1735529740995512</v>
      </c>
      <c r="AI142" s="27">
        <f t="shared" si="605"/>
        <v>0.15524201522508424</v>
      </c>
      <c r="AJ142" s="27">
        <f t="shared" si="605"/>
        <v>0.17825850718975195</v>
      </c>
      <c r="AK142" s="27">
        <f t="shared" si="605"/>
        <v>0.16670377681533147</v>
      </c>
      <c r="AL142" s="406">
        <f t="shared" si="605"/>
        <v>0.16867927699101279</v>
      </c>
      <c r="AM142" s="27">
        <f t="shared" si="605"/>
        <v>0.17607113153652154</v>
      </c>
      <c r="AN142" s="27">
        <f t="shared" si="605"/>
        <v>0.15765729231260706</v>
      </c>
      <c r="AO142" s="27">
        <f t="shared" si="605"/>
        <v>0.17929127563579245</v>
      </c>
      <c r="AP142" s="27">
        <f t="shared" si="605"/>
        <v>0.16742043190580616</v>
      </c>
      <c r="AQ142" s="29">
        <f t="shared" si="605"/>
        <v>0.17032270924033413</v>
      </c>
      <c r="AR142" s="27">
        <f t="shared" si="605"/>
        <v>0.17544578515027875</v>
      </c>
      <c r="AS142" s="27">
        <f t="shared" si="605"/>
        <v>0.15707595063127469</v>
      </c>
      <c r="AT142" s="27">
        <f t="shared" si="605"/>
        <v>0.17861575890355152</v>
      </c>
      <c r="AU142" s="27">
        <f t="shared" si="605"/>
        <v>0.16691564074304782</v>
      </c>
      <c r="AV142" s="29">
        <f t="shared" si="605"/>
        <v>0.16972690498574364</v>
      </c>
    </row>
    <row r="143" spans="2:48" s="23" customFormat="1" outlineLevel="1" x14ac:dyDescent="0.55000000000000004">
      <c r="B143" s="437" t="s">
        <v>2</v>
      </c>
      <c r="C143" s="438"/>
      <c r="D143" s="27">
        <f t="shared" ref="D143:K143" si="606">D24/D23</f>
        <v>0.2124287933713101</v>
      </c>
      <c r="E143" s="27">
        <f t="shared" si="606"/>
        <v>0.1965853658536586</v>
      </c>
      <c r="F143" s="27">
        <f t="shared" si="606"/>
        <v>0.18110799689903978</v>
      </c>
      <c r="G143" s="118">
        <f t="shared" si="606"/>
        <v>0.20083682008368189</v>
      </c>
      <c r="H143" s="137">
        <f t="shared" si="606"/>
        <v>0.19515471765706843</v>
      </c>
      <c r="I143" s="118">
        <f t="shared" si="606"/>
        <v>0.22600104913446431</v>
      </c>
      <c r="J143" s="118">
        <f t="shared" si="606"/>
        <v>0.16760635571501836</v>
      </c>
      <c r="K143" s="118">
        <f t="shared" si="606"/>
        <v>0.16490147783251249</v>
      </c>
      <c r="L143" s="118">
        <v>0.25</v>
      </c>
      <c r="M143" s="137">
        <f t="shared" ref="M143:U143" si="607">M24/M23</f>
        <v>0.20585709378220463</v>
      </c>
      <c r="N143" s="118">
        <f t="shared" si="607"/>
        <v>0.23023629840405785</v>
      </c>
      <c r="O143" s="118">
        <f t="shared" si="607"/>
        <v>0.25901786717608721</v>
      </c>
      <c r="P143" s="118">
        <f t="shared" si="607"/>
        <v>0.18217246510309659</v>
      </c>
      <c r="Q143" s="118">
        <f t="shared" si="607"/>
        <v>0.21489588894821143</v>
      </c>
      <c r="R143" s="137">
        <f t="shared" si="607"/>
        <v>0.21591906068581893</v>
      </c>
      <c r="S143" s="118">
        <f t="shared" si="607"/>
        <v>0.23183358433734938</v>
      </c>
      <c r="T143" s="118">
        <f t="shared" si="607"/>
        <v>0.22954000684853323</v>
      </c>
      <c r="U143" s="118">
        <f t="shared" si="607"/>
        <v>0.23360174467371256</v>
      </c>
      <c r="V143" s="35">
        <v>0.24</v>
      </c>
      <c r="W143" s="137">
        <f>W24/W23</f>
        <v>0.23384710457777375</v>
      </c>
      <c r="X143" s="35">
        <v>0.245</v>
      </c>
      <c r="Y143" s="35">
        <v>0.245</v>
      </c>
      <c r="Z143" s="35">
        <v>0.245</v>
      </c>
      <c r="AA143" s="35">
        <v>0.245</v>
      </c>
      <c r="AB143" s="137">
        <f>AB24/AB23</f>
        <v>0.24499999999999991</v>
      </c>
      <c r="AC143" s="34">
        <f>AVERAGE(X143,Y143,Z143,AA143)</f>
        <v>0.245</v>
      </c>
      <c r="AD143" s="34">
        <f>AVERAGE(Y143,Z143,AA143,AC143)</f>
        <v>0.245</v>
      </c>
      <c r="AE143" s="34">
        <f>AVERAGE(Z143,AA143,AC143,AD143)</f>
        <v>0.245</v>
      </c>
      <c r="AF143" s="34">
        <f>AVERAGE(AA143,AC143,AD143,AE143)</f>
        <v>0.245</v>
      </c>
      <c r="AG143" s="29">
        <f>AG24/AG23</f>
        <v>0.24499999999999988</v>
      </c>
      <c r="AH143" s="34">
        <f>AVERAGE(AC143,AD143,AE143,AF143)</f>
        <v>0.245</v>
      </c>
      <c r="AI143" s="34">
        <f>AVERAGE(AD143,AE143,AF143,AH143)</f>
        <v>0.245</v>
      </c>
      <c r="AJ143" s="34">
        <f>AVERAGE(AE143,AF143,AH143,AI143)</f>
        <v>0.245</v>
      </c>
      <c r="AK143" s="34">
        <f>AVERAGE(AF143,AH143,AI143,AJ143)</f>
        <v>0.245</v>
      </c>
      <c r="AL143" s="29">
        <f>AL24/AL23</f>
        <v>0.24500000000000008</v>
      </c>
      <c r="AM143" s="34">
        <f>AVERAGE(AH143,AI143,AJ143,AK143)</f>
        <v>0.245</v>
      </c>
      <c r="AN143" s="34">
        <f>AVERAGE(AI143,AJ143,AK143,AM143)</f>
        <v>0.245</v>
      </c>
      <c r="AO143" s="34">
        <f>AVERAGE(AJ143,AK143,AM143,AN143)</f>
        <v>0.245</v>
      </c>
      <c r="AP143" s="34">
        <f>AVERAGE(AK143,AM143,AN143,AO143)</f>
        <v>0.245</v>
      </c>
      <c r="AQ143" s="29">
        <f>AQ24/AQ23</f>
        <v>0.24499999999999994</v>
      </c>
      <c r="AR143" s="34">
        <f>AVERAGE(AM143,AN143,AO143,AP143)</f>
        <v>0.245</v>
      </c>
      <c r="AS143" s="34">
        <f>AVERAGE(AN143,AO143,AP143,AR143)</f>
        <v>0.245</v>
      </c>
      <c r="AT143" s="34">
        <f>AVERAGE(AO143,AP143,AR143,AS143)</f>
        <v>0.245</v>
      </c>
      <c r="AU143" s="34">
        <f>AVERAGE(AP143,AR143,AS143,AT143)</f>
        <v>0.245</v>
      </c>
      <c r="AV143" s="29">
        <f>AV24/AV23</f>
        <v>0.24499999999999958</v>
      </c>
    </row>
    <row r="144" spans="2:48" s="23" customFormat="1" outlineLevel="1" x14ac:dyDescent="0.55000000000000004">
      <c r="B144" s="437" t="s">
        <v>78</v>
      </c>
      <c r="C144" s="438"/>
      <c r="D144" s="27"/>
      <c r="E144" s="27">
        <f>+E21/(('BS 3Q2022'!E6+'BS 3Q2022'!E7+'BS 3Q2022'!E12)+('BS 3Q2022'!D6+'BS 3Q2022'!D7+'BS 3Q2022'!D12)/2)</f>
        <v>3.0327214684756584E-3</v>
      </c>
      <c r="F144" s="27">
        <f>+F21/(('BS 3Q2022'!F6+'BS 3Q2022'!F7+'BS 3Q2022'!F12)+('BS 3Q2022'!E6+'BS 3Q2022'!E7+'BS 3Q2022'!E12)/2)</f>
        <v>6.4321029136466161E-3</v>
      </c>
      <c r="G144" s="27">
        <f>+G21/(('BS 3Q2022'!G6+'BS 3Q2022'!G7+'BS 3Q2022'!G12)+('BS 3Q2022'!F6+'BS 3Q2022'!F7+'BS 3Q2022'!F12)/2)</f>
        <v>2.9603261807251862E-3</v>
      </c>
      <c r="H144" s="29"/>
      <c r="I144" s="27">
        <f>+I21/(('BS 3Q2022'!I6+'BS 3Q2022'!I7+'BS 3Q2022'!I12)+('BS 3Q2022'!G6+'BS 3Q2022'!G7+'BS 3Q2022'!G12)/2)</f>
        <v>3.3143988743550958E-3</v>
      </c>
      <c r="J144" s="27">
        <f>+J21/(('BS 3Q2022'!J6+'BS 3Q2022'!J7+'BS 3Q2022'!J12)+('BS 3Q2022'!I6+'BS 3Q2022'!I7+'BS 3Q2022'!I12)/2)</f>
        <v>4.4659305324505627E-4</v>
      </c>
      <c r="K144" s="27">
        <f>+K21/(('BS 3Q2022'!K6+'BS 3Q2022'!K7+'BS 3Q2022'!K12)+('BS 3Q2022'!J6+'BS 3Q2022'!J7+'BS 3Q2022'!J12)/2)</f>
        <v>2.1779393606804753E-3</v>
      </c>
      <c r="L144" s="27">
        <f>+L21/(('BS 3Q2022'!L6+'BS 3Q2022'!L7+'BS 3Q2022'!L12)+('BS 3Q2022'!K6+'BS 3Q2022'!K7+'BS 3Q2022'!K12)/2)</f>
        <v>1.2911830642186198E-3</v>
      </c>
      <c r="M144" s="29"/>
      <c r="N144" s="27">
        <f>+N21/(('BS 3Q2022'!N6+'BS 3Q2022'!N7+'BS 3Q2022'!N12)+('BS 3Q2022'!L6+'BS 3Q2022'!L7+'BS 3Q2022'!L12)/2)</f>
        <v>1.9686289451959073E-3</v>
      </c>
      <c r="O144" s="27">
        <f>+O21/(('BS 3Q2022'!O6+'BS 3Q2022'!O7+'BS 3Q2022'!O12)+('BS 3Q2022'!N6+'BS 3Q2022'!N7+'BS 3Q2022'!N12)/2)</f>
        <v>2.465933063458573E-3</v>
      </c>
      <c r="P144" s="27">
        <f>+P21/(('BS 3Q2022'!P6+'BS 3Q2022'!P7+'BS 3Q2022'!P12)+('BS 3Q2022'!O6+'BS 3Q2022'!O7+'BS 3Q2022'!O12)/2)</f>
        <v>4.9067713444553383E-3</v>
      </c>
      <c r="Q144" s="27">
        <f>+Q21/(('BS 3Q2022'!Q6+'BS 3Q2022'!Q7+'BS 3Q2022'!Q12)+('BS 3Q2022'!P6+'BS 3Q2022'!P7+'BS 3Q2022'!P12)/2)</f>
        <v>2.2641350477574504E-3</v>
      </c>
      <c r="R144" s="137"/>
      <c r="S144" s="27">
        <f>+S21/(('BS 3Q2022'!S6+'BS 3Q2022'!S7+'BS 3Q2022'!S12)+('BS 3Q2022'!Q6+'BS 3Q2022'!Q7+'BS 3Q2022'!Q12)/2)</f>
        <v>-1.2810330250313835E-5</v>
      </c>
      <c r="T144" s="27">
        <f>+T21/(('BS 3Q2022'!T6+'BS 3Q2022'!T7+'BS 3Q2022'!T12)+('BS 3Q2022'!S6+'BS 3Q2022'!S7+'BS 3Q2022'!S12)/2)</f>
        <v>7.1679593764030023E-3</v>
      </c>
      <c r="U144" s="27">
        <f>+U21/(('BS 3Q2022'!U6+'BS 3Q2022'!U7+'BS 3Q2022'!U12)+('BS 3Q2022'!T6+'BS 3Q2022'!T7+'BS 3Q2022'!T12)/2)</f>
        <v>3.4813492865871276E-3</v>
      </c>
      <c r="V144" s="35">
        <f>U144+0.25%</f>
        <v>5.9813492865871277E-3</v>
      </c>
      <c r="W144" s="137"/>
      <c r="X144" s="35">
        <f>V144+0.25%</f>
        <v>8.4813492865871282E-3</v>
      </c>
      <c r="Y144" s="35">
        <f>X144+0.5%</f>
        <v>1.3481349286587129E-2</v>
      </c>
      <c r="Z144" s="35">
        <f>Y144</f>
        <v>1.3481349286587129E-2</v>
      </c>
      <c r="AA144" s="35">
        <f>Z144-0.5%</f>
        <v>8.4813492865871282E-3</v>
      </c>
      <c r="AB144" s="137"/>
      <c r="AC144" s="35">
        <f>AA144</f>
        <v>8.4813492865871282E-3</v>
      </c>
      <c r="AD144" s="35">
        <f>AC144</f>
        <v>8.4813492865871282E-3</v>
      </c>
      <c r="AE144" s="35">
        <f>AD144</f>
        <v>8.4813492865871282E-3</v>
      </c>
      <c r="AF144" s="35">
        <f>AE144</f>
        <v>8.4813492865871282E-3</v>
      </c>
      <c r="AG144" s="29"/>
      <c r="AH144" s="35">
        <f>AF144</f>
        <v>8.4813492865871282E-3</v>
      </c>
      <c r="AI144" s="35">
        <f>AH144</f>
        <v>8.4813492865871282E-3</v>
      </c>
      <c r="AJ144" s="35">
        <f>AI144</f>
        <v>8.4813492865871282E-3</v>
      </c>
      <c r="AK144" s="35">
        <f>AJ144</f>
        <v>8.4813492865871282E-3</v>
      </c>
      <c r="AL144" s="29"/>
      <c r="AM144" s="35">
        <f>AK144</f>
        <v>8.4813492865871282E-3</v>
      </c>
      <c r="AN144" s="35">
        <f t="shared" ref="AN144:AP145" si="608">AM144</f>
        <v>8.4813492865871282E-3</v>
      </c>
      <c r="AO144" s="35">
        <f t="shared" si="608"/>
        <v>8.4813492865871282E-3</v>
      </c>
      <c r="AP144" s="35">
        <f t="shared" si="608"/>
        <v>8.4813492865871282E-3</v>
      </c>
      <c r="AQ144" s="29"/>
      <c r="AR144" s="35">
        <f>AP144</f>
        <v>8.4813492865871282E-3</v>
      </c>
      <c r="AS144" s="35">
        <f t="shared" ref="AS144:AU145" si="609">AR144</f>
        <v>8.4813492865871282E-3</v>
      </c>
      <c r="AT144" s="35">
        <f t="shared" si="609"/>
        <v>8.4813492865871282E-3</v>
      </c>
      <c r="AU144" s="35">
        <f t="shared" si="609"/>
        <v>8.4813492865871282E-3</v>
      </c>
      <c r="AV144" s="29"/>
    </row>
    <row r="145" spans="2:48" s="23" customFormat="1" outlineLevel="1" x14ac:dyDescent="0.55000000000000004">
      <c r="B145" s="437" t="s">
        <v>79</v>
      </c>
      <c r="C145" s="438"/>
      <c r="D145" s="27"/>
      <c r="E145" s="215">
        <f>-E22/(((('BS 3Q2022'!E28+'BS 3Q2022'!E31)+('BS 3Q2022'!D28+'BS 3Q2022'!D31))/2))</f>
        <v>8.0557251242696429E-3</v>
      </c>
      <c r="F145" s="215">
        <f>-F22/(((('BS 3Q2022'!F28+'BS 3Q2022'!F31)+('BS 3Q2022'!E28+'BS 3Q2022'!E31))/2))</f>
        <v>8.4807318557490342E-3</v>
      </c>
      <c r="G145" s="215">
        <f>-G22/(((('BS 3Q2022'!G28+'BS 3Q2022'!G31)+('BS 3Q2022'!F28+'BS 3Q2022'!F31))/2))</f>
        <v>8.572925858076421E-3</v>
      </c>
      <c r="H145" s="29"/>
      <c r="I145" s="215">
        <f>-I22/(((('BS 3Q2022'!I28+'BS 3Q2022'!I31)+('BS 3Q2022'!G28+'BS 3Q2022'!G31))/2))</f>
        <v>8.0554679008449908E-3</v>
      </c>
      <c r="J145" s="215">
        <f>-J22/(((('BS 3Q2022'!J28+'BS 3Q2022'!J31)+('BS 3Q2022'!I28+'BS 3Q2022'!I31))/2))</f>
        <v>7.730372102084551E-3</v>
      </c>
      <c r="K145" s="215">
        <f>-K22/(((('BS 3Q2022'!K28+'BS 3Q2022'!K31)+('BS 3Q2022'!J28+'BS 3Q2022'!J31))/2))</f>
        <v>7.8322294946980078E-3</v>
      </c>
      <c r="L145" s="215">
        <f>-L22/(((('BS 3Q2022'!L28+'BS 3Q2022'!L31)+('BS 3Q2022'!K28+'BS 3Q2022'!K31))/2))</f>
        <v>7.5346594333936109E-3</v>
      </c>
      <c r="M145" s="29"/>
      <c r="N145" s="215">
        <f>-N22/(((('BS 3Q2022'!N28+'BS 3Q2022'!N31)+('BS 3Q2022'!L28+'BS 3Q2022'!L31))/2))</f>
        <v>7.481930548840208E-3</v>
      </c>
      <c r="O145" s="215">
        <f>-O22/(((('BS 3Q2022'!O28+'BS 3Q2022'!O31)+('BS 3Q2022'!N28+'BS 3Q2022'!N31))/2))</f>
        <v>7.5250206938069089E-3</v>
      </c>
      <c r="P145" s="215">
        <f>-P22/(((('BS 3Q2022'!P28+'BS 3Q2022'!P31)+('BS 3Q2022'!O28+'BS 3Q2022'!O31))/2))</f>
        <v>7.7494216976973845E-3</v>
      </c>
      <c r="Q145" s="215">
        <f>-Q22/(((('BS 3Q2022'!Q28+'BS 3Q2022'!Q31)+('BS 3Q2022'!P28+'BS 3Q2022'!P31))/2))</f>
        <v>8.2506952544819535E-3</v>
      </c>
      <c r="R145" s="29"/>
      <c r="S145" s="215">
        <f>-S22/(((('BS 3Q2022'!S28+'BS 3Q2022'!S31)+('BS 3Q2022'!Q28+'BS 3Q2022'!Q31))/2))</f>
        <v>7.8431639309692741E-3</v>
      </c>
      <c r="T145" s="215">
        <f>-T22/(((('BS 3Q2022'!T28+'BS 3Q2022'!T31)+('BS 3Q2022'!S28+'BS 3Q2022'!S31))/2))</f>
        <v>7.7341177845746236E-3</v>
      </c>
      <c r="U145" s="215">
        <f>-U22/(((('BS 3Q2022'!U28+'BS 3Q2022'!U31)+('BS 3Q2022'!T28+'BS 3Q2022'!T31))/2))</f>
        <v>7.9054937080361813E-3</v>
      </c>
      <c r="V145" s="35">
        <f>U145</f>
        <v>7.9054937080361813E-3</v>
      </c>
      <c r="W145" s="137"/>
      <c r="X145" s="35">
        <f>V145+0.01%</f>
        <v>8.0054937080361807E-3</v>
      </c>
      <c r="Y145" s="35">
        <f>X145+0.01%</f>
        <v>8.1054937080361801E-3</v>
      </c>
      <c r="Z145" s="35">
        <f t="shared" ref="Z145:AA145" si="610">Y145+0.01%</f>
        <v>8.2054937080361795E-3</v>
      </c>
      <c r="AA145" s="35">
        <f t="shared" si="610"/>
        <v>8.3054937080361789E-3</v>
      </c>
      <c r="AB145" s="137"/>
      <c r="AC145" s="35">
        <f>AA145+0.01%</f>
        <v>8.4054937080361783E-3</v>
      </c>
      <c r="AD145" s="35">
        <f>AC145+0.01%</f>
        <v>8.5054937080361777E-3</v>
      </c>
      <c r="AE145" s="35">
        <f t="shared" ref="AE145:AF145" si="611">AD145+0.01%</f>
        <v>8.6054937080361771E-3</v>
      </c>
      <c r="AF145" s="35">
        <f t="shared" si="611"/>
        <v>8.7054937080361765E-3</v>
      </c>
      <c r="AG145" s="29"/>
      <c r="AH145" s="35">
        <f>AF145+0.01%</f>
        <v>8.8054937080361759E-3</v>
      </c>
      <c r="AI145" s="35">
        <f>AH145+0.01%</f>
        <v>8.9054937080361753E-3</v>
      </c>
      <c r="AJ145" s="35">
        <f t="shared" ref="AJ145:AK145" si="612">AI145+0.01%</f>
        <v>9.0054937080361747E-3</v>
      </c>
      <c r="AK145" s="35">
        <f t="shared" si="612"/>
        <v>9.1054937080361741E-3</v>
      </c>
      <c r="AL145" s="29"/>
      <c r="AM145" s="35">
        <f>AK145</f>
        <v>9.1054937080361741E-3</v>
      </c>
      <c r="AN145" s="35">
        <f t="shared" si="608"/>
        <v>9.1054937080361741E-3</v>
      </c>
      <c r="AO145" s="35">
        <f t="shared" si="608"/>
        <v>9.1054937080361741E-3</v>
      </c>
      <c r="AP145" s="35">
        <f t="shared" si="608"/>
        <v>9.1054937080361741E-3</v>
      </c>
      <c r="AQ145" s="29"/>
      <c r="AR145" s="35">
        <f>AP145</f>
        <v>9.1054937080361741E-3</v>
      </c>
      <c r="AS145" s="35">
        <f t="shared" si="609"/>
        <v>9.1054937080361741E-3</v>
      </c>
      <c r="AT145" s="35">
        <f t="shared" si="609"/>
        <v>9.1054937080361741E-3</v>
      </c>
      <c r="AU145" s="35">
        <f t="shared" si="609"/>
        <v>9.1054937080361741E-3</v>
      </c>
      <c r="AV145" s="29"/>
    </row>
    <row r="146" spans="2:48" s="23" customFormat="1" outlineLevel="1" x14ac:dyDescent="0.55000000000000004">
      <c r="B146" s="200" t="s">
        <v>186</v>
      </c>
      <c r="C146" s="201"/>
      <c r="D146" s="113"/>
      <c r="E146" s="113"/>
      <c r="F146" s="113"/>
      <c r="G146" s="113"/>
      <c r="H146" s="137"/>
      <c r="I146" s="113">
        <f>I33/D33-1</f>
        <v>0.2254857129231771</v>
      </c>
      <c r="J146" s="113">
        <f t="shared" ref="J146:AV146" si="613">J33/E33-1</f>
        <v>-0.47546772308917484</v>
      </c>
      <c r="K146" s="113">
        <f t="shared" si="613"/>
        <v>-1.5172211898784418</v>
      </c>
      <c r="L146" s="113">
        <f t="shared" si="613"/>
        <v>-0.49266142278343572</v>
      </c>
      <c r="M146" s="137">
        <f t="shared" si="613"/>
        <v>-0.73466371126240593</v>
      </c>
      <c r="N146" s="113">
        <f t="shared" si="613"/>
        <v>-0.292754196932551</v>
      </c>
      <c r="O146" s="113">
        <f t="shared" si="613"/>
        <v>1.0009687774744878</v>
      </c>
      <c r="P146" s="113">
        <f t="shared" si="613"/>
        <v>-2.6748075301104208</v>
      </c>
      <c r="Q146" s="113">
        <f t="shared" si="613"/>
        <v>3.4604705530296798</v>
      </c>
      <c r="R146" s="137">
        <f t="shared" si="613"/>
        <v>3.5714373754781779</v>
      </c>
      <c r="S146" s="113">
        <f t="shared" si="613"/>
        <v>0.31844745711851452</v>
      </c>
      <c r="T146" s="113">
        <f t="shared" si="613"/>
        <v>5.0603007043171555E-2</v>
      </c>
      <c r="U146" s="113">
        <f t="shared" si="613"/>
        <v>-0.18430865147381992</v>
      </c>
      <c r="V146" s="113">
        <f t="shared" si="613"/>
        <v>-0.55234250692993192</v>
      </c>
      <c r="W146" s="137">
        <f t="shared" si="613"/>
        <v>-0.22716128751643805</v>
      </c>
      <c r="X146" s="113">
        <f t="shared" si="613"/>
        <v>7.9550718576035795E-3</v>
      </c>
      <c r="Y146" s="113">
        <f t="shared" si="613"/>
        <v>0.16353283362602267</v>
      </c>
      <c r="Z146" s="113">
        <f t="shared" si="613"/>
        <v>0.10532170917404327</v>
      </c>
      <c r="AA146" s="113">
        <f t="shared" si="613"/>
        <v>0.40634063366669215</v>
      </c>
      <c r="AB146" s="137">
        <f t="shared" si="613"/>
        <v>0.16633183661452011</v>
      </c>
      <c r="AC146" s="113">
        <f t="shared" si="613"/>
        <v>0.37068155117772927</v>
      </c>
      <c r="AD146" s="113">
        <f t="shared" si="613"/>
        <v>0.1586386868546692</v>
      </c>
      <c r="AE146" s="113">
        <f t="shared" si="613"/>
        <v>0.12116751352677335</v>
      </c>
      <c r="AF146" s="113">
        <f t="shared" si="613"/>
        <v>3.7980418684439021E-2</v>
      </c>
      <c r="AG146" s="137">
        <f t="shared" si="613"/>
        <v>0.15943330504785913</v>
      </c>
      <c r="AH146" s="113">
        <f t="shared" si="613"/>
        <v>0.17573761042572644</v>
      </c>
      <c r="AI146" s="113">
        <f t="shared" si="613"/>
        <v>0.19254693827386538</v>
      </c>
      <c r="AJ146" s="113">
        <f t="shared" si="613"/>
        <v>0.275884938296862</v>
      </c>
      <c r="AK146" s="113">
        <f t="shared" si="613"/>
        <v>0.2550969313044078</v>
      </c>
      <c r="AL146" s="137">
        <f t="shared" si="613"/>
        <v>0.22545294054152043</v>
      </c>
      <c r="AM146" s="113">
        <f t="shared" si="613"/>
        <v>0.16962269430049015</v>
      </c>
      <c r="AN146" s="113">
        <f t="shared" si="613"/>
        <v>0.15858912183023421</v>
      </c>
      <c r="AO146" s="113">
        <f t="shared" si="613"/>
        <v>0.10936492041652679</v>
      </c>
      <c r="AP146" s="113">
        <f t="shared" si="613"/>
        <v>8.853589739654133E-2</v>
      </c>
      <c r="AQ146" s="137">
        <f t="shared" si="613"/>
        <v>0.13011183533025883</v>
      </c>
      <c r="AR146" s="113">
        <f t="shared" si="613"/>
        <v>7.8947313314104761E-2</v>
      </c>
      <c r="AS146" s="113">
        <f t="shared" si="613"/>
        <v>8.1577143603831503E-2</v>
      </c>
      <c r="AT146" s="113">
        <f t="shared" si="613"/>
        <v>7.7934408741551886E-2</v>
      </c>
      <c r="AU146" s="113">
        <f t="shared" si="613"/>
        <v>8.0390703464957136E-2</v>
      </c>
      <c r="AV146" s="137">
        <f t="shared" si="613"/>
        <v>7.9604915037411628E-2</v>
      </c>
    </row>
    <row r="147" spans="2:48" s="23" customFormat="1" outlineLevel="1" x14ac:dyDescent="0.55000000000000004">
      <c r="B147" s="200" t="s">
        <v>139</v>
      </c>
      <c r="C147" s="201"/>
      <c r="D147" s="27"/>
      <c r="E147" s="27"/>
      <c r="F147" s="27"/>
      <c r="G147" s="27"/>
      <c r="H147" s="29"/>
      <c r="I147" s="27">
        <f t="shared" ref="I147:V147" si="614">I34/D34-1</f>
        <v>5.9389868457878192E-2</v>
      </c>
      <c r="J147" s="27">
        <f t="shared" si="614"/>
        <v>-0.47460546003783222</v>
      </c>
      <c r="K147" s="27">
        <f t="shared" si="614"/>
        <v>-1.5922286955663072</v>
      </c>
      <c r="L147" s="113">
        <f t="shared" si="614"/>
        <v>-0.26631134736842188</v>
      </c>
      <c r="M147" s="137">
        <f t="shared" si="614"/>
        <v>-0.59372113780519853</v>
      </c>
      <c r="N147" s="113">
        <f t="shared" si="614"/>
        <v>-0.23228377390823718</v>
      </c>
      <c r="O147" s="113">
        <f t="shared" si="614"/>
        <v>0.96992458477270005</v>
      </c>
      <c r="P147" s="113">
        <f t="shared" si="614"/>
        <v>-3.1776350920116565</v>
      </c>
      <c r="Q147" s="113">
        <f t="shared" si="614"/>
        <v>0.95350602232643134</v>
      </c>
      <c r="R147" s="29">
        <f t="shared" si="614"/>
        <v>1.8162682861720394</v>
      </c>
      <c r="S147" s="113">
        <f t="shared" si="614"/>
        <v>0.18036058258616094</v>
      </c>
      <c r="T147" s="113">
        <f t="shared" si="614"/>
        <v>-5.6546752866856842E-2</v>
      </c>
      <c r="U147" s="113">
        <f t="shared" si="614"/>
        <v>-0.16448812865885809</v>
      </c>
      <c r="V147" s="113">
        <f t="shared" si="614"/>
        <v>-0.26279791380310435</v>
      </c>
      <c r="W147" s="137">
        <f>W34/(R34-0.1-0.04)-1</f>
        <v>-7.1525533573520983E-2</v>
      </c>
      <c r="X147" s="113">
        <f t="shared" ref="X147:AV147" si="615">X34/S34-1</f>
        <v>6.727915242534821E-2</v>
      </c>
      <c r="Y147" s="113">
        <f t="shared" si="615"/>
        <v>0.22773643866843196</v>
      </c>
      <c r="Z147" s="113">
        <f t="shared" si="615"/>
        <v>8.9394667088473767E-2</v>
      </c>
      <c r="AA147" s="113">
        <f t="shared" si="615"/>
        <v>0.32611122579475427</v>
      </c>
      <c r="AB147" s="137">
        <f t="shared" si="615"/>
        <v>0.17253318908414506</v>
      </c>
      <c r="AC147" s="113">
        <f t="shared" si="615"/>
        <v>0.29730041490083137</v>
      </c>
      <c r="AD147" s="113">
        <f t="shared" si="615"/>
        <v>0.14982772973070535</v>
      </c>
      <c r="AE147" s="113">
        <f t="shared" si="615"/>
        <v>0.1158791658328151</v>
      </c>
      <c r="AF147" s="113">
        <f t="shared" si="615"/>
        <v>3.6367204254008412E-2</v>
      </c>
      <c r="AG147" s="137">
        <f t="shared" si="615"/>
        <v>0.14148331506405398</v>
      </c>
      <c r="AH147" s="113">
        <f t="shared" si="615"/>
        <v>0.16882317049873174</v>
      </c>
      <c r="AI147" s="113">
        <f t="shared" si="615"/>
        <v>0.18346735978771633</v>
      </c>
      <c r="AJ147" s="113">
        <f t="shared" si="615"/>
        <v>0.26687639569822519</v>
      </c>
      <c r="AK147" s="113">
        <f t="shared" si="615"/>
        <v>0.24842973471615903</v>
      </c>
      <c r="AL147" s="137">
        <f t="shared" si="615"/>
        <v>0.21757195528166751</v>
      </c>
      <c r="AM147" s="113">
        <f t="shared" si="615"/>
        <v>0.16673694088907975</v>
      </c>
      <c r="AN147" s="113">
        <f t="shared" si="615"/>
        <v>0.1556433660889891</v>
      </c>
      <c r="AO147" s="113">
        <f t="shared" si="615"/>
        <v>0.10733190377074098</v>
      </c>
      <c r="AP147" s="113">
        <f t="shared" si="615"/>
        <v>8.571441169422056E-2</v>
      </c>
      <c r="AQ147" s="29">
        <f t="shared" si="615"/>
        <v>0.12746244873358337</v>
      </c>
      <c r="AR147" s="113">
        <f t="shared" si="615"/>
        <v>7.6624770021764377E-2</v>
      </c>
      <c r="AS147" s="113">
        <f t="shared" si="615"/>
        <v>7.8684245297217403E-2</v>
      </c>
      <c r="AT147" s="113">
        <f t="shared" si="615"/>
        <v>7.5755195670590414E-2</v>
      </c>
      <c r="AU147" s="113">
        <f t="shared" si="615"/>
        <v>7.8029008610370765E-2</v>
      </c>
      <c r="AV147" s="29">
        <f t="shared" si="615"/>
        <v>7.719248614526375E-2</v>
      </c>
    </row>
    <row r="148" spans="2:48" s="23" customFormat="1" outlineLevel="1" x14ac:dyDescent="0.55000000000000004">
      <c r="B148" s="200" t="s">
        <v>140</v>
      </c>
      <c r="C148" s="201"/>
      <c r="D148" s="27"/>
      <c r="E148" s="27"/>
      <c r="F148" s="27"/>
      <c r="G148" s="27"/>
      <c r="H148" s="29"/>
      <c r="I148" s="27">
        <f>'CFS 3Q2022'!I55</f>
        <v>-0.22820512820512895</v>
      </c>
      <c r="J148" s="27">
        <f>'CFS 3Q2022'!J55</f>
        <v>-4.4869364754098413</v>
      </c>
      <c r="K148" s="27">
        <f>'CFS 3Q2022'!K55</f>
        <v>-1.314434752864716</v>
      </c>
      <c r="L148" s="113">
        <f>'CFS 3Q2022'!L55</f>
        <v>0.34527569713924766</v>
      </c>
      <c r="M148" s="137">
        <f>'CFS 3Q2022'!M55</f>
        <v>-0.68340961778517451</v>
      </c>
      <c r="N148" s="113">
        <f>'CFS 3Q2022'!N55</f>
        <v>-2.1785305811139466E-4</v>
      </c>
      <c r="O148" s="113">
        <f>'CFS 3Q2022'!O55</f>
        <v>-1.649232351428781</v>
      </c>
      <c r="P148" s="113">
        <f>'CFS 3Q2022'!P55</f>
        <v>-5.7565950503127619</v>
      </c>
      <c r="Q148" s="113">
        <f>'CFS 3Q2022'!Q55</f>
        <v>2.012477359629572E-2</v>
      </c>
      <c r="R148" s="29">
        <f>'CFS 3Q2022'!R55</f>
        <v>2.7484040555764064</v>
      </c>
      <c r="S148" s="113">
        <f>'CFS 3Q2022'!S55</f>
        <v>1.9175246499972598E-2</v>
      </c>
      <c r="T148" s="113">
        <f>'CFS 3Q2022'!T55</f>
        <v>-0.81681375876895213</v>
      </c>
      <c r="U148" s="113">
        <f>'CFS 3Q2022'!U55</f>
        <v>-0.27684391080617499</v>
      </c>
      <c r="V148" s="113">
        <f>'CFS 3Q2022'!V55</f>
        <v>-0.12064240558931372</v>
      </c>
      <c r="W148" s="137">
        <f>'CFS 3Q2022'!W55</f>
        <v>-0.22613385864216728</v>
      </c>
      <c r="X148" s="113">
        <f>'CFS 3Q2022'!X55</f>
        <v>-0.10151519278243049</v>
      </c>
      <c r="Y148" s="113">
        <f>'CFS 3Q2022'!Y55</f>
        <v>3.42008860876326</v>
      </c>
      <c r="Z148" s="113">
        <f>'CFS 3Q2022'!Z55</f>
        <v>-0.15006052484644972</v>
      </c>
      <c r="AA148" s="113">
        <f>'CFS 3Q2022'!AA55</f>
        <v>0.45536887484654054</v>
      </c>
      <c r="AB148" s="137">
        <f>'CFS 3Q2022'!AB55</f>
        <v>0.16892238661618042</v>
      </c>
      <c r="AC148" s="113">
        <f>'CFS 3Q2022'!AC55</f>
        <v>0.24691883730583397</v>
      </c>
      <c r="AD148" s="113">
        <f>'CFS 3Q2022'!AD55</f>
        <v>0.37530176562116235</v>
      </c>
      <c r="AE148" s="113">
        <f>'CFS 3Q2022'!AE55</f>
        <v>0.34612643463409065</v>
      </c>
      <c r="AF148" s="113">
        <f>'CFS 3Q2022'!AF55</f>
        <v>-2.4736637203284673E-2</v>
      </c>
      <c r="AG148" s="137">
        <f>'CFS 3Q2022'!AG55</f>
        <v>0.18597703626609663</v>
      </c>
      <c r="AH148" s="113">
        <f>'CFS 3Q2022'!AH55</f>
        <v>0.10455238731064909</v>
      </c>
      <c r="AI148" s="113">
        <f>'CFS 3Q2022'!AI55</f>
        <v>0.14187144563770904</v>
      </c>
      <c r="AJ148" s="113">
        <f>'CFS 3Q2022'!AJ55</f>
        <v>0.12148208131993044</v>
      </c>
      <c r="AK148" s="113">
        <f>'CFS 3Q2022'!AK55</f>
        <v>0.15953464638914094</v>
      </c>
      <c r="AL148" s="29">
        <f>'CFS 3Q2022'!AL55</f>
        <v>0.13032310166971062</v>
      </c>
      <c r="AM148" s="113">
        <f>'CFS 3Q2022'!AM55</f>
        <v>0.11491532672238369</v>
      </c>
      <c r="AN148" s="113">
        <f>'CFS 3Q2022'!AN55</f>
        <v>8.9409040912066695E-2</v>
      </c>
      <c r="AO148" s="113">
        <f>'CFS 3Q2022'!AO55</f>
        <v>6.908370374215278E-2</v>
      </c>
      <c r="AP148" s="113">
        <f>'CFS 3Q2022'!AP55</f>
        <v>9.9590570093358588E-2</v>
      </c>
      <c r="AQ148" s="29">
        <f>'CFS 3Q2022'!AQ55</f>
        <v>9.6083395525643045E-2</v>
      </c>
      <c r="AR148" s="113">
        <f>'CFS 3Q2022'!AR55</f>
        <v>9.3863479209438605E-2</v>
      </c>
      <c r="AS148" s="113">
        <f>'CFS 3Q2022'!AS55</f>
        <v>9.4543027290346471E-2</v>
      </c>
      <c r="AT148" s="113">
        <f>'CFS 3Q2022'!AT55</f>
        <v>0.10685921755755201</v>
      </c>
      <c r="AU148" s="113">
        <f>'CFS 3Q2022'!AU55</f>
        <v>5.8776205961678762E-2</v>
      </c>
      <c r="AV148" s="29">
        <f>'CFS 3Q2022'!AV55</f>
        <v>8.6133821901191343E-2</v>
      </c>
    </row>
    <row r="149" spans="2:48" s="23" customFormat="1" outlineLevel="1" x14ac:dyDescent="0.55000000000000004">
      <c r="B149" s="200" t="s">
        <v>334</v>
      </c>
      <c r="C149" s="201"/>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406">
        <f>(AL34/W34)^(1/3)-1</f>
        <v>0.17678317249137177</v>
      </c>
      <c r="AM149" s="113"/>
      <c r="AN149" s="113"/>
      <c r="AO149" s="113"/>
      <c r="AP149" s="113"/>
      <c r="AQ149" s="29"/>
      <c r="AR149" s="113"/>
      <c r="AS149" s="113"/>
      <c r="AT149" s="113"/>
      <c r="AU149" s="113"/>
      <c r="AV149" s="29"/>
    </row>
    <row r="150" spans="2:48" ht="17.100000000000001" x14ac:dyDescent="0.85">
      <c r="B150" s="445" t="s">
        <v>130</v>
      </c>
      <c r="C150" s="446"/>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55000000000000004">
      <c r="B151" s="437" t="s">
        <v>208</v>
      </c>
      <c r="C151" s="438"/>
      <c r="D151" s="27"/>
      <c r="E151" s="27">
        <f t="shared" ref="E151:G151" si="616">(E30+E155+E158+E161)/D30-1</f>
        <v>2.777764747303535E-2</v>
      </c>
      <c r="F151" s="27">
        <f t="shared" si="616"/>
        <v>-1.7269004124131682E-2</v>
      </c>
      <c r="G151" s="27">
        <f t="shared" si="616"/>
        <v>1.9258933156590885E-2</v>
      </c>
      <c r="H151" s="9"/>
      <c r="I151" s="27">
        <f>(I30+I155+I158+I161)/G30-1</f>
        <v>-1.436336111538794E-2</v>
      </c>
      <c r="J151" s="27">
        <f t="shared" ref="J151:L151" si="617">(J30+J155+J158+J161)/I30-1</f>
        <v>-1.1333810572689007E-3</v>
      </c>
      <c r="K151" s="27">
        <f t="shared" si="617"/>
        <v>-2.8161802355349819E-3</v>
      </c>
      <c r="L151" s="27">
        <f t="shared" si="617"/>
        <v>-9.5210569021197955E-4</v>
      </c>
      <c r="M151" s="9"/>
      <c r="N151" s="27">
        <f>(N30+N155+N158+N161)/L30-1</f>
        <v>6.5210015787404707E-3</v>
      </c>
      <c r="O151" s="27">
        <f t="shared" ref="O151:Q151" si="618">(O30+O155+O158+O161)/N30-1</f>
        <v>2.1276595744681437E-3</v>
      </c>
      <c r="P151" s="27">
        <f t="shared" si="618"/>
        <v>8.4925690021231404E-4</v>
      </c>
      <c r="Q151" s="27">
        <f t="shared" si="618"/>
        <v>8.4925690021231404E-4</v>
      </c>
      <c r="R151" s="9"/>
      <c r="S151" s="27">
        <f>(S30+S155+S158+S161)/Q30-1</f>
        <v>1.7994180128374726E-2</v>
      </c>
      <c r="T151" s="27">
        <f>(T30+T155+T158+T161)/S30-1</f>
        <v>-1.2989686217510177E-2</v>
      </c>
      <c r="U151" s="27">
        <f>(U30+U155+U158+U161)/T30-1</f>
        <v>-1.9143752175426743E-3</v>
      </c>
      <c r="V151" s="35">
        <v>2E-3</v>
      </c>
      <c r="W151" s="256"/>
      <c r="X151" s="35">
        <v>2E-3</v>
      </c>
      <c r="Y151" s="35">
        <v>2E-3</v>
      </c>
      <c r="Z151" s="35">
        <v>2E-3</v>
      </c>
      <c r="AA151" s="35">
        <v>2E-3</v>
      </c>
      <c r="AB151" s="9"/>
      <c r="AC151" s="35">
        <v>2E-3</v>
      </c>
      <c r="AD151" s="35">
        <v>2E-3</v>
      </c>
      <c r="AE151" s="35">
        <v>2E-3</v>
      </c>
      <c r="AF151" s="35">
        <v>2E-3</v>
      </c>
      <c r="AG151" s="9"/>
      <c r="AH151" s="35">
        <v>2E-3</v>
      </c>
      <c r="AI151" s="35">
        <v>2E-3</v>
      </c>
      <c r="AJ151" s="35">
        <v>2E-3</v>
      </c>
      <c r="AK151" s="35">
        <v>2E-3</v>
      </c>
      <c r="AL151" s="9"/>
      <c r="AM151" s="35">
        <v>2E-3</v>
      </c>
      <c r="AN151" s="35">
        <v>2E-3</v>
      </c>
      <c r="AO151" s="35">
        <v>2E-3</v>
      </c>
      <c r="AP151" s="35">
        <v>2E-3</v>
      </c>
      <c r="AQ151" s="9"/>
      <c r="AR151" s="35">
        <v>2E-3</v>
      </c>
      <c r="AS151" s="35">
        <v>2E-3</v>
      </c>
      <c r="AT151" s="35">
        <v>2E-3</v>
      </c>
      <c r="AU151" s="35">
        <v>2E-3</v>
      </c>
      <c r="AV151" s="9"/>
    </row>
    <row r="152" spans="2:48" outlineLevel="1" x14ac:dyDescent="0.55000000000000004">
      <c r="B152" s="437" t="s">
        <v>209</v>
      </c>
      <c r="C152" s="438"/>
      <c r="D152" s="27"/>
      <c r="E152" s="27">
        <f t="shared" ref="E152:G152" si="619">(E31+E155+E158+E161)/D31-1</f>
        <v>2.7604785512613583E-2</v>
      </c>
      <c r="F152" s="27">
        <f t="shared" si="619"/>
        <v>-1.6710442080933863E-2</v>
      </c>
      <c r="G152" s="27">
        <f t="shared" si="619"/>
        <v>1.9089589576967603E-2</v>
      </c>
      <c r="H152" s="9"/>
      <c r="I152" s="27">
        <f>(I31+I155+I158+I161)/G31-1</f>
        <v>-1.5386652077945762E-2</v>
      </c>
      <c r="J152" s="27">
        <f t="shared" ref="J152:L152" si="620">(J31+J155+J158+J161)/I31-1</f>
        <v>-2.5506658270361138E-3</v>
      </c>
      <c r="K152" s="27">
        <f t="shared" si="620"/>
        <v>-1.0332853392055585E-2</v>
      </c>
      <c r="L152" s="27">
        <f t="shared" si="620"/>
        <v>8.9858793324775199E-3</v>
      </c>
      <c r="M152" s="9"/>
      <c r="N152" s="27">
        <f>(N31+N155+N158+N161)/L31-1</f>
        <v>3.392705682782049E-3</v>
      </c>
      <c r="O152" s="27">
        <f t="shared" ref="O152:Q152" si="621">(O31+O155+O158+O161)/N31-1</f>
        <v>1.5215553677092597E-3</v>
      </c>
      <c r="P152" s="27">
        <f t="shared" si="621"/>
        <v>1.1816340310601969E-3</v>
      </c>
      <c r="Q152" s="27">
        <f t="shared" si="621"/>
        <v>1.4331478671387732E-3</v>
      </c>
      <c r="R152" s="9"/>
      <c r="S152" s="27">
        <f>(S31+S155+S158+S161)/Q31-1</f>
        <v>1.6689115245390962E-2</v>
      </c>
      <c r="T152" s="27">
        <f>(T31+T155+T158+T161)/S31-1</f>
        <v>-1.4867191058983376E-2</v>
      </c>
      <c r="U152" s="27">
        <f>(U31+U155+U158+U161)/T31-1</f>
        <v>-2.5132160499177214E-3</v>
      </c>
      <c r="V152" s="35">
        <v>1E-3</v>
      </c>
      <c r="W152" s="256"/>
      <c r="X152" s="35">
        <v>1E-3</v>
      </c>
      <c r="Y152" s="35">
        <v>1E-3</v>
      </c>
      <c r="Z152" s="35">
        <v>1E-3</v>
      </c>
      <c r="AA152" s="35">
        <v>1E-3</v>
      </c>
      <c r="AB152" s="9"/>
      <c r="AC152" s="35">
        <v>1E-3</v>
      </c>
      <c r="AD152" s="35">
        <v>1E-3</v>
      </c>
      <c r="AE152" s="35">
        <v>1E-3</v>
      </c>
      <c r="AF152" s="35">
        <v>1E-3</v>
      </c>
      <c r="AG152" s="9"/>
      <c r="AH152" s="35">
        <v>1E-3</v>
      </c>
      <c r="AI152" s="35">
        <v>1E-3</v>
      </c>
      <c r="AJ152" s="35">
        <v>1E-3</v>
      </c>
      <c r="AK152" s="35">
        <v>1E-3</v>
      </c>
      <c r="AL152" s="9"/>
      <c r="AM152" s="35">
        <v>1E-3</v>
      </c>
      <c r="AN152" s="35">
        <v>1E-3</v>
      </c>
      <c r="AO152" s="35">
        <v>1E-3</v>
      </c>
      <c r="AP152" s="35">
        <v>1E-3</v>
      </c>
      <c r="AQ152" s="9"/>
      <c r="AR152" s="35">
        <v>1E-3</v>
      </c>
      <c r="AS152" s="35">
        <v>1E-3</v>
      </c>
      <c r="AT152" s="35">
        <v>1E-3</v>
      </c>
      <c r="AU152" s="35">
        <v>1E-3</v>
      </c>
      <c r="AV152" s="9"/>
    </row>
    <row r="153" spans="2:48" outlineLevel="1" x14ac:dyDescent="0.55000000000000004">
      <c r="B153" s="447" t="s">
        <v>137</v>
      </c>
      <c r="C153" s="448"/>
      <c r="D153" s="245"/>
      <c r="E153" s="144">
        <v>69.922678056926543</v>
      </c>
      <c r="F153" s="144">
        <v>83.13076202744692</v>
      </c>
      <c r="G153" s="144">
        <v>92.52</v>
      </c>
      <c r="H153" s="246"/>
      <c r="I153" s="144">
        <v>85.23</v>
      </c>
      <c r="J153" s="144">
        <v>78.08</v>
      </c>
      <c r="K153" s="144">
        <v>0</v>
      </c>
      <c r="L153" s="144">
        <v>0</v>
      </c>
      <c r="M153" s="246"/>
      <c r="N153" s="144">
        <v>0</v>
      </c>
      <c r="O153" s="144">
        <v>0</v>
      </c>
      <c r="P153" s="144">
        <v>0</v>
      </c>
      <c r="Q153" s="144">
        <v>0</v>
      </c>
      <c r="R153" s="246"/>
      <c r="S153" s="144">
        <v>113.12</v>
      </c>
      <c r="T153" s="144">
        <v>94.51</v>
      </c>
      <c r="U153" s="144">
        <v>0</v>
      </c>
      <c r="V153" s="247">
        <f>+U153</f>
        <v>0</v>
      </c>
      <c r="W153" s="257"/>
      <c r="X153" s="247">
        <v>0</v>
      </c>
      <c r="Y153" s="247">
        <v>0</v>
      </c>
      <c r="Z153" s="247">
        <v>0</v>
      </c>
      <c r="AA153" s="247">
        <v>0</v>
      </c>
      <c r="AB153" s="246"/>
      <c r="AC153" s="393">
        <f>AG35/0.02</f>
        <v>109.3955625</v>
      </c>
      <c r="AD153" s="247">
        <f>+AC153</f>
        <v>109.3955625</v>
      </c>
      <c r="AE153" s="247">
        <f>+AD153</f>
        <v>109.3955625</v>
      </c>
      <c r="AF153" s="247">
        <f>+AE153</f>
        <v>109.3955625</v>
      </c>
      <c r="AG153" s="390"/>
      <c r="AH153" s="393">
        <f>AL35/0.02</f>
        <v>114.865340625</v>
      </c>
      <c r="AI153" s="247">
        <f>AH153</f>
        <v>114.865340625</v>
      </c>
      <c r="AJ153" s="247">
        <f>AI153</f>
        <v>114.865340625</v>
      </c>
      <c r="AK153" s="247">
        <f>AJ153</f>
        <v>114.865340625</v>
      </c>
      <c r="AL153" s="390"/>
      <c r="AM153" s="247">
        <f>AQ35/0.02</f>
        <v>119.7152105625</v>
      </c>
      <c r="AN153" s="247">
        <f>AM153</f>
        <v>119.7152105625</v>
      </c>
      <c r="AO153" s="247">
        <f>AN153</f>
        <v>119.7152105625</v>
      </c>
      <c r="AP153" s="247">
        <f>AO153</f>
        <v>119.7152105625</v>
      </c>
      <c r="AQ153" s="246"/>
      <c r="AR153" s="247">
        <f>AV35/0.02</f>
        <v>122.10951477375001</v>
      </c>
      <c r="AS153" s="247">
        <f>AR153</f>
        <v>122.10951477375001</v>
      </c>
      <c r="AT153" s="247">
        <f>AS153</f>
        <v>122.10951477375001</v>
      </c>
      <c r="AU153" s="247">
        <f>AT153</f>
        <v>122.10951477375001</v>
      </c>
      <c r="AV153" s="246"/>
    </row>
    <row r="154" spans="2:48" outlineLevel="1" x14ac:dyDescent="0.55000000000000004">
      <c r="B154" s="437" t="s">
        <v>138</v>
      </c>
      <c r="C154" s="438"/>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69">
        <f>+SUM(S154:V154)</f>
        <v>4012.9984261300001</v>
      </c>
      <c r="X154" s="33">
        <v>0</v>
      </c>
      <c r="Y154" s="33">
        <v>0</v>
      </c>
      <c r="Z154" s="33">
        <v>0</v>
      </c>
      <c r="AA154" s="33">
        <v>0</v>
      </c>
      <c r="AB154" s="17">
        <f>+SUM(X154:AA154)</f>
        <v>0</v>
      </c>
      <c r="AC154" s="33"/>
      <c r="AD154" s="33"/>
      <c r="AE154" s="33">
        <v>100</v>
      </c>
      <c r="AF154" s="33">
        <v>100</v>
      </c>
      <c r="AG154" s="17">
        <f>+SUM(AC154:AF154)</f>
        <v>200</v>
      </c>
      <c r="AH154" s="33">
        <v>100</v>
      </c>
      <c r="AI154" s="33">
        <v>100</v>
      </c>
      <c r="AJ154" s="33">
        <v>5190.5983828510816</v>
      </c>
      <c r="AK154" s="33">
        <f>AJ154</f>
        <v>5190.5983828510816</v>
      </c>
      <c r="AL154" s="17">
        <f>+SUM(AH154:AK154)</f>
        <v>10581.196765702163</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55000000000000004">
      <c r="B155" s="437" t="s">
        <v>207</v>
      </c>
      <c r="C155" s="438"/>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0</v>
      </c>
      <c r="Y155" s="139">
        <f>IF((Y154)&gt;0,(Y154/Y153),0)</f>
        <v>0</v>
      </c>
      <c r="Z155" s="139">
        <f>IF((Z154)&gt;0,(Z154/Z153),0)</f>
        <v>0</v>
      </c>
      <c r="AA155" s="139">
        <f>IF((AA154)&gt;0,(AA154/AA153),0)</f>
        <v>0</v>
      </c>
      <c r="AB155" s="49">
        <f>+SUM(X155:AA155)</f>
        <v>0</v>
      </c>
      <c r="AC155" s="139">
        <f>IF((AC154)&gt;0,(AC154/AC153),0)</f>
        <v>0</v>
      </c>
      <c r="AD155" s="139">
        <f>IF((AD154)&gt;0,(AD154/AD153),0)</f>
        <v>0</v>
      </c>
      <c r="AE155" s="139">
        <f>IF((AE154)&gt;0,(AE154/AE153),0)</f>
        <v>0.9141138608798689</v>
      </c>
      <c r="AF155" s="139">
        <f>IF((AF154)&gt;0,(AF154/AF153),0)</f>
        <v>0.9141138608798689</v>
      </c>
      <c r="AG155" s="49">
        <f>+SUM(AC155:AF155)</f>
        <v>1.8282277217597378</v>
      </c>
      <c r="AH155" s="139">
        <f>IF((AH154)&gt;0,(AH154/AH153),0)</f>
        <v>0.87058462940939896</v>
      </c>
      <c r="AI155" s="139">
        <f>IF((AI154)&gt;0,(AI154/AI153),0)</f>
        <v>0.87058462940939896</v>
      </c>
      <c r="AJ155" s="139">
        <f>IF((AJ154)&gt;0,(AJ154/AJ153),0)</f>
        <v>45.188551695474345</v>
      </c>
      <c r="AK155" s="139">
        <f>IF((AK154)&gt;0,(AK154/AK153),0)</f>
        <v>45.188551695474345</v>
      </c>
      <c r="AL155" s="49">
        <f>+SUM(AH155:AK155)</f>
        <v>92.118272649767491</v>
      </c>
      <c r="AM155" s="139">
        <f>IF((AM154)&gt;0,(AM154/AM153),0)</f>
        <v>2.0882893562592191</v>
      </c>
      <c r="AN155" s="139">
        <f>IF((AN154)&gt;0,(AN154/AN153),0)</f>
        <v>2.0882893562592191</v>
      </c>
      <c r="AO155" s="139">
        <f>IF((AO154)&gt;0,(AO154/AO153),0)</f>
        <v>2.0882893562592191</v>
      </c>
      <c r="AP155" s="139">
        <f>IF((AP154)&gt;0,(AP154/AP153),0)</f>
        <v>2.0882893562592191</v>
      </c>
      <c r="AQ155" s="49">
        <f>+SUM(AM155:AP155)</f>
        <v>8.3531574250368763</v>
      </c>
      <c r="AR155" s="139">
        <f>IF((AR154)&gt;0,(AR154/AR153),0)</f>
        <v>2.0473425061364892</v>
      </c>
      <c r="AS155" s="139">
        <f>IF((AS154)&gt;0,(AS154/AS153),0)</f>
        <v>2.0473425061364892</v>
      </c>
      <c r="AT155" s="139">
        <f>IF((AT154)&gt;0,(AT154/AT153),0)</f>
        <v>2.0473425061364892</v>
      </c>
      <c r="AU155" s="139">
        <f>IF((AU154)&gt;0,(AU154/AU153),0)</f>
        <v>2.0473425061364892</v>
      </c>
      <c r="AV155" s="49">
        <f>+SUM(AR155:AU155)</f>
        <v>8.1893700245459566</v>
      </c>
    </row>
    <row r="156" spans="2:48" outlineLevel="1" x14ac:dyDescent="0.55000000000000004">
      <c r="B156" s="439" t="s">
        <v>131</v>
      </c>
      <c r="C156" s="440"/>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55000000000000004">
      <c r="B157" s="441" t="s">
        <v>132</v>
      </c>
      <c r="C157" s="442"/>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55000000000000004">
      <c r="B158" s="443" t="s">
        <v>133</v>
      </c>
      <c r="C158" s="444"/>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199"/>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55000000000000004">
      <c r="B159" s="200" t="s">
        <v>134</v>
      </c>
      <c r="C159" s="201"/>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55000000000000004">
      <c r="B160" s="200" t="s">
        <v>135</v>
      </c>
      <c r="C160" s="201"/>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55000000000000004">
      <c r="B161" s="200" t="s">
        <v>136</v>
      </c>
      <c r="C161" s="201"/>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100000000000001" x14ac:dyDescent="0.85">
      <c r="B162" s="445" t="s">
        <v>12</v>
      </c>
      <c r="C162" s="446"/>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55000000000000004">
      <c r="B163" s="437" t="s">
        <v>65</v>
      </c>
      <c r="C163" s="438"/>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33">
        <v>-50</v>
      </c>
      <c r="W163" s="17"/>
      <c r="X163" s="33">
        <v>-50</v>
      </c>
      <c r="Y163" s="33">
        <v>0</v>
      </c>
      <c r="Z163" s="33">
        <f t="shared" ref="Z163:AA163" si="622">Y163</f>
        <v>0</v>
      </c>
      <c r="AA163" s="33">
        <f t="shared" si="622"/>
        <v>0</v>
      </c>
      <c r="AB163" s="17"/>
      <c r="AC163" s="33">
        <f>AA163</f>
        <v>0</v>
      </c>
      <c r="AD163" s="33">
        <f t="shared" ref="AD163:AF163" si="623">AC163</f>
        <v>0</v>
      </c>
      <c r="AE163" s="33">
        <f t="shared" si="623"/>
        <v>0</v>
      </c>
      <c r="AF163" s="33">
        <f t="shared" si="623"/>
        <v>0</v>
      </c>
      <c r="AG163" s="17"/>
      <c r="AH163" s="33">
        <f>AF163</f>
        <v>0</v>
      </c>
      <c r="AI163" s="33">
        <f t="shared" ref="AI163:AK163" si="624">AH163</f>
        <v>0</v>
      </c>
      <c r="AJ163" s="33">
        <f t="shared" si="624"/>
        <v>0</v>
      </c>
      <c r="AK163" s="33">
        <f t="shared" si="624"/>
        <v>0</v>
      </c>
      <c r="AL163" s="17"/>
      <c r="AM163" s="33">
        <f>AK163</f>
        <v>0</v>
      </c>
      <c r="AN163" s="33">
        <f t="shared" ref="AN163:AP163" si="625">AM163</f>
        <v>0</v>
      </c>
      <c r="AO163" s="33">
        <f t="shared" si="625"/>
        <v>0</v>
      </c>
      <c r="AP163" s="33">
        <f t="shared" si="625"/>
        <v>0</v>
      </c>
      <c r="AQ163" s="17"/>
      <c r="AR163" s="33">
        <f>AP163</f>
        <v>0</v>
      </c>
      <c r="AS163" s="33">
        <f t="shared" ref="AS163:AU163" si="626">AR163</f>
        <v>0</v>
      </c>
      <c r="AT163" s="33">
        <f t="shared" si="626"/>
        <v>0</v>
      </c>
      <c r="AU163" s="33">
        <f t="shared" si="626"/>
        <v>0</v>
      </c>
      <c r="AV163" s="17"/>
    </row>
    <row r="164" spans="2:48" outlineLevel="1" x14ac:dyDescent="0.55000000000000004">
      <c r="B164" s="200" t="s">
        <v>64</v>
      </c>
      <c r="C164" s="201"/>
      <c r="D164" s="102">
        <f>-(5.3+0.5)</f>
        <v>-5.8</v>
      </c>
      <c r="E164" s="102">
        <v>-4.3</v>
      </c>
      <c r="F164" s="102">
        <v>-2.2999999999999998</v>
      </c>
      <c r="G164" s="102">
        <v>-0.2</v>
      </c>
      <c r="H164" s="159">
        <f t="shared" ref="H164:H167" si="627">SUM(D164:G164)</f>
        <v>-12.599999999999998</v>
      </c>
      <c r="I164" s="102">
        <v>-5.6</v>
      </c>
      <c r="J164" s="102">
        <v>-6.8</v>
      </c>
      <c r="K164" s="105">
        <v>-35.04</v>
      </c>
      <c r="L164" s="101">
        <v>0</v>
      </c>
      <c r="M164" s="169"/>
      <c r="N164" s="101">
        <v>0</v>
      </c>
      <c r="O164" s="101">
        <v>0</v>
      </c>
      <c r="P164" s="101">
        <v>22.8</v>
      </c>
      <c r="Q164" s="101">
        <v>-0.1</v>
      </c>
      <c r="R164" s="17"/>
      <c r="S164" s="16"/>
      <c r="T164" s="16"/>
      <c r="U164" s="16"/>
      <c r="V164" s="33"/>
      <c r="W164" s="17"/>
      <c r="X164" s="33">
        <f t="shared" ref="X164:X167" si="628">V164</f>
        <v>0</v>
      </c>
      <c r="Y164" s="33"/>
      <c r="Z164" s="33"/>
      <c r="AA164" s="33"/>
      <c r="AB164" s="17"/>
      <c r="AC164" s="33">
        <f t="shared" ref="AC164:AC167" si="629">AA164</f>
        <v>0</v>
      </c>
      <c r="AD164" s="33"/>
      <c r="AE164" s="33"/>
      <c r="AF164" s="33"/>
      <c r="AG164" s="17"/>
      <c r="AH164" s="33">
        <f t="shared" ref="AH164:AH167" si="630">AF164</f>
        <v>0</v>
      </c>
      <c r="AI164" s="33"/>
      <c r="AJ164" s="33"/>
      <c r="AK164" s="33"/>
      <c r="AL164" s="17"/>
      <c r="AM164" s="33">
        <f t="shared" ref="AM164:AM167" si="631">AK164</f>
        <v>0</v>
      </c>
      <c r="AN164" s="33"/>
      <c r="AO164" s="33"/>
      <c r="AP164" s="33"/>
      <c r="AQ164" s="17"/>
      <c r="AR164" s="33">
        <f t="shared" ref="AR164:AR167" si="632">AP164</f>
        <v>0</v>
      </c>
      <c r="AS164" s="33"/>
      <c r="AT164" s="33"/>
      <c r="AU164" s="33"/>
      <c r="AV164" s="17"/>
    </row>
    <row r="165" spans="2:48" outlineLevel="1" x14ac:dyDescent="0.55000000000000004">
      <c r="B165" s="437" t="s">
        <v>129</v>
      </c>
      <c r="C165" s="438"/>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33">
        <v>-64</v>
      </c>
      <c r="W165" s="17"/>
      <c r="X165" s="33">
        <f t="shared" si="628"/>
        <v>-64</v>
      </c>
      <c r="Y165" s="33">
        <f t="shared" ref="Y165:AA165" si="633">X165</f>
        <v>-64</v>
      </c>
      <c r="Z165" s="33">
        <f t="shared" si="633"/>
        <v>-64</v>
      </c>
      <c r="AA165" s="33">
        <f t="shared" si="633"/>
        <v>-64</v>
      </c>
      <c r="AB165" s="17"/>
      <c r="AC165" s="33">
        <f t="shared" si="629"/>
        <v>-64</v>
      </c>
      <c r="AD165" s="33">
        <f t="shared" ref="AD165:AF165" si="634">AC165</f>
        <v>-64</v>
      </c>
      <c r="AE165" s="33">
        <f t="shared" si="634"/>
        <v>-64</v>
      </c>
      <c r="AF165" s="33">
        <f t="shared" si="634"/>
        <v>-64</v>
      </c>
      <c r="AG165" s="17"/>
      <c r="AH165" s="33">
        <f t="shared" si="630"/>
        <v>-64</v>
      </c>
      <c r="AI165" s="33">
        <f t="shared" ref="AI165:AK165" si="635">AH165</f>
        <v>-64</v>
      </c>
      <c r="AJ165" s="33">
        <f t="shared" si="635"/>
        <v>-64</v>
      </c>
      <c r="AK165" s="33">
        <f t="shared" si="635"/>
        <v>-64</v>
      </c>
      <c r="AL165" s="17"/>
      <c r="AM165" s="33">
        <f t="shared" si="631"/>
        <v>-64</v>
      </c>
      <c r="AN165" s="33">
        <f t="shared" ref="AN165:AP165" si="636">AM165</f>
        <v>-64</v>
      </c>
      <c r="AO165" s="33">
        <f t="shared" si="636"/>
        <v>-64</v>
      </c>
      <c r="AP165" s="33">
        <f t="shared" si="636"/>
        <v>-64</v>
      </c>
      <c r="AQ165" s="17"/>
      <c r="AR165" s="33">
        <f t="shared" si="632"/>
        <v>-64</v>
      </c>
      <c r="AS165" s="33">
        <f t="shared" ref="AS165:AU165" si="637">AR165</f>
        <v>-64</v>
      </c>
      <c r="AT165" s="33">
        <f t="shared" si="637"/>
        <v>-64</v>
      </c>
      <c r="AU165" s="33">
        <f t="shared" si="637"/>
        <v>-64</v>
      </c>
      <c r="AV165" s="17"/>
    </row>
    <row r="166" spans="2:48" outlineLevel="1" x14ac:dyDescent="0.55000000000000004">
      <c r="B166" s="200" t="s">
        <v>66</v>
      </c>
      <c r="C166" s="201"/>
      <c r="D166" s="102">
        <v>-23.1</v>
      </c>
      <c r="E166" s="102">
        <v>-23.8</v>
      </c>
      <c r="F166" s="102">
        <v>-14.4</v>
      </c>
      <c r="G166" s="102">
        <v>0</v>
      </c>
      <c r="H166" s="159">
        <f t="shared" si="627"/>
        <v>-61.300000000000004</v>
      </c>
      <c r="I166" s="102"/>
      <c r="J166" s="102"/>
      <c r="K166" s="101"/>
      <c r="L166" s="101"/>
      <c r="M166" s="169"/>
      <c r="N166" s="101"/>
      <c r="O166" s="101"/>
      <c r="P166" s="101"/>
      <c r="Q166" s="101"/>
      <c r="R166" s="17"/>
      <c r="S166" s="16"/>
      <c r="T166" s="16"/>
      <c r="U166" s="16"/>
      <c r="V166" s="33"/>
      <c r="W166" s="17"/>
      <c r="X166" s="33">
        <f t="shared" si="628"/>
        <v>0</v>
      </c>
      <c r="Y166" s="33"/>
      <c r="Z166" s="33"/>
      <c r="AA166" s="33"/>
      <c r="AB166" s="17"/>
      <c r="AC166" s="33">
        <f t="shared" si="629"/>
        <v>0</v>
      </c>
      <c r="AD166" s="33"/>
      <c r="AE166" s="33"/>
      <c r="AF166" s="33"/>
      <c r="AG166" s="17"/>
      <c r="AH166" s="33">
        <f t="shared" si="630"/>
        <v>0</v>
      </c>
      <c r="AI166" s="33"/>
      <c r="AJ166" s="33"/>
      <c r="AK166" s="33"/>
      <c r="AL166" s="17"/>
      <c r="AM166" s="33">
        <f t="shared" si="631"/>
        <v>0</v>
      </c>
      <c r="AN166" s="33"/>
      <c r="AO166" s="33"/>
      <c r="AP166" s="33"/>
      <c r="AQ166" s="17"/>
      <c r="AR166" s="33">
        <f t="shared" si="632"/>
        <v>0</v>
      </c>
      <c r="AS166" s="33"/>
      <c r="AT166" s="33"/>
      <c r="AU166" s="33"/>
      <c r="AV166" s="17"/>
    </row>
    <row r="167" spans="2:48" ht="16.2" outlineLevel="1" x14ac:dyDescent="0.85">
      <c r="B167" s="200" t="s">
        <v>80</v>
      </c>
      <c r="C167" s="201"/>
      <c r="D167" s="138">
        <v>0</v>
      </c>
      <c r="E167" s="138">
        <v>0</v>
      </c>
      <c r="F167" s="138">
        <v>0</v>
      </c>
      <c r="G167" s="138">
        <v>0</v>
      </c>
      <c r="H167" s="160">
        <f t="shared" si="627"/>
        <v>0</v>
      </c>
      <c r="I167" s="138">
        <v>0</v>
      </c>
      <c r="J167" s="138">
        <v>0</v>
      </c>
      <c r="K167" s="112">
        <v>0</v>
      </c>
      <c r="L167" s="112">
        <v>0</v>
      </c>
      <c r="M167" s="169"/>
      <c r="N167" s="112">
        <v>0</v>
      </c>
      <c r="O167" s="112">
        <v>0</v>
      </c>
      <c r="P167" s="112">
        <v>0</v>
      </c>
      <c r="Q167" s="112">
        <v>0</v>
      </c>
      <c r="R167" s="17"/>
      <c r="S167" s="112">
        <v>0</v>
      </c>
      <c r="T167" s="112">
        <v>0</v>
      </c>
      <c r="U167" s="112">
        <v>0</v>
      </c>
      <c r="V167" s="32">
        <v>0</v>
      </c>
      <c r="W167" s="17"/>
      <c r="X167" s="32">
        <f t="shared" si="628"/>
        <v>0</v>
      </c>
      <c r="Y167" s="32">
        <v>0</v>
      </c>
      <c r="Z167" s="32">
        <v>0</v>
      </c>
      <c r="AA167" s="32">
        <v>0</v>
      </c>
      <c r="AB167" s="17"/>
      <c r="AC167" s="32">
        <f t="shared" si="629"/>
        <v>0</v>
      </c>
      <c r="AD167" s="32">
        <v>0</v>
      </c>
      <c r="AE167" s="32">
        <v>0</v>
      </c>
      <c r="AF167" s="32">
        <v>0</v>
      </c>
      <c r="AG167" s="17"/>
      <c r="AH167" s="32">
        <f t="shared" si="630"/>
        <v>0</v>
      </c>
      <c r="AI167" s="32">
        <v>0</v>
      </c>
      <c r="AJ167" s="32">
        <v>0</v>
      </c>
      <c r="AK167" s="32">
        <v>0</v>
      </c>
      <c r="AL167" s="17"/>
      <c r="AM167" s="32">
        <f t="shared" si="631"/>
        <v>0</v>
      </c>
      <c r="AN167" s="32">
        <v>0</v>
      </c>
      <c r="AO167" s="32">
        <v>0</v>
      </c>
      <c r="AP167" s="32">
        <v>0</v>
      </c>
      <c r="AQ167" s="17"/>
      <c r="AR167" s="32">
        <f t="shared" si="632"/>
        <v>0</v>
      </c>
      <c r="AS167" s="32">
        <v>0</v>
      </c>
      <c r="AT167" s="32">
        <v>0</v>
      </c>
      <c r="AU167" s="32">
        <v>0</v>
      </c>
      <c r="AV167" s="17"/>
    </row>
    <row r="168" spans="2:48" s="8" customFormat="1" outlineLevel="1" x14ac:dyDescent="0.55000000000000004">
      <c r="B168" s="205" t="s">
        <v>67</v>
      </c>
      <c r="C168" s="202"/>
      <c r="D168" s="103">
        <f t="shared" ref="D168:L168" si="638">SUM(D163:D167)</f>
        <v>-138</v>
      </c>
      <c r="E168" s="103">
        <f t="shared" si="638"/>
        <v>-141.4</v>
      </c>
      <c r="F168" s="103">
        <f t="shared" si="638"/>
        <v>-125.30000000000001</v>
      </c>
      <c r="G168" s="103">
        <f t="shared" si="638"/>
        <v>-77.399999999999991</v>
      </c>
      <c r="H168" s="171">
        <f t="shared" si="638"/>
        <v>-482.09999999999997</v>
      </c>
      <c r="I168" s="103">
        <f t="shared" si="638"/>
        <v>-71.599999999999994</v>
      </c>
      <c r="J168" s="103">
        <f t="shared" si="638"/>
        <v>-66.8</v>
      </c>
      <c r="K168" s="103">
        <f t="shared" si="638"/>
        <v>-173.67999999999998</v>
      </c>
      <c r="L168" s="103">
        <f t="shared" si="638"/>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-114</v>
      </c>
      <c r="W168" s="22"/>
      <c r="X168" s="50">
        <f>SUM(X163:X167)</f>
        <v>-114</v>
      </c>
      <c r="Y168" s="50">
        <f>SUM(Y163:Y167)</f>
        <v>-64</v>
      </c>
      <c r="Z168" s="50">
        <f>SUM(Z163:Z167)</f>
        <v>-64</v>
      </c>
      <c r="AA168" s="50">
        <f>SUM(AA163:AA167)</f>
        <v>-64</v>
      </c>
      <c r="AB168" s="22"/>
      <c r="AC168" s="50">
        <f>SUM(AC163:AC167)</f>
        <v>-64</v>
      </c>
      <c r="AD168" s="50">
        <f>SUM(AD163:AD167)</f>
        <v>-64</v>
      </c>
      <c r="AE168" s="50">
        <f>SUM(AE163:AE167)</f>
        <v>-64</v>
      </c>
      <c r="AF168" s="50">
        <f>SUM(AF163:AF167)</f>
        <v>-64</v>
      </c>
      <c r="AG168" s="22"/>
      <c r="AH168" s="50">
        <f>SUM(AH163:AH167)</f>
        <v>-64</v>
      </c>
      <c r="AI168" s="50">
        <f>SUM(AI163:AI167)</f>
        <v>-64</v>
      </c>
      <c r="AJ168" s="50">
        <f>SUM(AJ163:AJ167)</f>
        <v>-64</v>
      </c>
      <c r="AK168" s="50">
        <f>SUM(AK163:AK167)</f>
        <v>-64</v>
      </c>
      <c r="AL168" s="22"/>
      <c r="AM168" s="50">
        <f>SUM(AM163:AM167)</f>
        <v>-64</v>
      </c>
      <c r="AN168" s="50">
        <f>SUM(AN163:AN167)</f>
        <v>-64</v>
      </c>
      <c r="AO168" s="50">
        <f>SUM(AO163:AO167)</f>
        <v>-64</v>
      </c>
      <c r="AP168" s="50">
        <f>SUM(AP163:AP167)</f>
        <v>-64</v>
      </c>
      <c r="AQ168" s="22"/>
      <c r="AR168" s="50">
        <f>SUM(AR163:AR167)</f>
        <v>-64</v>
      </c>
      <c r="AS168" s="50">
        <f>SUM(AS163:AS167)</f>
        <v>-64</v>
      </c>
      <c r="AT168" s="50">
        <f>SUM(AT163:AT167)</f>
        <v>-64</v>
      </c>
      <c r="AU168" s="50">
        <f>SUM(AU163:AU167)</f>
        <v>-64</v>
      </c>
      <c r="AV168" s="22"/>
    </row>
    <row r="169" spans="2:48" ht="16.2" outlineLevel="1" x14ac:dyDescent="0.85">
      <c r="B169" s="200" t="s">
        <v>155</v>
      </c>
      <c r="C169" s="201"/>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55000000000000004">
      <c r="B170" s="205" t="s">
        <v>68</v>
      </c>
      <c r="C170" s="202"/>
      <c r="D170" s="103">
        <f t="shared" ref="D170:G170" si="639">-D168+D169</f>
        <v>138</v>
      </c>
      <c r="E170" s="103">
        <f t="shared" si="639"/>
        <v>141.4</v>
      </c>
      <c r="F170" s="103">
        <f t="shared" si="639"/>
        <v>125.30000000000001</v>
      </c>
      <c r="G170" s="103">
        <f t="shared" si="639"/>
        <v>77.399999999999991</v>
      </c>
      <c r="H170" s="150"/>
      <c r="I170" s="103">
        <f t="shared" ref="I170:L170" si="640">-I168+I169</f>
        <v>71.599999999999994</v>
      </c>
      <c r="J170" s="103">
        <f t="shared" si="640"/>
        <v>66.8</v>
      </c>
      <c r="K170" s="103">
        <f t="shared" si="640"/>
        <v>173.67999999999998</v>
      </c>
      <c r="L170" s="103">
        <f t="shared" si="640"/>
        <v>259.5</v>
      </c>
      <c r="M170" s="150"/>
      <c r="N170" s="103">
        <f t="shared" ref="N170:P170" si="641">-N168+N169</f>
        <v>134.9</v>
      </c>
      <c r="O170" s="103">
        <f t="shared" si="641"/>
        <v>88.2</v>
      </c>
      <c r="P170" s="103">
        <f t="shared" si="641"/>
        <v>51.7</v>
      </c>
      <c r="Q170" s="103">
        <f>-Q168+Q169</f>
        <v>115.2</v>
      </c>
      <c r="R170" s="22"/>
      <c r="S170" s="103">
        <f t="shared" ref="S170:V170" si="642">-S168+S169</f>
        <v>35.199999999999996</v>
      </c>
      <c r="T170" s="50">
        <f t="shared" si="642"/>
        <v>47.5</v>
      </c>
      <c r="U170" s="50">
        <f t="shared" si="642"/>
        <v>77.5</v>
      </c>
      <c r="V170" s="50">
        <f t="shared" si="642"/>
        <v>114</v>
      </c>
      <c r="W170" s="22"/>
      <c r="X170" s="50">
        <f t="shared" ref="X170:AA170" si="643">-X168+X169</f>
        <v>114</v>
      </c>
      <c r="Y170" s="50">
        <f t="shared" si="643"/>
        <v>64</v>
      </c>
      <c r="Z170" s="50">
        <f t="shared" si="643"/>
        <v>64</v>
      </c>
      <c r="AA170" s="50">
        <f t="shared" si="643"/>
        <v>64</v>
      </c>
      <c r="AB170" s="22"/>
      <c r="AC170" s="50">
        <f t="shared" ref="AC170:AF170" si="644">-AC168+AC169</f>
        <v>64</v>
      </c>
      <c r="AD170" s="50">
        <f t="shared" si="644"/>
        <v>64</v>
      </c>
      <c r="AE170" s="50">
        <f t="shared" si="644"/>
        <v>64</v>
      </c>
      <c r="AF170" s="50">
        <f t="shared" si="644"/>
        <v>64</v>
      </c>
      <c r="AG170" s="22"/>
      <c r="AH170" s="50">
        <f t="shared" ref="AH170:AK170" si="645">-AH168+AH169</f>
        <v>64</v>
      </c>
      <c r="AI170" s="50">
        <f t="shared" si="645"/>
        <v>64</v>
      </c>
      <c r="AJ170" s="50">
        <f t="shared" si="645"/>
        <v>64</v>
      </c>
      <c r="AK170" s="50">
        <f t="shared" si="645"/>
        <v>64</v>
      </c>
      <c r="AL170" s="22"/>
      <c r="AM170" s="50">
        <f t="shared" ref="AM170:AP170" si="646">-AM168+AM169</f>
        <v>64</v>
      </c>
      <c r="AN170" s="50">
        <f t="shared" si="646"/>
        <v>64</v>
      </c>
      <c r="AO170" s="50">
        <f t="shared" si="646"/>
        <v>64</v>
      </c>
      <c r="AP170" s="50">
        <f t="shared" si="646"/>
        <v>64</v>
      </c>
      <c r="AQ170" s="22"/>
      <c r="AR170" s="50">
        <f t="shared" ref="AR170:AU170" si="647">-AR168+AR169</f>
        <v>64</v>
      </c>
      <c r="AS170" s="50">
        <f t="shared" si="647"/>
        <v>64</v>
      </c>
      <c r="AT170" s="50">
        <f t="shared" si="647"/>
        <v>64</v>
      </c>
      <c r="AU170" s="50">
        <f t="shared" si="647"/>
        <v>64</v>
      </c>
      <c r="AV170" s="22"/>
    </row>
    <row r="171" spans="2:48" outlineLevel="1" x14ac:dyDescent="0.55000000000000004">
      <c r="B171" s="200" t="s">
        <v>69</v>
      </c>
      <c r="C171" s="201"/>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55000000000000004">
      <c r="B172" s="437" t="s">
        <v>75</v>
      </c>
      <c r="C172" s="438"/>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648">+V170*V173</f>
        <v>33.861677419354834</v>
      </c>
      <c r="W172" s="17"/>
      <c r="X172" s="16">
        <f>+X170*X173</f>
        <v>33.861677419354834</v>
      </c>
      <c r="Y172" s="16">
        <f>+Y170*Y173</f>
        <v>19.010064516129031</v>
      </c>
      <c r="Z172" s="16">
        <f t="shared" ref="Z172:AA172" si="649">+Z170*Z173</f>
        <v>19.010064516129031</v>
      </c>
      <c r="AA172" s="16">
        <f t="shared" si="649"/>
        <v>19.010064516129031</v>
      </c>
      <c r="AB172" s="17"/>
      <c r="AC172" s="16">
        <f>+AC170*AC173</f>
        <v>19.010064516129031</v>
      </c>
      <c r="AD172" s="16">
        <f>+AD170*AD173</f>
        <v>19.010064516129031</v>
      </c>
      <c r="AE172" s="16">
        <f t="shared" ref="AE172:AF172" si="650">+AE170*AE173</f>
        <v>19.010064516129031</v>
      </c>
      <c r="AF172" s="16">
        <f t="shared" si="650"/>
        <v>19.010064516129031</v>
      </c>
      <c r="AG172" s="17"/>
      <c r="AH172" s="16">
        <f>+AH170*AH173</f>
        <v>19.010064516129031</v>
      </c>
      <c r="AI172" s="16">
        <f>+AI170*AI173</f>
        <v>19.010064516129031</v>
      </c>
      <c r="AJ172" s="16">
        <f t="shared" ref="AJ172:AK172" si="651">+AJ170*AJ173</f>
        <v>19.010064516129031</v>
      </c>
      <c r="AK172" s="16">
        <f t="shared" si="651"/>
        <v>19.010064516129031</v>
      </c>
      <c r="AL172" s="17"/>
      <c r="AM172" s="16">
        <f>+AM170*AM173</f>
        <v>19.010064516129031</v>
      </c>
      <c r="AN172" s="16">
        <f>+AN170*AN173</f>
        <v>19.010064516129031</v>
      </c>
      <c r="AO172" s="16">
        <f t="shared" ref="AO172:AP172" si="652">+AO170*AO173</f>
        <v>19.010064516129031</v>
      </c>
      <c r="AP172" s="16">
        <f t="shared" si="652"/>
        <v>19.010064516129031</v>
      </c>
      <c r="AQ172" s="17"/>
      <c r="AR172" s="16">
        <f>+AR170*AR173</f>
        <v>19.010064516129031</v>
      </c>
      <c r="AS172" s="16">
        <f>+AS170*AS173</f>
        <v>19.010064516129031</v>
      </c>
      <c r="AT172" s="16">
        <f t="shared" ref="AT172:AU172" si="653">+AT170*AT173</f>
        <v>19.010064516129031</v>
      </c>
      <c r="AU172" s="16">
        <f t="shared" si="653"/>
        <v>19.010064516129031</v>
      </c>
      <c r="AV172" s="17"/>
    </row>
    <row r="173" spans="2:48" outlineLevel="1" x14ac:dyDescent="0.55000000000000004">
      <c r="B173" s="203" t="s">
        <v>76</v>
      </c>
      <c r="C173" s="204"/>
      <c r="D173" s="211">
        <f t="shared" ref="D173:G173" si="654">D172/D170</f>
        <v>-0.30036231884056991</v>
      </c>
      <c r="E173" s="211">
        <f t="shared" si="654"/>
        <v>0.56007072135784686</v>
      </c>
      <c r="F173" s="211">
        <f t="shared" si="654"/>
        <v>-0.43982442138866074</v>
      </c>
      <c r="G173" s="211">
        <f t="shared" si="654"/>
        <v>0.38759689922480622</v>
      </c>
      <c r="H173" s="212"/>
      <c r="I173" s="211">
        <f t="shared" ref="I173:U173" si="655">I172/I170</f>
        <v>0.15363128491620112</v>
      </c>
      <c r="J173" s="211">
        <f t="shared" si="655"/>
        <v>0.34431137724550898</v>
      </c>
      <c r="K173" s="211">
        <f t="shared" si="655"/>
        <v>0.20183671119299865</v>
      </c>
      <c r="L173" s="211">
        <f t="shared" si="655"/>
        <v>0.1957996146435467</v>
      </c>
      <c r="M173" s="212"/>
      <c r="N173" s="211">
        <f t="shared" si="655"/>
        <v>0.26308376575240922</v>
      </c>
      <c r="O173" s="211">
        <f t="shared" si="655"/>
        <v>0.13433106575963719</v>
      </c>
      <c r="P173" s="211">
        <f t="shared" si="655"/>
        <v>0.22943907156673113</v>
      </c>
      <c r="Q173" s="211">
        <f t="shared" si="655"/>
        <v>-1.4848749999999999</v>
      </c>
      <c r="R173" s="37"/>
      <c r="S173" s="211">
        <f t="shared" si="655"/>
        <v>0.1121590909091003</v>
      </c>
      <c r="T173" s="211">
        <f t="shared" si="655"/>
        <v>0.24292631578947371</v>
      </c>
      <c r="U173" s="211">
        <f t="shared" si="655"/>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5" spans="2:48" x14ac:dyDescent="0.55000000000000004">
      <c r="B175" s="382" t="s">
        <v>314</v>
      </c>
      <c r="Q175" s="383">
        <f>Q61-L61</f>
        <v>-6.6118692968142323E-4</v>
      </c>
      <c r="R175" s="383"/>
      <c r="S175" s="383">
        <f>S61-N61</f>
        <v>1.2901737440265071E-2</v>
      </c>
      <c r="T175" s="383">
        <f t="shared" ref="T175" si="656">T61-O61</f>
        <v>2.4025383293040548E-2</v>
      </c>
      <c r="U175" s="383">
        <f>U61-P61</f>
        <v>2.0536242149533701E-2</v>
      </c>
      <c r="V175" s="383">
        <f>V61-Q61</f>
        <v>1.2500000000000011E-2</v>
      </c>
      <c r="W175" s="383"/>
      <c r="X175" s="383">
        <f t="shared" ref="X175:AA175" si="657">X61-S61</f>
        <v>5.0000000000000044E-3</v>
      </c>
      <c r="Y175" s="383">
        <f t="shared" si="657"/>
        <v>2.5000000000000022E-3</v>
      </c>
      <c r="Z175" s="383">
        <f t="shared" si="657"/>
        <v>2.5000000000000022E-3</v>
      </c>
      <c r="AA175" s="383">
        <f t="shared" si="657"/>
        <v>-1.0000000000000009E-2</v>
      </c>
      <c r="AB175" s="383"/>
      <c r="AC175" s="383">
        <f t="shared" ref="AC175" si="658">AC61-X61</f>
        <v>-1.0000000000000009E-2</v>
      </c>
      <c r="AD175" s="383">
        <f t="shared" ref="AD175" si="659">AD61-Y61</f>
        <v>-1.0000000000000009E-3</v>
      </c>
      <c r="AE175" s="383">
        <f t="shared" ref="AE175" si="660">AE61-Z61</f>
        <v>-1.0000000000000009E-3</v>
      </c>
      <c r="AF175" s="383">
        <f t="shared" ref="AF175" si="661">AF61-AA61</f>
        <v>1.0000000000000009E-2</v>
      </c>
      <c r="AH175" s="383">
        <f t="shared" ref="AH175" si="662">AH61-AC61</f>
        <v>-1.0000000000000009E-3</v>
      </c>
      <c r="AI175" s="383">
        <f t="shared" ref="AI175" si="663">AI61-AD61</f>
        <v>-1.0000000000000009E-3</v>
      </c>
      <c r="AJ175" s="383">
        <f t="shared" ref="AJ175" si="664">AJ61-AE61</f>
        <v>-1.0000000000000009E-3</v>
      </c>
      <c r="AK175" s="383">
        <f t="shared" ref="AK175" si="665">AK61-AF61</f>
        <v>-1.0000000000000009E-3</v>
      </c>
    </row>
    <row r="176" spans="2:48" ht="14.55" customHeight="1" x14ac:dyDescent="0.55000000000000004">
      <c r="B176" s="382" t="s">
        <v>315</v>
      </c>
      <c r="Q176" s="383">
        <f t="shared" ref="Q176:T176" si="666">Q63-L63</f>
        <v>-4.2476929877535707E-2</v>
      </c>
      <c r="R176" s="383"/>
      <c r="S176" s="383">
        <f t="shared" si="666"/>
        <v>-4.2111802490401029E-3</v>
      </c>
      <c r="T176" s="383">
        <f t="shared" si="666"/>
        <v>1.5713963584189306E-2</v>
      </c>
      <c r="U176" s="383">
        <f>U63-P63</f>
        <v>8.2485911822535729E-3</v>
      </c>
      <c r="V176" s="383">
        <f>V63-Q63</f>
        <v>1.2499999999999956E-2</v>
      </c>
      <c r="W176" s="383"/>
      <c r="X176" s="383">
        <f t="shared" ref="X176:AA176" si="667">X63-S63</f>
        <v>5.0000000000000044E-3</v>
      </c>
      <c r="Y176" s="383">
        <f>Y63-T63</f>
        <v>2.4999999999999467E-3</v>
      </c>
      <c r="Z176" s="383">
        <f t="shared" si="667"/>
        <v>1.0000000000000009E-2</v>
      </c>
      <c r="AA176" s="383">
        <f t="shared" si="667"/>
        <v>0</v>
      </c>
      <c r="AB176" s="383"/>
      <c r="AC176" s="383">
        <f t="shared" ref="AC176" si="668">AC63-X63</f>
        <v>-1.0000000000000009E-2</v>
      </c>
      <c r="AD176" s="383">
        <f t="shared" ref="AD176" si="669">AD63-Y63</f>
        <v>-1.0000000000000009E-3</v>
      </c>
      <c r="AE176" s="383">
        <f t="shared" ref="AE176" si="670">AE63-Z63</f>
        <v>-1.0000000000000009E-3</v>
      </c>
      <c r="AF176" s="383">
        <f t="shared" ref="AF176" si="671">AF63-AA63</f>
        <v>1.0000000000000009E-2</v>
      </c>
      <c r="AH176" s="383">
        <f t="shared" ref="AH176" si="672">AH63-AC63</f>
        <v>-1.0000000000000009E-3</v>
      </c>
      <c r="AI176" s="383">
        <f t="shared" ref="AI176" si="673">AI63-AD63</f>
        <v>-1.0000000000000009E-3</v>
      </c>
      <c r="AJ176" s="383">
        <f t="shared" ref="AJ176" si="674">AJ63-AE63</f>
        <v>-1.0000000000000009E-3</v>
      </c>
      <c r="AK176" s="383">
        <f t="shared" ref="AK176" si="675">AK63-AF63</f>
        <v>-1.0000000000000009E-3</v>
      </c>
    </row>
    <row r="177" spans="1:48" ht="14.55" customHeight="1" x14ac:dyDescent="0.55000000000000004">
      <c r="B177" s="382" t="s">
        <v>316</v>
      </c>
      <c r="Q177" s="383">
        <f t="shared" ref="Q177:T177" si="676">Q65-L65</f>
        <v>-8.1024370824473238E-4</v>
      </c>
      <c r="R177" s="383"/>
      <c r="S177" s="383">
        <f t="shared" si="676"/>
        <v>-6.9169487840035036E-4</v>
      </c>
      <c r="T177" s="383">
        <f t="shared" si="676"/>
        <v>-3.3352357784197616E-4</v>
      </c>
      <c r="U177" s="383">
        <f>U65-P65</f>
        <v>1.7928850972594532E-3</v>
      </c>
      <c r="V177" s="383">
        <f t="shared" ref="V177:AA177" si="677">V65-Q65</f>
        <v>7.9246920006940773E-4</v>
      </c>
      <c r="W177" s="383"/>
      <c r="X177" s="383">
        <f t="shared" si="677"/>
        <v>0</v>
      </c>
      <c r="Y177" s="383">
        <f t="shared" si="677"/>
        <v>0</v>
      </c>
      <c r="Z177" s="383">
        <f t="shared" si="677"/>
        <v>0</v>
      </c>
      <c r="AA177" s="383">
        <f t="shared" si="677"/>
        <v>0</v>
      </c>
      <c r="AB177" s="383"/>
      <c r="AC177" s="383">
        <f t="shared" ref="AC177" si="678">AC65-X65</f>
        <v>0</v>
      </c>
      <c r="AD177" s="383">
        <f t="shared" ref="AD177" si="679">AD65-Y65</f>
        <v>0</v>
      </c>
      <c r="AE177" s="383">
        <f t="shared" ref="AE177" si="680">AE65-Z65</f>
        <v>0</v>
      </c>
      <c r="AF177" s="383">
        <f t="shared" ref="AF177" si="681">AF65-AA65</f>
        <v>0</v>
      </c>
      <c r="AH177" s="383">
        <f t="shared" ref="AH177" si="682">AH65-AC65</f>
        <v>0</v>
      </c>
      <c r="AI177" s="383">
        <f t="shared" ref="AI177" si="683">AI65-AD65</f>
        <v>0</v>
      </c>
      <c r="AJ177" s="383">
        <f t="shared" ref="AJ177" si="684">AJ65-AE65</f>
        <v>0</v>
      </c>
      <c r="AK177" s="383">
        <f t="shared" ref="AK177" si="685">AK65-AF65</f>
        <v>0</v>
      </c>
    </row>
    <row r="178" spans="1:48" ht="14.55" customHeight="1" x14ac:dyDescent="0.55000000000000004">
      <c r="A178" s="161"/>
      <c r="B178" s="382" t="s">
        <v>317</v>
      </c>
      <c r="Q178" s="383">
        <f t="shared" ref="Q178:T178" si="686">Q68-L68</f>
        <v>-1.8685768961161399E-3</v>
      </c>
      <c r="R178" s="383"/>
      <c r="S178" s="383">
        <f t="shared" si="686"/>
        <v>-1.673261995123904E-3</v>
      </c>
      <c r="T178" s="383">
        <f t="shared" si="686"/>
        <v>-3.5644778537942175E-3</v>
      </c>
      <c r="U178" s="383">
        <f>U68-P68</f>
        <v>-9.2770624793186637E-4</v>
      </c>
      <c r="V178" s="383">
        <f t="shared" ref="V178:AA178" si="687">V68-Q68</f>
        <v>1.2500000000000002E-2</v>
      </c>
      <c r="W178" s="383"/>
      <c r="X178" s="383">
        <f t="shared" si="687"/>
        <v>4.9999999999999992E-3</v>
      </c>
      <c r="Y178" s="383">
        <f t="shared" si="687"/>
        <v>2.5000000000000005E-3</v>
      </c>
      <c r="Z178" s="383">
        <f t="shared" si="687"/>
        <v>2.5000000000000005E-3</v>
      </c>
      <c r="AA178" s="383">
        <f t="shared" si="687"/>
        <v>-1.0000000000000002E-2</v>
      </c>
      <c r="AB178" s="383"/>
      <c r="AC178" s="383">
        <f t="shared" ref="AC178" si="688">AC68-X68</f>
        <v>-2.9999999999999992E-3</v>
      </c>
      <c r="AD178" s="383">
        <f t="shared" ref="AD178" si="689">AD68-Y68</f>
        <v>2.0000000000000018E-3</v>
      </c>
      <c r="AE178" s="383">
        <f t="shared" ref="AE178" si="690">AE68-Z68</f>
        <v>-9.9999999999999915E-4</v>
      </c>
      <c r="AF178" s="383">
        <f t="shared" ref="AF178" si="691">AF68-AA68</f>
        <v>-1.0000000000000009E-3</v>
      </c>
      <c r="AH178" s="383">
        <f t="shared" ref="AH178" si="692">AH68-AC68</f>
        <v>-1.0000000000000009E-3</v>
      </c>
      <c r="AI178" s="383">
        <f t="shared" ref="AI178" si="693">AI68-AD68</f>
        <v>-1.0000000000000009E-3</v>
      </c>
      <c r="AJ178" s="383">
        <f t="shared" ref="AJ178" si="694">AJ68-AE68</f>
        <v>-1.0000000000000009E-3</v>
      </c>
      <c r="AK178" s="383">
        <f t="shared" ref="AK178" si="695">AK68-AF68</f>
        <v>-1.0000000000000009E-3</v>
      </c>
    </row>
    <row r="179" spans="1:48" s="23" customFormat="1" ht="14.55" customHeight="1" x14ac:dyDescent="0.55000000000000004">
      <c r="A179" s="161"/>
    </row>
    <row r="180" spans="1:48" s="23" customFormat="1" ht="14.55" customHeight="1" x14ac:dyDescent="0.55000000000000004">
      <c r="A180" s="161"/>
      <c r="B180" s="382" t="s">
        <v>318</v>
      </c>
      <c r="Q180" s="384">
        <f t="shared" ref="Q180:U180" si="696">Q94-L94</f>
        <v>-1.0328853878240896E-3</v>
      </c>
      <c r="R180" s="384"/>
      <c r="S180" s="384">
        <f t="shared" si="696"/>
        <v>1.3694957380178618E-2</v>
      </c>
      <c r="T180" s="384">
        <f t="shared" si="696"/>
        <v>2.2223284472510374E-2</v>
      </c>
      <c r="U180" s="384">
        <f t="shared" si="696"/>
        <v>4.4737654429502782E-2</v>
      </c>
      <c r="V180" s="384">
        <f>V94-Q94</f>
        <v>2.9999999999999971E-2</v>
      </c>
      <c r="W180" s="384"/>
      <c r="X180" s="384">
        <f t="shared" ref="X180:AA180" si="697">X94-S94</f>
        <v>2.0000000000000018E-2</v>
      </c>
      <c r="Y180" s="384">
        <f t="shared" si="697"/>
        <v>-1.0000000000000009E-2</v>
      </c>
      <c r="Z180" s="384">
        <f t="shared" si="697"/>
        <v>-5.0000000000000044E-3</v>
      </c>
      <c r="AA180" s="384">
        <f t="shared" si="697"/>
        <v>-5.0000000000000044E-3</v>
      </c>
      <c r="AB180" s="384"/>
      <c r="AC180" s="384">
        <f t="shared" ref="AC180" si="698">AC94-X94</f>
        <v>-2.0000000000000018E-2</v>
      </c>
      <c r="AD180" s="384">
        <f t="shared" ref="AD180" si="699">AD94-Y94</f>
        <v>-2.0000000000000018E-2</v>
      </c>
      <c r="AE180" s="384">
        <f t="shared" ref="AE180" si="700">AE94-Z94</f>
        <v>0</v>
      </c>
      <c r="AF180" s="384">
        <f t="shared" ref="AF180" si="701">AF94-AA94</f>
        <v>0</v>
      </c>
      <c r="AG180" s="384"/>
      <c r="AH180" s="384">
        <f t="shared" ref="AH180" si="702">AH94-AC94</f>
        <v>-2.0000000000000018E-3</v>
      </c>
      <c r="AI180" s="384">
        <f t="shared" ref="AI180" si="703">AI94-AD94</f>
        <v>-2.0000000000000018E-3</v>
      </c>
      <c r="AJ180" s="384">
        <f t="shared" ref="AJ180" si="704">AJ94-AE94</f>
        <v>-1.0000000000000009E-2</v>
      </c>
      <c r="AK180" s="384">
        <f t="shared" ref="AK180" si="705">AK94-AF94</f>
        <v>-2.0000000000000018E-3</v>
      </c>
      <c r="AL180" s="384"/>
      <c r="AM180" s="384">
        <f t="shared" ref="AM180" si="706">AM94-AH94</f>
        <v>0</v>
      </c>
      <c r="AN180" s="384">
        <f t="shared" ref="AN180" si="707">AN94-AI94</f>
        <v>0</v>
      </c>
      <c r="AO180" s="384">
        <f t="shared" ref="AO180" si="708">AO94-AJ94</f>
        <v>0</v>
      </c>
      <c r="AP180" s="384">
        <f t="shared" ref="AP180" si="709">AP94-AK94</f>
        <v>0</v>
      </c>
      <c r="AQ180" s="384"/>
      <c r="AR180" s="384">
        <f t="shared" ref="AR180" si="710">AR94-AM94</f>
        <v>0</v>
      </c>
      <c r="AS180" s="384">
        <f t="shared" ref="AS180" si="711">AS94-AN94</f>
        <v>0</v>
      </c>
      <c r="AT180" s="384">
        <f t="shared" ref="AT180" si="712">AT94-AO94</f>
        <v>0</v>
      </c>
      <c r="AU180" s="384">
        <f t="shared" ref="AU180" si="713">AU94-AP94</f>
        <v>0</v>
      </c>
    </row>
    <row r="181" spans="1:48" ht="16.2" customHeight="1" x14ac:dyDescent="0.55000000000000004">
      <c r="A181" s="161"/>
      <c r="B181" s="382" t="s">
        <v>319</v>
      </c>
      <c r="Q181" s="384">
        <f t="shared" ref="Q181:U181" si="714">Q96-L96</f>
        <v>-4.3229689278334871E-2</v>
      </c>
      <c r="R181" s="384"/>
      <c r="S181" s="384">
        <f t="shared" si="714"/>
        <v>2.6563781125539754E-2</v>
      </c>
      <c r="T181" s="384">
        <f t="shared" si="714"/>
        <v>6.6354626897605851E-2</v>
      </c>
      <c r="U181" s="384">
        <f t="shared" si="714"/>
        <v>0.11154167548484295</v>
      </c>
      <c r="V181" s="384">
        <f>V96-Q96</f>
        <v>4.9999999999999989E-2</v>
      </c>
      <c r="W181" s="384"/>
      <c r="X181" s="384">
        <f t="shared" ref="X181:AA181" si="715">X96-S96</f>
        <v>2.0000000000000018E-2</v>
      </c>
      <c r="Y181" s="384">
        <f t="shared" si="715"/>
        <v>-1.0000000000000009E-2</v>
      </c>
      <c r="Z181" s="384">
        <f t="shared" si="715"/>
        <v>-5.0000000000000044E-3</v>
      </c>
      <c r="AA181" s="384">
        <f t="shared" si="715"/>
        <v>-5.0000000000000044E-3</v>
      </c>
      <c r="AB181" s="384"/>
      <c r="AC181" s="384">
        <f t="shared" ref="AC181" si="716">AC96-X96</f>
        <v>0</v>
      </c>
      <c r="AD181" s="384">
        <f t="shared" ref="AD181" si="717">AD96-Y96</f>
        <v>-2.0000000000000018E-2</v>
      </c>
      <c r="AE181" s="384">
        <f t="shared" ref="AE181" si="718">AE96-Z96</f>
        <v>0</v>
      </c>
      <c r="AF181" s="384">
        <f t="shared" ref="AF181" si="719">AF96-AA96</f>
        <v>0</v>
      </c>
      <c r="AG181" s="384"/>
      <c r="AH181" s="384">
        <f t="shared" ref="AH181" si="720">AH96-AC96</f>
        <v>-2.0000000000000018E-3</v>
      </c>
      <c r="AI181" s="384">
        <f t="shared" ref="AI181" si="721">AI96-AD96</f>
        <v>-2.0000000000000018E-3</v>
      </c>
      <c r="AJ181" s="384">
        <f t="shared" ref="AJ181" si="722">AJ96-AE96</f>
        <v>-2.0000000000000018E-2</v>
      </c>
      <c r="AK181" s="384">
        <f t="shared" ref="AK181" si="723">AK96-AF96</f>
        <v>-2.0000000000000018E-3</v>
      </c>
      <c r="AL181" s="384"/>
      <c r="AM181" s="384">
        <f t="shared" ref="AM181" si="724">AM96-AH96</f>
        <v>0</v>
      </c>
      <c r="AN181" s="384">
        <f t="shared" ref="AN181" si="725">AN96-AI96</f>
        <v>0</v>
      </c>
      <c r="AO181" s="384">
        <f t="shared" ref="AO181" si="726">AO96-AJ96</f>
        <v>0</v>
      </c>
      <c r="AP181" s="384">
        <f t="shared" ref="AP181" si="727">AP96-AK96</f>
        <v>0</v>
      </c>
      <c r="AQ181" s="384"/>
      <c r="AR181" s="384">
        <f t="shared" ref="AR181" si="728">AR96-AM96</f>
        <v>0</v>
      </c>
      <c r="AS181" s="384">
        <f t="shared" ref="AS181" si="729">AS96-AN96</f>
        <v>0</v>
      </c>
      <c r="AT181" s="384">
        <f t="shared" ref="AT181" si="730">AT96-AO96</f>
        <v>0</v>
      </c>
      <c r="AU181" s="384">
        <f t="shared" ref="AU181" si="731">AU96-AP96</f>
        <v>0</v>
      </c>
    </row>
    <row r="182" spans="1:48" ht="14.55" customHeight="1" x14ac:dyDescent="0.55000000000000004">
      <c r="A182" s="161"/>
      <c r="B182" s="382" t="s">
        <v>320</v>
      </c>
      <c r="Q182" s="384">
        <f t="shared" ref="Q182:U182" si="732">Q98-L98</f>
        <v>-5.6134797444197491E-3</v>
      </c>
      <c r="R182" s="384"/>
      <c r="S182" s="384">
        <f t="shared" si="732"/>
        <v>1.6279115038060621E-4</v>
      </c>
      <c r="T182" s="384">
        <f t="shared" si="732"/>
        <v>5.0139473649204631E-3</v>
      </c>
      <c r="U182" s="384">
        <f t="shared" si="732"/>
        <v>1.4893713799812251E-2</v>
      </c>
      <c r="V182" s="384">
        <f>V98-Q98</f>
        <v>0</v>
      </c>
      <c r="W182" s="384"/>
      <c r="X182" s="384">
        <f t="shared" ref="X182:AA182" si="733">X98-S98</f>
        <v>0</v>
      </c>
      <c r="Y182" s="384">
        <f t="shared" si="733"/>
        <v>0</v>
      </c>
      <c r="Z182" s="384">
        <f t="shared" si="733"/>
        <v>-4.9999999999999975E-3</v>
      </c>
      <c r="AA182" s="384">
        <f t="shared" si="733"/>
        <v>0</v>
      </c>
      <c r="AB182" s="384"/>
      <c r="AC182" s="384">
        <f t="shared" ref="AC182" si="734">AC98-X98</f>
        <v>0</v>
      </c>
      <c r="AD182" s="384">
        <f t="shared" ref="AD182" si="735">AD98-Y98</f>
        <v>0</v>
      </c>
      <c r="AE182" s="384">
        <f t="shared" ref="AE182" si="736">AE98-Z98</f>
        <v>-5.000000000000001E-3</v>
      </c>
      <c r="AF182" s="384">
        <f t="shared" ref="AF182" si="737">AF98-AA98</f>
        <v>0</v>
      </c>
      <c r="AG182" s="384"/>
      <c r="AH182" s="384">
        <f t="shared" ref="AH182" si="738">AH98-AC98</f>
        <v>-1.9999999999999983E-3</v>
      </c>
      <c r="AI182" s="384">
        <f t="shared" ref="AI182" si="739">AI98-AD98</f>
        <v>-2.0000000000000018E-3</v>
      </c>
      <c r="AJ182" s="384">
        <f t="shared" ref="AJ182" si="740">AJ98-AE98</f>
        <v>-6.0000000000000019E-3</v>
      </c>
      <c r="AK182" s="384">
        <f t="shared" ref="AK182" si="741">AK98-AF98</f>
        <v>-1.9999999999999983E-3</v>
      </c>
      <c r="AL182" s="384"/>
      <c r="AM182" s="384">
        <f t="shared" ref="AM182" si="742">AM98-AH98</f>
        <v>0</v>
      </c>
      <c r="AN182" s="384">
        <f t="shared" ref="AN182" si="743">AN98-AI98</f>
        <v>0</v>
      </c>
      <c r="AO182" s="384">
        <f t="shared" ref="AO182" si="744">AO98-AJ98</f>
        <v>0</v>
      </c>
      <c r="AP182" s="384">
        <f t="shared" ref="AP182" si="745">AP98-AK98</f>
        <v>0</v>
      </c>
      <c r="AQ182" s="384"/>
      <c r="AR182" s="384">
        <f t="shared" ref="AR182" si="746">AR98-AM98</f>
        <v>0</v>
      </c>
      <c r="AS182" s="384">
        <f t="shared" ref="AS182" si="747">AS98-AN98</f>
        <v>0</v>
      </c>
      <c r="AT182" s="384">
        <f t="shared" ref="AT182" si="748">AT98-AO98</f>
        <v>0</v>
      </c>
      <c r="AU182" s="384">
        <f t="shared" ref="AU182" si="749">AU98-AP98</f>
        <v>0</v>
      </c>
    </row>
    <row r="183" spans="1:48" ht="14.55" customHeight="1" x14ac:dyDescent="0.55000000000000004">
      <c r="A183" s="161"/>
      <c r="B183" s="382" t="s">
        <v>321</v>
      </c>
      <c r="Q183" s="384">
        <f t="shared" ref="Q183:U183" si="750">Q101-L101</f>
        <v>-4.5175814670814843E-3</v>
      </c>
      <c r="R183" s="384"/>
      <c r="S183" s="384">
        <f t="shared" si="750"/>
        <v>-1.2605124458150846E-3</v>
      </c>
      <c r="T183" s="384">
        <f t="shared" si="750"/>
        <v>-2.780006809811171E-3</v>
      </c>
      <c r="U183" s="384">
        <f t="shared" si="750"/>
        <v>-4.0374511378418465E-3</v>
      </c>
      <c r="V183" s="384">
        <f>V101-Q101</f>
        <v>0</v>
      </c>
      <c r="W183" s="384"/>
      <c r="X183" s="384">
        <f t="shared" ref="X183:AA183" si="751">X101-S101</f>
        <v>0</v>
      </c>
      <c r="Y183" s="384">
        <f t="shared" si="751"/>
        <v>0</v>
      </c>
      <c r="Z183" s="384">
        <f t="shared" si="751"/>
        <v>-4.9999999999999975E-3</v>
      </c>
      <c r="AA183" s="384">
        <f t="shared" si="751"/>
        <v>-4.9999999999999975E-3</v>
      </c>
      <c r="AB183" s="384"/>
      <c r="AC183" s="384">
        <f t="shared" ref="AC183" si="752">AC101-X101</f>
        <v>-3.0000000000000027E-3</v>
      </c>
      <c r="AD183" s="384">
        <f t="shared" ref="AD183" si="753">AD101-Y101</f>
        <v>0</v>
      </c>
      <c r="AE183" s="384">
        <f t="shared" ref="AE183" si="754">AE101-Z101</f>
        <v>0</v>
      </c>
      <c r="AF183" s="384">
        <f t="shared" ref="AF183" si="755">AF101-AA101</f>
        <v>0</v>
      </c>
      <c r="AG183" s="384"/>
      <c r="AH183" s="384">
        <f t="shared" ref="AH183" si="756">AH101-AC101</f>
        <v>-2.0000000000000018E-3</v>
      </c>
      <c r="AI183" s="384">
        <f t="shared" ref="AI183" si="757">AI101-AD101</f>
        <v>-2.0000000000000018E-3</v>
      </c>
      <c r="AJ183" s="384">
        <f t="shared" ref="AJ183" si="758">AJ101-AE101</f>
        <v>-2.0000000000000018E-3</v>
      </c>
      <c r="AK183" s="384">
        <f t="shared" ref="AK183" si="759">AK101-AF101</f>
        <v>-2.0000000000000018E-3</v>
      </c>
      <c r="AL183" s="384"/>
      <c r="AM183" s="384">
        <f t="shared" ref="AM183" si="760">AM101-AH101</f>
        <v>0</v>
      </c>
      <c r="AN183" s="384">
        <f t="shared" ref="AN183" si="761">AN101-AI101</f>
        <v>0</v>
      </c>
      <c r="AO183" s="384">
        <f t="shared" ref="AO183" si="762">AO101-AJ101</f>
        <v>0</v>
      </c>
      <c r="AP183" s="384">
        <f t="shared" ref="AP183" si="763">AP101-AK101</f>
        <v>0</v>
      </c>
      <c r="AQ183" s="384"/>
      <c r="AR183" s="384">
        <f t="shared" ref="AR183" si="764">AR101-AM101</f>
        <v>0</v>
      </c>
      <c r="AS183" s="384">
        <f t="shared" ref="AS183" si="765">AS101-AN101</f>
        <v>0</v>
      </c>
      <c r="AT183" s="384">
        <f t="shared" ref="AT183" si="766">AT101-AO101</f>
        <v>0</v>
      </c>
      <c r="AU183" s="384">
        <f t="shared" ref="AU183" si="767">AU101-AP101</f>
        <v>0</v>
      </c>
    </row>
    <row r="184" spans="1:48" ht="14.55" customHeight="1" x14ac:dyDescent="0.55000000000000004">
      <c r="A184" s="161"/>
    </row>
    <row r="185" spans="1:48" s="8" customFormat="1" x14ac:dyDescent="0.55000000000000004">
      <c r="A185" s="161"/>
      <c r="B185" s="382" t="s">
        <v>322</v>
      </c>
      <c r="Q185" s="384">
        <f t="shared" ref="Q185:T185" si="768">Q111-L111</f>
        <v>-7.3337522717080939E-2</v>
      </c>
      <c r="R185" s="384"/>
      <c r="S185" s="384">
        <f t="shared" si="768"/>
        <v>-8.2275015567009335E-3</v>
      </c>
      <c r="T185" s="384">
        <f t="shared" si="768"/>
        <v>2.1961732903702735E-2</v>
      </c>
      <c r="U185" s="384">
        <f>U111-P111</f>
        <v>3.1106851202291286E-2</v>
      </c>
      <c r="V185" s="384">
        <f t="shared" ref="V185:AU185" si="769">V111-Q111</f>
        <v>3.0000000000000027E-2</v>
      </c>
      <c r="W185" s="384"/>
      <c r="X185" s="384">
        <f t="shared" si="769"/>
        <v>1.5000000000000013E-2</v>
      </c>
      <c r="Y185" s="384">
        <f t="shared" si="769"/>
        <v>0</v>
      </c>
      <c r="Z185" s="384">
        <f t="shared" si="769"/>
        <v>-5.0000000000000044E-3</v>
      </c>
      <c r="AA185" s="384">
        <f t="shared" si="769"/>
        <v>-3.0000000000000027E-2</v>
      </c>
      <c r="AB185" s="384"/>
      <c r="AC185" s="384">
        <f t="shared" si="769"/>
        <v>0</v>
      </c>
      <c r="AD185" s="384">
        <f t="shared" si="769"/>
        <v>0</v>
      </c>
      <c r="AE185" s="384">
        <f t="shared" si="769"/>
        <v>-2.0000000000000018E-2</v>
      </c>
      <c r="AF185" s="384">
        <f t="shared" si="769"/>
        <v>0</v>
      </c>
      <c r="AG185" s="384"/>
      <c r="AH185" s="384">
        <f t="shared" si="769"/>
        <v>0</v>
      </c>
      <c r="AI185" s="384">
        <f t="shared" si="769"/>
        <v>0</v>
      </c>
      <c r="AJ185" s="384">
        <f t="shared" si="769"/>
        <v>-1.0000000000000009E-2</v>
      </c>
      <c r="AK185" s="384">
        <f t="shared" si="769"/>
        <v>0</v>
      </c>
      <c r="AL185" s="384"/>
      <c r="AM185" s="384">
        <f t="shared" si="769"/>
        <v>0</v>
      </c>
      <c r="AN185" s="384">
        <f t="shared" si="769"/>
        <v>0</v>
      </c>
      <c r="AO185" s="384">
        <f t="shared" si="769"/>
        <v>0</v>
      </c>
      <c r="AP185" s="384">
        <f t="shared" si="769"/>
        <v>0</v>
      </c>
      <c r="AQ185" s="384"/>
      <c r="AR185" s="384">
        <f t="shared" si="769"/>
        <v>0</v>
      </c>
      <c r="AS185" s="384">
        <f t="shared" si="769"/>
        <v>0</v>
      </c>
      <c r="AT185" s="384">
        <f t="shared" si="769"/>
        <v>0</v>
      </c>
      <c r="AU185" s="384">
        <f t="shared" si="769"/>
        <v>0</v>
      </c>
    </row>
    <row r="186" spans="1:48" s="8" customFormat="1" x14ac:dyDescent="0.55000000000000004">
      <c r="A186" s="161"/>
      <c r="B186" s="382" t="s">
        <v>323</v>
      </c>
      <c r="Q186" s="384">
        <f t="shared" ref="Q186:T186" si="770">Q113-L113</f>
        <v>-1.0844701708009816E-3</v>
      </c>
      <c r="R186" s="384"/>
      <c r="S186" s="384">
        <f t="shared" si="770"/>
        <v>-2.5553392161973866E-3</v>
      </c>
      <c r="T186" s="384">
        <f t="shared" si="770"/>
        <v>-1.2309816148434665E-2</v>
      </c>
      <c r="U186" s="384">
        <f>U113-P113</f>
        <v>5.2264096219557514E-2</v>
      </c>
      <c r="V186" s="384">
        <f t="shared" ref="V186:AU186" si="771">V113-Q113</f>
        <v>0.04</v>
      </c>
      <c r="W186" s="384"/>
      <c r="X186" s="384">
        <f t="shared" si="771"/>
        <v>0.02</v>
      </c>
      <c r="Y186" s="384">
        <f t="shared" si="771"/>
        <v>0</v>
      </c>
      <c r="Z186" s="384">
        <f t="shared" si="771"/>
        <v>-5.000000000000001E-3</v>
      </c>
      <c r="AA186" s="384">
        <f t="shared" si="771"/>
        <v>-0.03</v>
      </c>
      <c r="AB186" s="384"/>
      <c r="AC186" s="384">
        <f t="shared" si="771"/>
        <v>-0.02</v>
      </c>
      <c r="AD186" s="384">
        <f t="shared" si="771"/>
        <v>0</v>
      </c>
      <c r="AE186" s="384">
        <f t="shared" si="771"/>
        <v>0</v>
      </c>
      <c r="AF186" s="384">
        <f t="shared" si="771"/>
        <v>-0.02</v>
      </c>
      <c r="AG186" s="384"/>
      <c r="AH186" s="384">
        <f t="shared" si="771"/>
        <v>-2.9999999999999992E-3</v>
      </c>
      <c r="AI186" s="384">
        <f t="shared" si="771"/>
        <v>0</v>
      </c>
      <c r="AJ186" s="384">
        <f t="shared" si="771"/>
        <v>0</v>
      </c>
      <c r="AK186" s="384">
        <f t="shared" si="771"/>
        <v>-4.0000000000000001E-3</v>
      </c>
      <c r="AL186" s="384"/>
      <c r="AM186" s="384">
        <f t="shared" si="771"/>
        <v>0</v>
      </c>
      <c r="AN186" s="384">
        <f t="shared" si="771"/>
        <v>0</v>
      </c>
      <c r="AO186" s="384">
        <f t="shared" si="771"/>
        <v>0</v>
      </c>
      <c r="AP186" s="384">
        <f t="shared" si="771"/>
        <v>0</v>
      </c>
      <c r="AQ186" s="384"/>
      <c r="AR186" s="384">
        <f t="shared" si="771"/>
        <v>0</v>
      </c>
      <c r="AS186" s="384">
        <f t="shared" si="771"/>
        <v>0</v>
      </c>
      <c r="AT186" s="384">
        <f t="shared" si="771"/>
        <v>0</v>
      </c>
      <c r="AU186" s="384">
        <f t="shared" si="771"/>
        <v>0</v>
      </c>
    </row>
    <row r="187" spans="1:48" s="8" customFormat="1" x14ac:dyDescent="0.55000000000000004">
      <c r="A187" s="161"/>
      <c r="B187" s="382" t="s">
        <v>324</v>
      </c>
      <c r="Q187" s="384">
        <f t="shared" ref="Q187:T187" si="772">Q116-L116</f>
        <v>2.3693128623915273E-3</v>
      </c>
      <c r="R187" s="384"/>
      <c r="S187" s="384">
        <f t="shared" si="772"/>
        <v>1.9882391779431439E-3</v>
      </c>
      <c r="T187" s="384">
        <f t="shared" si="772"/>
        <v>-8.1949465585923805E-4</v>
      </c>
      <c r="U187" s="384">
        <f>U116-P116</f>
        <v>-2.2101675866256984E-3</v>
      </c>
      <c r="V187" s="384">
        <f t="shared" ref="V187:AU187" si="773">V116-Q116</f>
        <v>0</v>
      </c>
      <c r="W187" s="384"/>
      <c r="X187" s="384">
        <f t="shared" si="773"/>
        <v>0</v>
      </c>
      <c r="Y187" s="384">
        <f t="shared" si="773"/>
        <v>0</v>
      </c>
      <c r="Z187" s="384">
        <f t="shared" si="773"/>
        <v>0</v>
      </c>
      <c r="AA187" s="384">
        <f t="shared" si="773"/>
        <v>0</v>
      </c>
      <c r="AB187" s="384"/>
      <c r="AC187" s="384">
        <f t="shared" si="773"/>
        <v>0</v>
      </c>
      <c r="AD187" s="384">
        <f t="shared" si="773"/>
        <v>0</v>
      </c>
      <c r="AE187" s="384">
        <f t="shared" si="773"/>
        <v>0</v>
      </c>
      <c r="AF187" s="384">
        <f t="shared" si="773"/>
        <v>0</v>
      </c>
      <c r="AG187" s="384"/>
      <c r="AH187" s="384">
        <f t="shared" si="773"/>
        <v>0</v>
      </c>
      <c r="AI187" s="384">
        <f t="shared" si="773"/>
        <v>0</v>
      </c>
      <c r="AJ187" s="384">
        <f t="shared" si="773"/>
        <v>0</v>
      </c>
      <c r="AK187" s="384">
        <f t="shared" si="773"/>
        <v>0</v>
      </c>
      <c r="AL187" s="384"/>
      <c r="AM187" s="384">
        <f t="shared" si="773"/>
        <v>0</v>
      </c>
      <c r="AN187" s="384">
        <f t="shared" si="773"/>
        <v>0</v>
      </c>
      <c r="AO187" s="384">
        <f t="shared" si="773"/>
        <v>0</v>
      </c>
      <c r="AP187" s="384">
        <f t="shared" si="773"/>
        <v>0</v>
      </c>
      <c r="AQ187" s="384"/>
      <c r="AR187" s="384">
        <f t="shared" si="773"/>
        <v>0</v>
      </c>
      <c r="AS187" s="384">
        <f t="shared" si="773"/>
        <v>0</v>
      </c>
      <c r="AT187" s="384">
        <f t="shared" si="773"/>
        <v>0</v>
      </c>
      <c r="AU187" s="384">
        <f t="shared" si="773"/>
        <v>0</v>
      </c>
    </row>
    <row r="188" spans="1:48" s="8" customFormat="1" x14ac:dyDescent="0.55000000000000004">
      <c r="A188" s="161"/>
    </row>
    <row r="189" spans="1:48" s="8" customFormat="1" x14ac:dyDescent="0.55000000000000004">
      <c r="A189" s="161"/>
    </row>
    <row r="190" spans="1:48" x14ac:dyDescent="0.55000000000000004">
      <c r="A190" s="161"/>
    </row>
    <row r="191" spans="1:48" x14ac:dyDescent="0.55000000000000004">
      <c r="A191" s="161"/>
    </row>
    <row r="192" spans="1:48" x14ac:dyDescent="0.55000000000000004">
      <c r="A192" s="161"/>
      <c r="AC192" s="50"/>
      <c r="AD192" s="50"/>
      <c r="AE192" s="50"/>
      <c r="AF192" s="50"/>
      <c r="AG192" s="51"/>
      <c r="AH192" s="50"/>
      <c r="AI192" s="50"/>
      <c r="AJ192" s="50"/>
      <c r="AK192" s="50"/>
      <c r="AL192" s="51"/>
      <c r="AM192" s="50"/>
      <c r="AN192" s="50"/>
      <c r="AO192" s="50"/>
      <c r="AP192" s="50"/>
      <c r="AQ192" s="51"/>
      <c r="AR192" s="50"/>
      <c r="AS192" s="50"/>
      <c r="AT192" s="50"/>
      <c r="AU192" s="50"/>
      <c r="AV192" s="51"/>
    </row>
    <row r="193" spans="1:48" s="23" customFormat="1" x14ac:dyDescent="0.55000000000000004">
      <c r="A193" s="161"/>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row>
    <row r="194" spans="1:48" x14ac:dyDescent="0.55000000000000004">
      <c r="A194" s="161"/>
      <c r="AC194" s="428"/>
      <c r="AD194" s="428"/>
      <c r="AE194" s="428"/>
      <c r="AF194" s="428"/>
      <c r="AG194" s="428"/>
      <c r="AH194" s="428"/>
      <c r="AI194" s="428"/>
      <c r="AJ194" s="428"/>
      <c r="AK194" s="428"/>
      <c r="AL194" s="428"/>
      <c r="AM194" s="428"/>
      <c r="AN194" s="428"/>
      <c r="AO194" s="428"/>
      <c r="AP194" s="428"/>
      <c r="AQ194" s="428"/>
      <c r="AR194" s="428"/>
      <c r="AS194" s="428"/>
      <c r="AT194" s="428"/>
      <c r="AU194" s="428"/>
      <c r="AV194" s="428"/>
    </row>
    <row r="195" spans="1:48" x14ac:dyDescent="0.55000000000000004">
      <c r="A195" s="161"/>
      <c r="AE195" s="1"/>
      <c r="AF195" s="1"/>
      <c r="AG195" s="1"/>
      <c r="AJ195" s="1"/>
      <c r="AK195" s="1"/>
      <c r="AL195" s="1"/>
      <c r="AO195" s="1"/>
      <c r="AP195" s="1"/>
      <c r="AQ195" s="1"/>
      <c r="AT195" s="1"/>
      <c r="AU195" s="1"/>
      <c r="AV195" s="1"/>
    </row>
    <row r="196" spans="1:48" x14ac:dyDescent="0.55000000000000004">
      <c r="A196" s="161"/>
    </row>
    <row r="197" spans="1:48" x14ac:dyDescent="0.55000000000000004">
      <c r="A197" s="161"/>
    </row>
    <row r="198" spans="1:48" x14ac:dyDescent="0.55000000000000004">
      <c r="A198" s="161"/>
    </row>
    <row r="199" spans="1:48" x14ac:dyDescent="0.55000000000000004">
      <c r="A199" s="161"/>
    </row>
    <row r="200" spans="1:48" x14ac:dyDescent="0.55000000000000004">
      <c r="A200" s="161"/>
    </row>
    <row r="201" spans="1:48" x14ac:dyDescent="0.55000000000000004">
      <c r="A201" s="161"/>
    </row>
    <row r="202" spans="1:48" x14ac:dyDescent="0.55000000000000004">
      <c r="A202" s="161"/>
    </row>
    <row r="203" spans="1:48" x14ac:dyDescent="0.55000000000000004">
      <c r="A203" s="161"/>
    </row>
    <row r="204" spans="1:48" x14ac:dyDescent="0.55000000000000004">
      <c r="A204" s="161"/>
    </row>
    <row r="205" spans="1:48" ht="15.75" customHeight="1" x14ac:dyDescent="0.55000000000000004">
      <c r="A205" s="161"/>
    </row>
    <row r="206" spans="1:48" x14ac:dyDescent="0.55000000000000004">
      <c r="A206" s="161"/>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4"/>
    </row>
    <row r="289" spans="4:48" x14ac:dyDescent="0.55000000000000004">
      <c r="D289" s="164"/>
    </row>
    <row r="290" spans="4:48" x14ac:dyDescent="0.55000000000000004">
      <c r="D290" s="164"/>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3"/>
    </row>
    <row r="296" spans="4:48" x14ac:dyDescent="0.55000000000000004">
      <c r="D296" s="164"/>
    </row>
    <row r="297" spans="4:48" x14ac:dyDescent="0.55000000000000004">
      <c r="D297" s="164"/>
    </row>
    <row r="298" spans="4:48" x14ac:dyDescent="0.55000000000000004">
      <c r="D298" s="164"/>
    </row>
    <row r="299" spans="4:48" x14ac:dyDescent="0.55000000000000004">
      <c r="D299" s="164"/>
    </row>
    <row r="300" spans="4:48" x14ac:dyDescent="0.55000000000000004">
      <c r="D300" s="164"/>
    </row>
    <row r="301" spans="4:48" x14ac:dyDescent="0.55000000000000004">
      <c r="D301" s="164"/>
    </row>
    <row r="302" spans="4:48" x14ac:dyDescent="0.55000000000000004">
      <c r="D302" s="164"/>
    </row>
    <row r="303" spans="4:48" x14ac:dyDescent="0.55000000000000004">
      <c r="D303" s="164"/>
    </row>
    <row r="304" spans="4:48" x14ac:dyDescent="0.55000000000000004">
      <c r="D304" s="164"/>
    </row>
    <row r="305" spans="4:4" x14ac:dyDescent="0.55000000000000004">
      <c r="D305" s="164"/>
    </row>
    <row r="306" spans="4:4" x14ac:dyDescent="0.55000000000000004">
      <c r="D306" s="164"/>
    </row>
    <row r="307" spans="4:4" x14ac:dyDescent="0.55000000000000004">
      <c r="D307" s="164"/>
    </row>
    <row r="308" spans="4:4" x14ac:dyDescent="0.55000000000000004">
      <c r="D308" s="164"/>
    </row>
    <row r="309" spans="4:4" x14ac:dyDescent="0.55000000000000004">
      <c r="D309" s="164"/>
    </row>
    <row r="310" spans="4:4" x14ac:dyDescent="0.55000000000000004">
      <c r="D310" s="164"/>
    </row>
    <row r="311" spans="4:4" x14ac:dyDescent="0.55000000000000004">
      <c r="D311" s="164"/>
    </row>
    <row r="312" spans="4:4" x14ac:dyDescent="0.55000000000000004">
      <c r="D312" s="164"/>
    </row>
    <row r="313" spans="4:4" x14ac:dyDescent="0.55000000000000004">
      <c r="D313" s="164"/>
    </row>
    <row r="314" spans="4:4" x14ac:dyDescent="0.55000000000000004">
      <c r="D314" s="164"/>
    </row>
    <row r="315" spans="4:4" x14ac:dyDescent="0.55000000000000004">
      <c r="D315" s="164"/>
    </row>
    <row r="316" spans="4:4" x14ac:dyDescent="0.55000000000000004">
      <c r="D316" s="164"/>
    </row>
  </sheetData>
  <dataConsolidate/>
  <mergeCells count="61">
    <mergeCell ref="B162:C162"/>
    <mergeCell ref="B163:C163"/>
    <mergeCell ref="B165:C165"/>
    <mergeCell ref="B172:C172"/>
    <mergeCell ref="B158:C158"/>
    <mergeCell ref="B155:C155"/>
    <mergeCell ref="B156:C156"/>
    <mergeCell ref="B143:C143"/>
    <mergeCell ref="B144:C144"/>
    <mergeCell ref="B145:C145"/>
    <mergeCell ref="B150:C150"/>
    <mergeCell ref="B151:C151"/>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92:C92"/>
    <mergeCell ref="B50:C50"/>
    <mergeCell ref="B54:C54"/>
    <mergeCell ref="B55:C55"/>
    <mergeCell ref="B59:C59"/>
    <mergeCell ref="B60:C60"/>
    <mergeCell ref="B73:C73"/>
    <mergeCell ref="B74:C74"/>
    <mergeCell ref="B78:C78"/>
    <mergeCell ref="B83:C83"/>
    <mergeCell ref="B87:C87"/>
    <mergeCell ref="B88:C88"/>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ignoredErrors>
    <ignoredError sqref="W90 W92"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tabColor theme="4" tint="0.79998168889431442"/>
    <pageSetUpPr fitToPage="1"/>
  </sheetPr>
  <dimension ref="A1:AV67"/>
  <sheetViews>
    <sheetView showGridLines="0" zoomScaleNormal="100" workbookViewId="0">
      <pane xSplit="3" ySplit="5" topLeftCell="D6"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0"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D1" s="45"/>
      <c r="E1" s="149"/>
      <c r="F1" s="149"/>
      <c r="G1" s="149"/>
      <c r="H1" s="149"/>
      <c r="I1" s="216"/>
      <c r="J1" s="216"/>
      <c r="K1" s="216"/>
      <c r="L1" s="216"/>
      <c r="M1" s="162"/>
      <c r="N1" s="216"/>
      <c r="O1" s="216"/>
      <c r="P1" s="216"/>
      <c r="Q1" s="216"/>
      <c r="R1" s="195"/>
      <c r="S1" s="216"/>
      <c r="T1" s="216"/>
      <c r="U1" s="216"/>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16"/>
      <c r="J2" s="216"/>
      <c r="K2" s="216"/>
      <c r="L2" s="216"/>
      <c r="M2" s="162"/>
      <c r="N2" s="216"/>
      <c r="O2" s="216"/>
      <c r="P2" s="216"/>
      <c r="Q2" s="216"/>
      <c r="R2" s="195"/>
      <c r="S2" s="216"/>
      <c r="T2" s="216"/>
      <c r="U2" s="216"/>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B3" s="445" t="s">
        <v>249</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ht="14.55" customHeight="1" x14ac:dyDescent="0.6">
      <c r="B5" s="445" t="s">
        <v>211</v>
      </c>
      <c r="C5" s="446"/>
      <c r="D5" s="13"/>
      <c r="E5" s="13"/>
      <c r="F5" s="13"/>
      <c r="G5" s="258"/>
      <c r="H5" s="259"/>
      <c r="I5" s="258"/>
      <c r="J5" s="13"/>
      <c r="K5" s="13"/>
      <c r="L5" s="258"/>
      <c r="M5" s="259"/>
      <c r="N5" s="258"/>
      <c r="O5" s="13"/>
      <c r="P5" s="13"/>
      <c r="Q5" s="258"/>
      <c r="R5" s="259"/>
      <c r="S5" s="258"/>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55000000000000004">
      <c r="B6" s="437" t="s">
        <v>212</v>
      </c>
      <c r="C6" s="438"/>
      <c r="D6" s="16">
        <f>'CFS 3Q2022'!D41</f>
        <v>4761.6000000000004</v>
      </c>
      <c r="E6" s="16">
        <f>'CFS 3Q2022'!E41</f>
        <v>2055.1000000000004</v>
      </c>
      <c r="F6" s="16">
        <f>'CFS 3Q2022'!F41</f>
        <v>4763.4000000000015</v>
      </c>
      <c r="G6" s="101">
        <f>'CFS 3Q2022'!G41</f>
        <v>2686.6000000000022</v>
      </c>
      <c r="H6" s="17">
        <f>G6</f>
        <v>2686.6000000000022</v>
      </c>
      <c r="I6" s="16">
        <f>'CFS 3Q2022'!I41</f>
        <v>3040.5000000000036</v>
      </c>
      <c r="J6" s="16">
        <f>'CFS 3Q2022'!J41</f>
        <v>2572.3000000000029</v>
      </c>
      <c r="K6" s="16">
        <f>'CFS 3Q2022'!K41</f>
        <v>3965.9000000000042</v>
      </c>
      <c r="L6" s="101">
        <f>'CFS 3Q2022'!L41</f>
        <v>4350.900000000006</v>
      </c>
      <c r="M6" s="17">
        <f>L6</f>
        <v>4350.900000000006</v>
      </c>
      <c r="N6" s="16">
        <f>'CFS 3Q2022'!N41</f>
        <v>5028.00000000001</v>
      </c>
      <c r="O6" s="16">
        <f>'CFS 3Q2022'!O41</f>
        <v>3880.6000000000104</v>
      </c>
      <c r="P6" s="16">
        <f>'CFS 3Q2022'!P41</f>
        <v>4753.1000000000095</v>
      </c>
      <c r="Q6" s="16">
        <f>'CFS 3Q2022'!Q41</f>
        <v>6455.7000000000089</v>
      </c>
      <c r="R6" s="17">
        <f>Q6</f>
        <v>6455.7000000000089</v>
      </c>
      <c r="S6" s="16">
        <f>'CFS 3Q2022'!S41</f>
        <v>3969.4000000000078</v>
      </c>
      <c r="T6" s="16">
        <f>'CFS 3Q2022'!T41</f>
        <v>3913.4000000000083</v>
      </c>
      <c r="U6" s="16">
        <f>'CFS 3Q2022'!U41</f>
        <v>3177.5000000000073</v>
      </c>
      <c r="V6" s="16">
        <f>'CFS 3Q2022'!V41</f>
        <v>3252.6993448393941</v>
      </c>
      <c r="W6" s="17">
        <f>V6</f>
        <v>3252.6993448393941</v>
      </c>
      <c r="X6" s="16">
        <f>'CFS 3Q2022'!X41</f>
        <v>3666.0614043178766</v>
      </c>
      <c r="Y6" s="16">
        <f>'CFS 3Q2022'!Y41</f>
        <v>3161.9917292242617</v>
      </c>
      <c r="Z6" s="16">
        <f>'CFS 3Q2022'!Z41</f>
        <v>2920.316654778565</v>
      </c>
      <c r="AA6" s="16">
        <f>'CFS 3Q2022'!AA41</f>
        <v>3516.2664206510899</v>
      </c>
      <c r="AB6" s="17">
        <f>AA6</f>
        <v>3516.2664206510899</v>
      </c>
      <c r="AC6" s="16">
        <f>'CFS 3Q2022'!AC41</f>
        <v>4310.8334032023095</v>
      </c>
      <c r="AD6" s="16">
        <f>'CFS 3Q2022'!AD41</f>
        <v>4069.7974787335893</v>
      </c>
      <c r="AE6" s="16">
        <f>'CFS 3Q2022'!AE41</f>
        <v>4102.1196225674075</v>
      </c>
      <c r="AF6" s="16">
        <f>'CFS 3Q2022'!AF41</f>
        <v>4645.1767963144257</v>
      </c>
      <c r="AG6" s="17">
        <f>AF6</f>
        <v>4645.1767963144257</v>
      </c>
      <c r="AH6" s="16">
        <f>'CFS 3Q2022'!AH41</f>
        <v>5516.6280277849673</v>
      </c>
      <c r="AI6" s="16">
        <f>'CFS 3Q2022'!AI41</f>
        <v>5277.3461012798416</v>
      </c>
      <c r="AJ6" s="16">
        <f>'CFS 3Q2022'!AJ41</f>
        <v>5631.8755560345362</v>
      </c>
      <c r="AK6" s="16">
        <f>'CFS 3Q2022'!AK41</f>
        <v>1429.0310091872861</v>
      </c>
      <c r="AL6" s="17">
        <f>AK6</f>
        <v>1429.0310091872861</v>
      </c>
      <c r="AM6" s="16">
        <f>'CFS 3Q2022'!AM41</f>
        <v>2312.8869300984857</v>
      </c>
      <c r="AN6" s="16">
        <f>'CFS 3Q2022'!AN41</f>
        <v>1932.079440461963</v>
      </c>
      <c r="AO6" s="16">
        <f>'CFS 3Q2022'!AO41</f>
        <v>1982.4038353483024</v>
      </c>
      <c r="AP6" s="16">
        <f>'CFS 3Q2022'!AP41</f>
        <v>2708.5814669353776</v>
      </c>
      <c r="AQ6" s="17">
        <f>AP6</f>
        <v>2708.5814669353776</v>
      </c>
      <c r="AR6" s="16">
        <f>'CFS 3Q2022'!AR41</f>
        <v>3795.6241271793197</v>
      </c>
      <c r="AS6" s="16">
        <f>'CFS 3Q2022'!AS41</f>
        <v>3498.838612579716</v>
      </c>
      <c r="AT6" s="16">
        <f>'CFS 3Q2022'!AT41</f>
        <v>3673.1641628517177</v>
      </c>
      <c r="AU6" s="16">
        <f>'CFS 3Q2022'!AU41</f>
        <v>4472.886881030654</v>
      </c>
      <c r="AV6" s="17">
        <f>AU6</f>
        <v>4472.886881030654</v>
      </c>
    </row>
    <row r="7" spans="1:48" ht="14.55" customHeight="1" outlineLevel="1" x14ac:dyDescent="0.55000000000000004">
      <c r="A7" s="161"/>
      <c r="B7" s="200" t="s">
        <v>213</v>
      </c>
      <c r="C7" s="201"/>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f>+V53*V42*V54</f>
        <v>95.500575647687469</v>
      </c>
      <c r="W7" s="17">
        <f>+V7</f>
        <v>95.500575647687469</v>
      </c>
      <c r="X7" s="16">
        <f>+X53*X42*X54</f>
        <v>86.242056600962172</v>
      </c>
      <c r="Y7" s="16">
        <f>+Y53*Y42*Y54</f>
        <v>85.562082668529058</v>
      </c>
      <c r="Z7" s="16">
        <f>+Z53*Z42*Z54</f>
        <v>88.660774598026492</v>
      </c>
      <c r="AA7" s="16">
        <f>+AA53*AA42*AA54</f>
        <v>91.78830759639655</v>
      </c>
      <c r="AB7" s="17">
        <f>+AA7</f>
        <v>91.78830759639655</v>
      </c>
      <c r="AC7" s="16">
        <f>+AC53*AC42*AC54</f>
        <v>93.031928044095721</v>
      </c>
      <c r="AD7" s="16">
        <f>+AD53*AD42*AD54</f>
        <v>93.146450070213703</v>
      </c>
      <c r="AE7" s="16">
        <f>+AE53*AE42*AE54</f>
        <v>95.54973383467123</v>
      </c>
      <c r="AF7" s="16">
        <f>+AF53*AF42*AF54</f>
        <v>96.963855341271696</v>
      </c>
      <c r="AG7" s="17">
        <f>+AF7</f>
        <v>96.963855341271696</v>
      </c>
      <c r="AH7" s="16">
        <f>+AH53*AH42*AH54</f>
        <v>100.35359594589841</v>
      </c>
      <c r="AI7" s="16">
        <f>+AI53*AI42*AI54</f>
        <v>100.41791707638792</v>
      </c>
      <c r="AJ7" s="16">
        <f>+AJ53*AJ42*AJ54</f>
        <v>103.97861862711942</v>
      </c>
      <c r="AK7" s="16">
        <f>+AK53*AK42*AK54</f>
        <v>89.808972588169809</v>
      </c>
      <c r="AL7" s="17">
        <f>+AK7</f>
        <v>89.808972588169809</v>
      </c>
      <c r="AM7" s="16">
        <f>+AM53*AM42*AM54</f>
        <v>93.360921409948361</v>
      </c>
      <c r="AN7" s="16">
        <f>+AN53*AN42*AN54</f>
        <v>92.867185429492167</v>
      </c>
      <c r="AO7" s="16">
        <f>+AO53*AO42*AO54</f>
        <v>95.592789803280638</v>
      </c>
      <c r="AP7" s="16">
        <f>+AP53*AP42*AP54</f>
        <v>96.882951011050437</v>
      </c>
      <c r="AQ7" s="17">
        <f>+AP7</f>
        <v>96.882951011050437</v>
      </c>
      <c r="AR7" s="16">
        <f>+AR53*AR42*AR54</f>
        <v>100.9697361643871</v>
      </c>
      <c r="AS7" s="16">
        <f>+AS53*AS42*AS54</f>
        <v>100.69315300889743</v>
      </c>
      <c r="AT7" s="16">
        <f>+AT53*AT42*AT54</f>
        <v>103.76813124953718</v>
      </c>
      <c r="AU7" s="16">
        <f>+AU53*AU42*AU54</f>
        <v>105.36414828582656</v>
      </c>
      <c r="AV7" s="17">
        <f>+AU7</f>
        <v>105.36414828582656</v>
      </c>
    </row>
    <row r="8" spans="1:48" s="23" customFormat="1" ht="14.55" customHeight="1" outlineLevel="1" x14ac:dyDescent="0.55000000000000004">
      <c r="A8" s="161"/>
      <c r="B8" s="437" t="s">
        <v>214</v>
      </c>
      <c r="C8" s="438"/>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f>'IS 3Q2022'!V8/V47</f>
        <v>1064.1520072753249</v>
      </c>
      <c r="W8" s="17">
        <f>V8</f>
        <v>1064.1520072753249</v>
      </c>
      <c r="X8" s="16">
        <f>'IS 3Q2022'!X8/X47</f>
        <v>1119.7626094038656</v>
      </c>
      <c r="Y8" s="16">
        <f>'IS 3Q2022'!Y8/Y47</f>
        <v>1167.4042397194328</v>
      </c>
      <c r="Z8" s="16">
        <f>'IS 3Q2022'!Z8/Z47</f>
        <v>1369.713028487625</v>
      </c>
      <c r="AA8" s="16">
        <f>'IS 3Q2022'!AA8/AA47</f>
        <v>1201.0727677629843</v>
      </c>
      <c r="AB8" s="17">
        <f>AA8</f>
        <v>1201.0727677629843</v>
      </c>
      <c r="AC8" s="16">
        <f>'IS 3Q2022'!AC8/AC47</f>
        <v>1261.7487849685679</v>
      </c>
      <c r="AD8" s="16">
        <f>'IS 3Q2022'!AD8/AD47</f>
        <v>1233.6102679930627</v>
      </c>
      <c r="AE8" s="16">
        <f>'IS 3Q2022'!AE8/AE47</f>
        <v>1372.7604456345728</v>
      </c>
      <c r="AF8" s="16">
        <f>'IS 3Q2022'!AF8/AF47</f>
        <v>1278.6956910645613</v>
      </c>
      <c r="AG8" s="17">
        <f>AF8</f>
        <v>1278.6956910645613</v>
      </c>
      <c r="AH8" s="16">
        <f>'IS 3Q2022'!AH8/AH47</f>
        <v>1400.139003961182</v>
      </c>
      <c r="AI8" s="16">
        <f>'IS 3Q2022'!AI8/AI47</f>
        <v>1381.7201777106686</v>
      </c>
      <c r="AJ8" s="16">
        <f>'IS 3Q2022'!AJ8/AJ47</f>
        <v>1594.2135043198928</v>
      </c>
      <c r="AK8" s="16">
        <f>'IS 3Q2022'!AK8/AK47</f>
        <v>1463.4294840280752</v>
      </c>
      <c r="AL8" s="17">
        <f>AK8</f>
        <v>1463.4294840280752</v>
      </c>
      <c r="AM8" s="16">
        <f>'IS 3Q2022'!AM8/AM47</f>
        <v>1543.7879429319219</v>
      </c>
      <c r="AN8" s="16">
        <f>'IS 3Q2022'!AN8/AN47</f>
        <v>1525.8328187019108</v>
      </c>
      <c r="AO8" s="16">
        <f>'IS 3Q2022'!AO8/AO47</f>
        <v>1743.0225810365534</v>
      </c>
      <c r="AP8" s="16">
        <f>'IS 3Q2022'!AP8/AP47</f>
        <v>1583.5109827453898</v>
      </c>
      <c r="AQ8" s="17">
        <f>AP8</f>
        <v>1583.5109827453898</v>
      </c>
      <c r="AR8" s="16">
        <f>'IS 3Q2022'!AR8/AR47</f>
        <v>1644.4548002791869</v>
      </c>
      <c r="AS8" s="16">
        <f>'IS 3Q2022'!AS8/AS47</f>
        <v>1611.5568849281378</v>
      </c>
      <c r="AT8" s="16">
        <f>'IS 3Q2022'!AT8/AT47</f>
        <v>1826.2350509759381</v>
      </c>
      <c r="AU8" s="16">
        <f>'IS 3Q2022'!AU8/AU47</f>
        <v>1677.3204940394201</v>
      </c>
      <c r="AV8" s="17">
        <f>AU8</f>
        <v>1677.3204940394201</v>
      </c>
    </row>
    <row r="9" spans="1:48" s="23" customFormat="1" ht="14.55" customHeight="1" outlineLevel="1" x14ac:dyDescent="0.55000000000000004">
      <c r="A9" s="161"/>
      <c r="B9" s="200" t="s">
        <v>215</v>
      </c>
      <c r="C9" s="201"/>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f>'IS 3Q2022'!V9/V49</f>
        <v>1902.7231489483838</v>
      </c>
      <c r="W9" s="17">
        <f>V9</f>
        <v>1902.7231489483838</v>
      </c>
      <c r="X9" s="16">
        <f>'IS 3Q2022'!X9/X49</f>
        <v>1851.7543128163065</v>
      </c>
      <c r="Y9" s="16">
        <f>'IS 3Q2022'!Y9/Y49</f>
        <v>2050.098692430362</v>
      </c>
      <c r="Z9" s="16">
        <f>'IS 3Q2022'!Z9/Z49</f>
        <v>2468.761178454195</v>
      </c>
      <c r="AA9" s="16">
        <f>'IS 3Q2022'!AA9/AA49</f>
        <v>2089.9509848914354</v>
      </c>
      <c r="AB9" s="17">
        <f>AA9</f>
        <v>2089.9509848914354</v>
      </c>
      <c r="AC9" s="16">
        <f>'IS 3Q2022'!AC9/AC49</f>
        <v>2040.9283641953671</v>
      </c>
      <c r="AD9" s="16">
        <f>'IS 3Q2022'!AD9/AD49</f>
        <v>2218.2216910770321</v>
      </c>
      <c r="AE9" s="16">
        <f>'IS 3Q2022'!AE9/AE49</f>
        <v>2510.1533511914272</v>
      </c>
      <c r="AF9" s="16">
        <f>'IS 3Q2022'!AF9/AF49</f>
        <v>2274.2541110919333</v>
      </c>
      <c r="AG9" s="17">
        <f>AF9</f>
        <v>2274.2541110919333</v>
      </c>
      <c r="AH9" s="16">
        <f>'IS 3Q2022'!AH9/AH49</f>
        <v>2216.6583975654535</v>
      </c>
      <c r="AI9" s="16">
        <f>'IS 3Q2022'!AI9/AI49</f>
        <v>2462.5717169622926</v>
      </c>
      <c r="AJ9" s="16">
        <f>'IS 3Q2022'!AJ9/AJ49</f>
        <v>2864.6506782031915</v>
      </c>
      <c r="AK9" s="16">
        <f>'IS 3Q2022'!AK9/AK49</f>
        <v>2580.8801353842241</v>
      </c>
      <c r="AL9" s="17">
        <f>AK9</f>
        <v>2580.8801353842241</v>
      </c>
      <c r="AM9" s="16">
        <f>'IS 3Q2022'!AM9/AM49</f>
        <v>2451.986788126701</v>
      </c>
      <c r="AN9" s="16">
        <f>'IS 3Q2022'!AN9/AN49</f>
        <v>2674.4844780993444</v>
      </c>
      <c r="AO9" s="16">
        <f>'IS 3Q2022'!AO9/AO49</f>
        <v>3109.433722006007</v>
      </c>
      <c r="AP9" s="16">
        <f>'IS 3Q2022'!AP9/AP49</f>
        <v>2788.5324102113073</v>
      </c>
      <c r="AQ9" s="17">
        <f>AP9</f>
        <v>2788.5324102113073</v>
      </c>
      <c r="AR9" s="16">
        <f>'IS 3Q2022'!AR9/AR49</f>
        <v>2612.3786046199316</v>
      </c>
      <c r="AS9" s="16">
        <f>'IS 3Q2022'!AS9/AS49</f>
        <v>2846.5897264728869</v>
      </c>
      <c r="AT9" s="16">
        <f>'IS 3Q2022'!AT9/AT49</f>
        <v>3267.2061504761887</v>
      </c>
      <c r="AU9" s="16">
        <f>'IS 3Q2022'!AU9/AU49</f>
        <v>2950.2952697121123</v>
      </c>
      <c r="AV9" s="17">
        <f>AU9</f>
        <v>2950.2952697121123</v>
      </c>
    </row>
    <row r="10" spans="1:48" ht="16.2" customHeight="1" outlineLevel="1" x14ac:dyDescent="0.85">
      <c r="A10" s="161"/>
      <c r="B10" s="437" t="s">
        <v>216</v>
      </c>
      <c r="C10" s="438"/>
      <c r="D10" s="260">
        <v>608.5</v>
      </c>
      <c r="E10" s="112">
        <v>674</v>
      </c>
      <c r="F10" s="112">
        <v>591.6</v>
      </c>
      <c r="G10" s="112">
        <v>488.2</v>
      </c>
      <c r="H10" s="261">
        <f>G10</f>
        <v>488.2</v>
      </c>
      <c r="I10" s="112">
        <v>474</v>
      </c>
      <c r="J10" s="112">
        <v>691.5</v>
      </c>
      <c r="K10" s="112">
        <v>920.3</v>
      </c>
      <c r="L10" s="112">
        <v>739.5</v>
      </c>
      <c r="M10" s="261">
        <f>L10</f>
        <v>739.5</v>
      </c>
      <c r="N10" s="112">
        <v>734.4</v>
      </c>
      <c r="O10" s="112">
        <v>592</v>
      </c>
      <c r="P10" s="112">
        <v>565.6</v>
      </c>
      <c r="Q10" s="112">
        <v>594.6</v>
      </c>
      <c r="R10" s="261">
        <f>Q10</f>
        <v>594.6</v>
      </c>
      <c r="S10" s="112">
        <v>530.1</v>
      </c>
      <c r="T10" s="112">
        <v>623.70000000000005</v>
      </c>
      <c r="U10" s="112">
        <v>534.1</v>
      </c>
      <c r="V10" s="32">
        <f>U10*1.01</f>
        <v>539.44100000000003</v>
      </c>
      <c r="W10" s="261">
        <f>V10</f>
        <v>539.44100000000003</v>
      </c>
      <c r="X10" s="32">
        <f>V10*1.01</f>
        <v>544.83541000000002</v>
      </c>
      <c r="Y10" s="32">
        <f>X10*1.01</f>
        <v>550.28376409999998</v>
      </c>
      <c r="Z10" s="32">
        <f>Y10*1.01</f>
        <v>555.78660174100003</v>
      </c>
      <c r="AA10" s="32">
        <f>Z10*1.01</f>
        <v>561.34446775841002</v>
      </c>
      <c r="AB10" s="261">
        <f>AA10</f>
        <v>561.34446775841002</v>
      </c>
      <c r="AC10" s="32">
        <f>AA10*1.01</f>
        <v>566.9579124359941</v>
      </c>
      <c r="AD10" s="32">
        <f>AC10*1.01</f>
        <v>572.62749156035409</v>
      </c>
      <c r="AE10" s="32">
        <f>AD10*1.01</f>
        <v>578.35376647595763</v>
      </c>
      <c r="AF10" s="32">
        <f>AE10*1.01</f>
        <v>584.13730414071722</v>
      </c>
      <c r="AG10" s="261">
        <f>AF10</f>
        <v>584.13730414071722</v>
      </c>
      <c r="AH10" s="32">
        <f>AF10*1.01</f>
        <v>589.97867718212444</v>
      </c>
      <c r="AI10" s="32">
        <f>AH10*1.01</f>
        <v>595.8784639539457</v>
      </c>
      <c r="AJ10" s="32">
        <f>AI10*1.01</f>
        <v>601.83724859348513</v>
      </c>
      <c r="AK10" s="32">
        <f>AJ10*1.01</f>
        <v>607.85562107941996</v>
      </c>
      <c r="AL10" s="261">
        <f>AK10</f>
        <v>607.85562107941996</v>
      </c>
      <c r="AM10" s="32">
        <f>AK10*1.01</f>
        <v>613.93417729021417</v>
      </c>
      <c r="AN10" s="32">
        <f>AM10*1.01</f>
        <v>620.07351906311635</v>
      </c>
      <c r="AO10" s="32">
        <f>AN10*1.01</f>
        <v>626.27425425374747</v>
      </c>
      <c r="AP10" s="32">
        <f>AO10*1.01</f>
        <v>632.53699679628494</v>
      </c>
      <c r="AQ10" s="261">
        <f>AP10</f>
        <v>632.53699679628494</v>
      </c>
      <c r="AR10" s="32">
        <f>AP10*1.01</f>
        <v>638.86236676424778</v>
      </c>
      <c r="AS10" s="32">
        <f>AR10*1.01</f>
        <v>645.25099043189027</v>
      </c>
      <c r="AT10" s="32">
        <f>AS10*1.01</f>
        <v>651.70350033620923</v>
      </c>
      <c r="AU10" s="32">
        <f>AT10*1.01</f>
        <v>658.22053533957137</v>
      </c>
      <c r="AV10" s="261">
        <f>AU10</f>
        <v>658.22053533957137</v>
      </c>
    </row>
    <row r="11" spans="1:48" ht="14.55" customHeight="1" outlineLevel="1" x14ac:dyDescent="0.55000000000000004">
      <c r="A11" s="161"/>
      <c r="B11" s="205" t="s">
        <v>217</v>
      </c>
      <c r="C11" s="206"/>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f t="shared" si="0"/>
        <v>6854.51607671079</v>
      </c>
      <c r="W11" s="22">
        <f t="shared" si="0"/>
        <v>6854.51607671079</v>
      </c>
      <c r="X11" s="21">
        <f t="shared" si="0"/>
        <v>7268.6557931390107</v>
      </c>
      <c r="Y11" s="21">
        <f t="shared" si="0"/>
        <v>7015.3405081425853</v>
      </c>
      <c r="Z11" s="21">
        <f t="shared" si="0"/>
        <v>7403.2382380594108</v>
      </c>
      <c r="AA11" s="21">
        <f t="shared" si="0"/>
        <v>7460.4229486603163</v>
      </c>
      <c r="AB11" s="22">
        <f t="shared" si="0"/>
        <v>7460.4229486603163</v>
      </c>
      <c r="AC11" s="21">
        <f t="shared" si="0"/>
        <v>8273.5003928463339</v>
      </c>
      <c r="AD11" s="21">
        <f t="shared" si="0"/>
        <v>8187.4033794342522</v>
      </c>
      <c r="AE11" s="21">
        <f t="shared" si="0"/>
        <v>8658.936919704036</v>
      </c>
      <c r="AF11" s="21">
        <f t="shared" si="0"/>
        <v>8879.2277579529091</v>
      </c>
      <c r="AG11" s="22">
        <f t="shared" si="0"/>
        <v>8879.2277579529091</v>
      </c>
      <c r="AH11" s="21">
        <f t="shared" si="0"/>
        <v>9823.7577024396251</v>
      </c>
      <c r="AI11" s="21">
        <f t="shared" si="0"/>
        <v>9817.9343769831376</v>
      </c>
      <c r="AJ11" s="21">
        <f t="shared" si="0"/>
        <v>10796.555605778225</v>
      </c>
      <c r="AK11" s="21">
        <f t="shared" si="0"/>
        <v>6171.0052222671748</v>
      </c>
      <c r="AL11" s="22">
        <f t="shared" si="0"/>
        <v>6171.0052222671748</v>
      </c>
      <c r="AM11" s="21">
        <f t="shared" si="0"/>
        <v>7015.9567598572712</v>
      </c>
      <c r="AN11" s="21">
        <f t="shared" si="0"/>
        <v>6845.3374417558271</v>
      </c>
      <c r="AO11" s="21">
        <f t="shared" si="0"/>
        <v>7556.7271824478903</v>
      </c>
      <c r="AP11" s="21">
        <f t="shared" si="0"/>
        <v>7810.0448076994098</v>
      </c>
      <c r="AQ11" s="22">
        <f t="shared" si="0"/>
        <v>7810.0448076994098</v>
      </c>
      <c r="AR11" s="21">
        <f t="shared" si="0"/>
        <v>8792.2896350070732</v>
      </c>
      <c r="AS11" s="21">
        <f t="shared" si="0"/>
        <v>8702.9293674215278</v>
      </c>
      <c r="AT11" s="21">
        <f t="shared" si="0"/>
        <v>9522.0769958895889</v>
      </c>
      <c r="AU11" s="21">
        <f t="shared" si="0"/>
        <v>9864.0873284075842</v>
      </c>
      <c r="AV11" s="22">
        <f t="shared" si="0"/>
        <v>9864.0873284075842</v>
      </c>
    </row>
    <row r="12" spans="1:48" ht="14.55" customHeight="1" outlineLevel="1" x14ac:dyDescent="0.55000000000000004">
      <c r="A12" s="161"/>
      <c r="B12" s="200" t="s">
        <v>218</v>
      </c>
      <c r="C12" s="207"/>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f>+V53*V42*(1-V54)</f>
        <v>278.02542371047741</v>
      </c>
      <c r="W12" s="17">
        <f>+V12</f>
        <v>278.02542371047741</v>
      </c>
      <c r="X12" s="16">
        <f>+X53*X42*(1-X54)</f>
        <v>291.61142782659624</v>
      </c>
      <c r="Y12" s="16">
        <f>+Y53*Y42*(1-Y54)</f>
        <v>288.32841677541887</v>
      </c>
      <c r="Z12" s="16">
        <f>+Z53*Z42*(1-Z54)</f>
        <v>296.43020937574079</v>
      </c>
      <c r="AA12" s="16">
        <f>+AA53*AA42*(1-AA54)</f>
        <v>297.56128951698344</v>
      </c>
      <c r="AB12" s="17">
        <f>+AA12</f>
        <v>297.56128951698344</v>
      </c>
      <c r="AC12" s="16">
        <f>+AC53*AC42*(1-AC54)</f>
        <v>310.11128959656003</v>
      </c>
      <c r="AD12" s="16">
        <f>+AD53*AD42*(1-AD54)</f>
        <v>309.39217752915346</v>
      </c>
      <c r="AE12" s="16">
        <f>+AE53*AE42*(1-AE54)</f>
        <v>316.23818080957267</v>
      </c>
      <c r="AF12" s="16">
        <f>+AF53*AF42*(1-AF54)</f>
        <v>320.10827883374321</v>
      </c>
      <c r="AG12" s="17">
        <f>+AF12</f>
        <v>320.10827883374321</v>
      </c>
      <c r="AH12" s="16">
        <f>+AH53*AH42*(1-AH54)</f>
        <v>332.81775730189372</v>
      </c>
      <c r="AI12" s="16">
        <f>+AI53*AI42*(1-AI54)</f>
        <v>332.6080089633229</v>
      </c>
      <c r="AJ12" s="16">
        <f>+AJ53*AJ42*(1-AJ54)</f>
        <v>344.16003971778889</v>
      </c>
      <c r="AK12" s="16">
        <f>+AK53*AK42*(1-AK54)</f>
        <v>297.26516715823942</v>
      </c>
      <c r="AL12" s="17">
        <f>+AK12</f>
        <v>297.26516715823942</v>
      </c>
      <c r="AM12" s="16">
        <f>+AM53*AM42*(1-AM54)</f>
        <v>309.22456622626248</v>
      </c>
      <c r="AN12" s="16">
        <f>+AN53*AN42*(1-AN54)</f>
        <v>307.48931702292919</v>
      </c>
      <c r="AO12" s="16">
        <f>+AO53*AO42*(1-AO54)</f>
        <v>316.48596329992972</v>
      </c>
      <c r="AP12" s="16">
        <f>+AP53*AP42*(1-AP54)</f>
        <v>320.77824513471012</v>
      </c>
      <c r="AQ12" s="17">
        <f>+AP12</f>
        <v>320.77824513471012</v>
      </c>
      <c r="AR12" s="16">
        <f>+AR53*AR42*(1-AR54)</f>
        <v>334.33518747174469</v>
      </c>
      <c r="AS12" s="16">
        <f>+AS53*AS42*(1-AS54)</f>
        <v>333.39670981223719</v>
      </c>
      <c r="AT12" s="16">
        <f>+AT53*AT42*(1-AT54)</f>
        <v>343.57675244401321</v>
      </c>
      <c r="AU12" s="16">
        <f>+AU53*AU42*(1-AU54)</f>
        <v>348.8672888651912</v>
      </c>
      <c r="AV12" s="17">
        <f>+AU12</f>
        <v>348.8672888651912</v>
      </c>
    </row>
    <row r="13" spans="1:48" ht="14.55" customHeight="1" outlineLevel="1" x14ac:dyDescent="0.55000000000000004">
      <c r="A13" s="161"/>
      <c r="B13" s="200" t="s">
        <v>219</v>
      </c>
      <c r="C13" s="207"/>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f>U13</f>
        <v>302.7</v>
      </c>
      <c r="W13" s="17">
        <f>+V13</f>
        <v>302.7</v>
      </c>
      <c r="X13" s="33">
        <f>V13</f>
        <v>302.7</v>
      </c>
      <c r="Y13" s="33">
        <f>X13</f>
        <v>302.7</v>
      </c>
      <c r="Z13" s="33">
        <f>Y13</f>
        <v>302.7</v>
      </c>
      <c r="AA13" s="33">
        <f>Z13</f>
        <v>302.7</v>
      </c>
      <c r="AB13" s="17">
        <f>+AA13</f>
        <v>302.7</v>
      </c>
      <c r="AC13" s="33">
        <f>AA13</f>
        <v>302.7</v>
      </c>
      <c r="AD13" s="33">
        <f>AC13</f>
        <v>302.7</v>
      </c>
      <c r="AE13" s="33">
        <f>AD13</f>
        <v>302.7</v>
      </c>
      <c r="AF13" s="33">
        <f>AE13</f>
        <v>302.7</v>
      </c>
      <c r="AG13" s="17">
        <f>+AF13</f>
        <v>302.7</v>
      </c>
      <c r="AH13" s="33">
        <f>AF13</f>
        <v>302.7</v>
      </c>
      <c r="AI13" s="33">
        <f>AH13</f>
        <v>302.7</v>
      </c>
      <c r="AJ13" s="33">
        <f>AI13</f>
        <v>302.7</v>
      </c>
      <c r="AK13" s="33">
        <f>AJ13</f>
        <v>302.7</v>
      </c>
      <c r="AL13" s="17">
        <f>+AK13</f>
        <v>302.7</v>
      </c>
      <c r="AM13" s="33">
        <f>AK13</f>
        <v>302.7</v>
      </c>
      <c r="AN13" s="33">
        <f>AM13</f>
        <v>302.7</v>
      </c>
      <c r="AO13" s="33">
        <f>AN13</f>
        <v>302.7</v>
      </c>
      <c r="AP13" s="33">
        <f>AO13</f>
        <v>302.7</v>
      </c>
      <c r="AQ13" s="17">
        <f>+AP13</f>
        <v>302.7</v>
      </c>
      <c r="AR13" s="33">
        <f>AP13</f>
        <v>302.7</v>
      </c>
      <c r="AS13" s="33">
        <f>AR13</f>
        <v>302.7</v>
      </c>
      <c r="AT13" s="33">
        <f>AS13</f>
        <v>302.7</v>
      </c>
      <c r="AU13" s="33">
        <f>AT13</f>
        <v>302.7</v>
      </c>
      <c r="AV13" s="17">
        <f>+AU13</f>
        <v>302.7</v>
      </c>
    </row>
    <row r="14" spans="1:48" s="8" customFormat="1" outlineLevel="1" x14ac:dyDescent="0.55000000000000004">
      <c r="A14" s="161"/>
      <c r="B14" s="200" t="s">
        <v>220</v>
      </c>
      <c r="C14" s="206"/>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f>+U14-'CFS 3Q2022'!V25-'CFS 3Q2022'!V7</f>
        <v>6507.1394525996957</v>
      </c>
      <c r="W14" s="17">
        <f>+V14</f>
        <v>6507.1394525996957</v>
      </c>
      <c r="X14" s="16">
        <f>+V14-'CFS 3Q2022'!X25-'CFS 3Q2022'!X7</f>
        <v>6780.7260565265406</v>
      </c>
      <c r="Y14" s="16">
        <f>+X14-'CFS 3Q2022'!Y25-'CFS 3Q2022'!Y7</f>
        <v>7016.1560894579852</v>
      </c>
      <c r="Z14" s="16">
        <f>+Y14-'CFS 3Q2022'!Z25-'CFS 3Q2022'!Z7</f>
        <v>7299.0075363328833</v>
      </c>
      <c r="AA14" s="16">
        <f>+Z14-'CFS 3Q2022'!AA25-'CFS 3Q2022'!AA7</f>
        <v>7580.8951646104424</v>
      </c>
      <c r="AB14" s="17">
        <f>+AA14</f>
        <v>7580.8951646104424</v>
      </c>
      <c r="AC14" s="16">
        <f>+AA14-'CFS 3Q2022'!AC25-'CFS 3Q2022'!AC7</f>
        <v>7800.4449198549983</v>
      </c>
      <c r="AD14" s="16">
        <f>+AC14-'CFS 3Q2022'!AD25-'CFS 3Q2022'!AD7</f>
        <v>7969.5478596672592</v>
      </c>
      <c r="AE14" s="16">
        <f>+AD14-'CFS 3Q2022'!AE25-'CFS 3Q2022'!AE7</f>
        <v>8190.1467735439346</v>
      </c>
      <c r="AF14" s="16">
        <f>+AE14-'CFS 3Q2022'!AF25-'CFS 3Q2022'!AF7</f>
        <v>8415.5239461671899</v>
      </c>
      <c r="AG14" s="17">
        <f>+AF14</f>
        <v>8415.5239461671899</v>
      </c>
      <c r="AH14" s="16">
        <f>+AF14-'CFS 3Q2022'!AH25-'CFS 3Q2022'!AH7</f>
        <v>8584.1819556512837</v>
      </c>
      <c r="AI14" s="16">
        <f>+AH14-'CFS 3Q2022'!AI25-'CFS 3Q2022'!AI7</f>
        <v>8705.037793615953</v>
      </c>
      <c r="AJ14" s="16">
        <f>+AI14-'CFS 3Q2022'!AJ25-'CFS 3Q2022'!AJ7</f>
        <v>8880.6614981465318</v>
      </c>
      <c r="AK14" s="16">
        <f>+AJ14-'CFS 3Q2022'!AK25-'CFS 3Q2022'!AK7</f>
        <v>9065.3007271530441</v>
      </c>
      <c r="AL14" s="17">
        <f>+AK14</f>
        <v>9065.3007271530441</v>
      </c>
      <c r="AM14" s="16">
        <f>+AK14-'CFS 3Q2022'!AM25-'CFS 3Q2022'!AM7</f>
        <v>9262.550018025262</v>
      </c>
      <c r="AN14" s="16">
        <f>+AM14-'CFS 3Q2022'!AN25-'CFS 3Q2022'!AN7</f>
        <v>9402.92272851298</v>
      </c>
      <c r="AO14" s="16">
        <f>+AN14-'CFS 3Q2022'!AO25-'CFS 3Q2022'!AO7</f>
        <v>9599.925533051779</v>
      </c>
      <c r="AP14" s="16">
        <f>+AO14-'CFS 3Q2022'!AP25-'CFS 3Q2022'!AP7</f>
        <v>9804.0612761365082</v>
      </c>
      <c r="AQ14" s="17">
        <f>+AP14</f>
        <v>9804.0612761365082</v>
      </c>
      <c r="AR14" s="16">
        <f>+AP14-'CFS 3Q2022'!AR25-'CFS 3Q2022'!AR7</f>
        <v>10005.085738616126</v>
      </c>
      <c r="AS14" s="16">
        <f>+AR14-'CFS 3Q2022'!AS25-'CFS 3Q2022'!AS7</f>
        <v>10145.542476662295</v>
      </c>
      <c r="AT14" s="16">
        <f>+AS14-'CFS 3Q2022'!AT25-'CFS 3Q2022'!AT7</f>
        <v>10346.640321566085</v>
      </c>
      <c r="AU14" s="16">
        <f>+AT14-'CFS 3Q2022'!AU25-'CFS 3Q2022'!AU7</f>
        <v>10556.081551132092</v>
      </c>
      <c r="AV14" s="17">
        <f>+AU14</f>
        <v>10556.081551132092</v>
      </c>
    </row>
    <row r="15" spans="1:48" s="8" customFormat="1" outlineLevel="1" x14ac:dyDescent="0.55000000000000004">
      <c r="A15" s="161"/>
      <c r="B15" s="200" t="s">
        <v>221</v>
      </c>
      <c r="C15" s="206"/>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f>U15*0.996</f>
        <v>8004.9516000000003</v>
      </c>
      <c r="W15" s="17">
        <f>V15</f>
        <v>8004.9516000000003</v>
      </c>
      <c r="X15" s="33">
        <f>V15*0.996</f>
        <v>7972.9317936000007</v>
      </c>
      <c r="Y15" s="33">
        <f>X15*0.996</f>
        <v>7941.0400664256003</v>
      </c>
      <c r="Z15" s="33">
        <f>Y15*0.996</f>
        <v>7909.2759061598981</v>
      </c>
      <c r="AA15" s="33">
        <f>Z15*0.996</f>
        <v>7877.6388025352589</v>
      </c>
      <c r="AB15" s="17">
        <f>AA15</f>
        <v>7877.6388025352589</v>
      </c>
      <c r="AC15" s="33">
        <f>AA15*0.996</f>
        <v>7846.1282473251176</v>
      </c>
      <c r="AD15" s="33">
        <f>AC15*0.996</f>
        <v>7814.743734335817</v>
      </c>
      <c r="AE15" s="33">
        <f>AD15*0.996</f>
        <v>7783.4847593984732</v>
      </c>
      <c r="AF15" s="33">
        <f>AE15*0.996</f>
        <v>7752.350820360879</v>
      </c>
      <c r="AG15" s="17">
        <f>AF15</f>
        <v>7752.350820360879</v>
      </c>
      <c r="AH15" s="33">
        <f>AF15*0.996</f>
        <v>7721.3414170794358</v>
      </c>
      <c r="AI15" s="33">
        <f>AH15*0.996</f>
        <v>7690.4560514111181</v>
      </c>
      <c r="AJ15" s="33">
        <f>AI15*0.996</f>
        <v>7659.6942272054739</v>
      </c>
      <c r="AK15" s="33">
        <f>AJ15*0.996</f>
        <v>7629.0554502966515</v>
      </c>
      <c r="AL15" s="17">
        <f>AK15</f>
        <v>7629.0554502966515</v>
      </c>
      <c r="AM15" s="33">
        <f>AK15*0.996</f>
        <v>7598.5392284954651</v>
      </c>
      <c r="AN15" s="33">
        <f>AM15*0.996</f>
        <v>7568.1450715814835</v>
      </c>
      <c r="AO15" s="33">
        <f>AN15*0.996</f>
        <v>7537.8724912951575</v>
      </c>
      <c r="AP15" s="33">
        <f>AO15*0.996</f>
        <v>7507.7210013299764</v>
      </c>
      <c r="AQ15" s="17">
        <f>AP15</f>
        <v>7507.7210013299764</v>
      </c>
      <c r="AR15" s="33">
        <f>AP15*0.996</f>
        <v>7477.6901173246561</v>
      </c>
      <c r="AS15" s="33">
        <f>AR15*0.996</f>
        <v>7447.779356855357</v>
      </c>
      <c r="AT15" s="33">
        <f>AS15*0.996</f>
        <v>7417.9882394279357</v>
      </c>
      <c r="AU15" s="33">
        <f>AT15*0.996</f>
        <v>7388.3162864702235</v>
      </c>
      <c r="AV15" s="17">
        <f>AU15</f>
        <v>7388.3162864702235</v>
      </c>
    </row>
    <row r="16" spans="1:48" s="8" customFormat="1" outlineLevel="1" x14ac:dyDescent="0.55000000000000004">
      <c r="A16" s="161"/>
      <c r="B16" s="200" t="s">
        <v>222</v>
      </c>
      <c r="C16" s="206"/>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f>V55*(V27+V33)</f>
        <v>1781.9610885551483</v>
      </c>
      <c r="W16" s="169">
        <f>+V16</f>
        <v>1781.9610885551483</v>
      </c>
      <c r="X16" s="101">
        <f>X55*(X27+X33)</f>
        <v>1867.4297992146699</v>
      </c>
      <c r="Y16" s="101">
        <f>Y55*(Y27+Y33)</f>
        <v>1790.8144471711594</v>
      </c>
      <c r="Z16" s="101">
        <f>Z55*(Z27+Z33)</f>
        <v>1777.3703618915845</v>
      </c>
      <c r="AA16" s="101">
        <f>AA55*(AA27+AA33)</f>
        <v>1771.5734908146667</v>
      </c>
      <c r="AB16" s="169">
        <f>+AA16</f>
        <v>1771.5734908146667</v>
      </c>
      <c r="AC16" s="101">
        <f>AC55*(AC27+AC33)</f>
        <v>1883.3755386589005</v>
      </c>
      <c r="AD16" s="101">
        <f>AD55*(AD27+AD33)</f>
        <v>1797.8999998333529</v>
      </c>
      <c r="AE16" s="101">
        <f>AE55*(AE27+AE33)</f>
        <v>1786.6340444524201</v>
      </c>
      <c r="AF16" s="101">
        <f>AF55*(AF27+AF33)</f>
        <v>1776.0422144755937</v>
      </c>
      <c r="AG16" s="169">
        <f>+AF16</f>
        <v>1776.0422144755937</v>
      </c>
      <c r="AH16" s="101">
        <f>AH55*(AH27+AH33)</f>
        <v>1901.0967453881703</v>
      </c>
      <c r="AI16" s="101">
        <f>AI55*(AI27+AI33)</f>
        <v>1808.6186750465192</v>
      </c>
      <c r="AJ16" s="101">
        <f>AJ55*(AJ27+AJ33)</f>
        <v>1797.1689793504727</v>
      </c>
      <c r="AK16" s="101">
        <f>AK55*(AK27+AK33)</f>
        <v>1785.8148126834899</v>
      </c>
      <c r="AL16" s="169">
        <f>+AK16</f>
        <v>1785.8148126834899</v>
      </c>
      <c r="AM16" s="101">
        <f>AM55*(AM27+AM33)</f>
        <v>1922.4879994793748</v>
      </c>
      <c r="AN16" s="101">
        <f>AN55*(AN27+AN33)</f>
        <v>1822.8715630117917</v>
      </c>
      <c r="AO16" s="101">
        <f>AO55*(AO27+AO33)</f>
        <v>1811.1237842583951</v>
      </c>
      <c r="AP16" s="101">
        <f>AP55*(AP27+AP33)</f>
        <v>1799.4549469665769</v>
      </c>
      <c r="AQ16" s="169">
        <f>+AP16</f>
        <v>1799.4549469665769</v>
      </c>
      <c r="AR16" s="101">
        <f>AR55*(AR27+AR33)</f>
        <v>1948.2320195489522</v>
      </c>
      <c r="AS16" s="101">
        <f>AS55*(AS27+AS33)</f>
        <v>1840.9816660405222</v>
      </c>
      <c r="AT16" s="101">
        <f>AT55*(AT27+AT33)</f>
        <v>1828.9187893622116</v>
      </c>
      <c r="AU16" s="101">
        <f>AU55*(AU27+AU33)</f>
        <v>1816.9434358010662</v>
      </c>
      <c r="AV16" s="17">
        <f>+AU16</f>
        <v>1816.9434358010662</v>
      </c>
    </row>
    <row r="17" spans="1:48" s="8" customFormat="1" outlineLevel="1" x14ac:dyDescent="0.55000000000000004">
      <c r="A17" s="161"/>
      <c r="B17" s="200" t="s">
        <v>223</v>
      </c>
      <c r="C17" s="206"/>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f>+U17*(V42/U42)</f>
        <v>637.25664391916609</v>
      </c>
      <c r="W17" s="17">
        <f>+V17</f>
        <v>637.25664391916609</v>
      </c>
      <c r="X17" s="33">
        <f>+V17*(X42/V42)</f>
        <v>654.48271963938782</v>
      </c>
      <c r="Y17" s="33">
        <f>+X17*(Y42/X42)</f>
        <v>651.14252556768281</v>
      </c>
      <c r="Z17" s="33">
        <f>+Y17*(Z42/Y42)</f>
        <v>665.6018922691344</v>
      </c>
      <c r="AA17" s="33">
        <f>+Z17*(AA42/Z42)</f>
        <v>672.38045887251747</v>
      </c>
      <c r="AB17" s="17">
        <f>+AA17</f>
        <v>672.38045887251747</v>
      </c>
      <c r="AC17" s="33">
        <f>+AA17*(AC42/AA42)</f>
        <v>698.33733976312487</v>
      </c>
      <c r="AD17" s="33">
        <f>+AC17*(AD42/AC42)</f>
        <v>697.30255539165535</v>
      </c>
      <c r="AE17" s="33">
        <f>+AD17*(AE42/AD42)</f>
        <v>712.37674854059139</v>
      </c>
      <c r="AF17" s="33">
        <f>+AE17*(AF42/AE42)</f>
        <v>721.67822654359713</v>
      </c>
      <c r="AG17" s="17">
        <f>+AF17</f>
        <v>721.67822654359713</v>
      </c>
      <c r="AH17" s="33">
        <f>+AF17*(AH42/AF42)</f>
        <v>749.90575989461536</v>
      </c>
      <c r="AI17" s="33">
        <f>+AH17*(AI42/AH42)</f>
        <v>749.54230248262093</v>
      </c>
      <c r="AJ17" s="33">
        <f>+AI17*(AJ42/AI42)</f>
        <v>775.55363378429627</v>
      </c>
      <c r="AK17" s="33">
        <f>+AJ17*(AK42/AJ42)</f>
        <v>669.93769747455985</v>
      </c>
      <c r="AL17" s="17">
        <f>+AK17</f>
        <v>669.93769747455985</v>
      </c>
      <c r="AM17" s="33">
        <f>+AK17*(AM42/AK42)</f>
        <v>696.82758782045744</v>
      </c>
      <c r="AN17" s="33">
        <f>+AM17*(AN42/AM42)</f>
        <v>692.93767506272286</v>
      </c>
      <c r="AO17" s="33">
        <f>+AN17*(AO42/AN42)</f>
        <v>713.21221217273751</v>
      </c>
      <c r="AP17" s="33">
        <f>+AO17*(AP42/AO42)</f>
        <v>722.89039908877464</v>
      </c>
      <c r="AQ17" s="17">
        <f>+AP17</f>
        <v>722.89039908877464</v>
      </c>
      <c r="AR17" s="33">
        <f>+AP17*(AR42/AP42)</f>
        <v>753.43176405851148</v>
      </c>
      <c r="AS17" s="33">
        <f>+AR17*(AS42/AR42)</f>
        <v>751.32142202994817</v>
      </c>
      <c r="AT17" s="33">
        <f>+AS17*(AT42/AS42)</f>
        <v>774.26265497279223</v>
      </c>
      <c r="AU17" s="33">
        <f>+AT17*(AU42/AT42)</f>
        <v>786.18517197258427</v>
      </c>
      <c r="AV17" s="17">
        <f>+AU17</f>
        <v>786.18517197258427</v>
      </c>
    </row>
    <row r="18" spans="1:48" s="8" customFormat="1" outlineLevel="1" x14ac:dyDescent="0.55000000000000004">
      <c r="A18" s="161"/>
      <c r="B18" s="200" t="s">
        <v>224</v>
      </c>
      <c r="C18" s="206"/>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f>+U18*0.92</f>
        <v>187.12800000000001</v>
      </c>
      <c r="W18" s="17">
        <f>+V18</f>
        <v>187.12800000000001</v>
      </c>
      <c r="X18" s="33">
        <f>+V18*0.92</f>
        <v>172.15776000000002</v>
      </c>
      <c r="Y18" s="33">
        <f>+X18*0.92</f>
        <v>158.38513920000003</v>
      </c>
      <c r="Z18" s="33">
        <f>+Y18*0.92</f>
        <v>145.71432806400003</v>
      </c>
      <c r="AA18" s="33">
        <f>+Z18*0.92</f>
        <v>134.05718181888003</v>
      </c>
      <c r="AB18" s="17">
        <f>+AA18</f>
        <v>134.05718181888003</v>
      </c>
      <c r="AC18" s="33">
        <f>+AA18*0.92</f>
        <v>123.33260727336963</v>
      </c>
      <c r="AD18" s="33">
        <f>+AC18*0.92</f>
        <v>113.46599869150006</v>
      </c>
      <c r="AE18" s="33">
        <f>+AD18*0.92</f>
        <v>104.38871879618006</v>
      </c>
      <c r="AF18" s="33">
        <f>+AE18*0.92</f>
        <v>96.037621292485653</v>
      </c>
      <c r="AG18" s="17">
        <f>+AF18</f>
        <v>96.037621292485653</v>
      </c>
      <c r="AH18" s="33">
        <f>+AF18*0.92</f>
        <v>88.354611589086801</v>
      </c>
      <c r="AI18" s="33">
        <f>+AH18*0.92</f>
        <v>81.286242661959861</v>
      </c>
      <c r="AJ18" s="33">
        <f>+AI18*0.92</f>
        <v>74.783343249003082</v>
      </c>
      <c r="AK18" s="33">
        <f>+AJ18*0.92</f>
        <v>68.800675789082831</v>
      </c>
      <c r="AL18" s="17">
        <f>+AK18</f>
        <v>68.800675789082831</v>
      </c>
      <c r="AM18" s="33">
        <f>+AK18*0.92</f>
        <v>63.296621725956207</v>
      </c>
      <c r="AN18" s="33">
        <f>+AM18*0.92</f>
        <v>58.232891987879711</v>
      </c>
      <c r="AO18" s="33">
        <f>+AN18*0.92</f>
        <v>53.574260628849338</v>
      </c>
      <c r="AP18" s="33">
        <f>+AO18*0.92</f>
        <v>49.288319778541393</v>
      </c>
      <c r="AQ18" s="17">
        <f>+AP18</f>
        <v>49.288319778541393</v>
      </c>
      <c r="AR18" s="33">
        <f>+AP18*0.92</f>
        <v>45.345254196258082</v>
      </c>
      <c r="AS18" s="33">
        <f>+AR18*0.92</f>
        <v>41.717633860557434</v>
      </c>
      <c r="AT18" s="33">
        <f>+AS18*0.92</f>
        <v>38.38022315171284</v>
      </c>
      <c r="AU18" s="33">
        <f>+AT18*0.92</f>
        <v>35.309805299575814</v>
      </c>
      <c r="AV18" s="17">
        <f>+AU18</f>
        <v>35.309805299575814</v>
      </c>
    </row>
    <row r="19" spans="1:48" ht="16.2" outlineLevel="1" x14ac:dyDescent="0.85">
      <c r="A19" s="161"/>
      <c r="B19" s="437" t="s">
        <v>225</v>
      </c>
      <c r="C19" s="438"/>
      <c r="D19" s="260">
        <v>3560.3</v>
      </c>
      <c r="E19" s="260">
        <v>3603.5</v>
      </c>
      <c r="F19" s="260">
        <v>3564.7</v>
      </c>
      <c r="G19" s="260">
        <v>3490.8</v>
      </c>
      <c r="H19" s="261">
        <f>G19</f>
        <v>3490.8</v>
      </c>
      <c r="I19" s="260">
        <v>3515.9</v>
      </c>
      <c r="J19" s="260">
        <v>3493</v>
      </c>
      <c r="K19" s="260">
        <v>3510.1</v>
      </c>
      <c r="L19" s="112">
        <v>3597.2</v>
      </c>
      <c r="M19" s="261">
        <f>L19</f>
        <v>3597.2</v>
      </c>
      <c r="N19" s="260">
        <v>3706.8</v>
      </c>
      <c r="O19" s="260">
        <v>3658.9</v>
      </c>
      <c r="P19" s="260">
        <v>3672</v>
      </c>
      <c r="Q19" s="112">
        <v>3677.3</v>
      </c>
      <c r="R19" s="261">
        <f>Q19</f>
        <v>3677.3</v>
      </c>
      <c r="S19" s="260">
        <v>3675.7</v>
      </c>
      <c r="T19" s="260">
        <v>3646.1</v>
      </c>
      <c r="U19" s="112">
        <v>3451.2</v>
      </c>
      <c r="V19" s="32">
        <f>+U19</f>
        <v>3451.2</v>
      </c>
      <c r="W19" s="261">
        <f>V19</f>
        <v>3451.2</v>
      </c>
      <c r="X19" s="32">
        <f>+V19</f>
        <v>3451.2</v>
      </c>
      <c r="Y19" s="32">
        <f>+X19</f>
        <v>3451.2</v>
      </c>
      <c r="Z19" s="32">
        <f>+Y19</f>
        <v>3451.2</v>
      </c>
      <c r="AA19" s="32">
        <f>+Z19</f>
        <v>3451.2</v>
      </c>
      <c r="AB19" s="261">
        <f>AA19</f>
        <v>3451.2</v>
      </c>
      <c r="AC19" s="32">
        <f>+AA19</f>
        <v>3451.2</v>
      </c>
      <c r="AD19" s="32">
        <f>+AC19</f>
        <v>3451.2</v>
      </c>
      <c r="AE19" s="32">
        <f>+AD19</f>
        <v>3451.2</v>
      </c>
      <c r="AF19" s="32">
        <f>+AE19</f>
        <v>3451.2</v>
      </c>
      <c r="AG19" s="261">
        <f>AF19</f>
        <v>3451.2</v>
      </c>
      <c r="AH19" s="32">
        <f>+AF19</f>
        <v>3451.2</v>
      </c>
      <c r="AI19" s="32">
        <f>+AH19</f>
        <v>3451.2</v>
      </c>
      <c r="AJ19" s="32">
        <f>+AI19</f>
        <v>3451.2</v>
      </c>
      <c r="AK19" s="32">
        <f>+AJ19</f>
        <v>3451.2</v>
      </c>
      <c r="AL19" s="261">
        <f>AK19</f>
        <v>3451.2</v>
      </c>
      <c r="AM19" s="32">
        <f>+AK19</f>
        <v>3451.2</v>
      </c>
      <c r="AN19" s="32">
        <f>+AM19</f>
        <v>3451.2</v>
      </c>
      <c r="AO19" s="32">
        <f>+AN19</f>
        <v>3451.2</v>
      </c>
      <c r="AP19" s="32">
        <f>+AO19</f>
        <v>3451.2</v>
      </c>
      <c r="AQ19" s="261">
        <f>AP19</f>
        <v>3451.2</v>
      </c>
      <c r="AR19" s="32">
        <f>+AP19</f>
        <v>3451.2</v>
      </c>
      <c r="AS19" s="32">
        <f>+AR19</f>
        <v>3451.2</v>
      </c>
      <c r="AT19" s="32">
        <f>+AS19</f>
        <v>3451.2</v>
      </c>
      <c r="AU19" s="32">
        <f>+AT19</f>
        <v>3451.2</v>
      </c>
      <c r="AV19" s="261">
        <f>AU19</f>
        <v>3451.2</v>
      </c>
    </row>
    <row r="20" spans="1:48" outlineLevel="1" x14ac:dyDescent="0.55000000000000004">
      <c r="A20" s="161"/>
      <c r="B20" s="476" t="s">
        <v>226</v>
      </c>
      <c r="C20" s="477"/>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28004.878285495277</v>
      </c>
      <c r="W20" s="22">
        <f t="shared" si="2"/>
        <v>28004.878285495277</v>
      </c>
      <c r="X20" s="21">
        <f t="shared" si="2"/>
        <v>28761.895349946208</v>
      </c>
      <c r="Y20" s="21">
        <f t="shared" si="2"/>
        <v>28615.107192740434</v>
      </c>
      <c r="Z20" s="21">
        <f t="shared" si="2"/>
        <v>29250.538472152653</v>
      </c>
      <c r="AA20" s="21">
        <f t="shared" si="2"/>
        <v>29548.429336829064</v>
      </c>
      <c r="AB20" s="22">
        <f t="shared" si="2"/>
        <v>29548.429336829064</v>
      </c>
      <c r="AC20" s="21">
        <f t="shared" si="2"/>
        <v>30689.130335318408</v>
      </c>
      <c r="AD20" s="21">
        <f t="shared" si="2"/>
        <v>30643.655704882993</v>
      </c>
      <c r="AE20" s="21">
        <f t="shared" si="2"/>
        <v>31306.106145245212</v>
      </c>
      <c r="AF20" s="21">
        <f t="shared" si="2"/>
        <v>31714.868865626398</v>
      </c>
      <c r="AG20" s="22">
        <f t="shared" si="2"/>
        <v>31714.868865626398</v>
      </c>
      <c r="AH20" s="21">
        <f t="shared" si="2"/>
        <v>32955.355949344113</v>
      </c>
      <c r="AI20" s="21">
        <f t="shared" si="2"/>
        <v>32939.383451164635</v>
      </c>
      <c r="AJ20" s="21">
        <f t="shared" si="2"/>
        <v>34082.477327231791</v>
      </c>
      <c r="AK20" s="21">
        <f t="shared" si="2"/>
        <v>29441.079752822247</v>
      </c>
      <c r="AL20" s="22">
        <f t="shared" si="2"/>
        <v>29441.079752822247</v>
      </c>
      <c r="AM20" s="21">
        <f t="shared" si="2"/>
        <v>30622.782781630049</v>
      </c>
      <c r="AN20" s="21">
        <f t="shared" si="2"/>
        <v>30451.836688935611</v>
      </c>
      <c r="AO20" s="21">
        <f t="shared" si="2"/>
        <v>31342.821427154737</v>
      </c>
      <c r="AP20" s="21">
        <f t="shared" si="2"/>
        <v>31768.138996134498</v>
      </c>
      <c r="AQ20" s="22">
        <f t="shared" si="2"/>
        <v>31768.138996134498</v>
      </c>
      <c r="AR20" s="21">
        <f t="shared" si="2"/>
        <v>33110.309716223317</v>
      </c>
      <c r="AS20" s="21">
        <f t="shared" si="2"/>
        <v>33017.568632682443</v>
      </c>
      <c r="AT20" s="21">
        <f t="shared" si="2"/>
        <v>34025.743976814338</v>
      </c>
      <c r="AU20" s="21">
        <f t="shared" si="2"/>
        <v>34549.690867948317</v>
      </c>
      <c r="AV20" s="22">
        <f t="shared" si="2"/>
        <v>34549.690867948317</v>
      </c>
    </row>
    <row r="21" spans="1:48" ht="17.100000000000001" x14ac:dyDescent="0.85">
      <c r="A21" s="161"/>
      <c r="B21" s="445" t="s">
        <v>227</v>
      </c>
      <c r="C21" s="446"/>
      <c r="D21" s="14" t="s">
        <v>19</v>
      </c>
      <c r="E21" s="14" t="s">
        <v>81</v>
      </c>
      <c r="F21" s="14" t="s">
        <v>85</v>
      </c>
      <c r="G21" s="14" t="s">
        <v>95</v>
      </c>
      <c r="H21" s="40" t="s">
        <v>96</v>
      </c>
      <c r="I21" s="14" t="s">
        <v>97</v>
      </c>
      <c r="J21" s="14" t="s">
        <v>98</v>
      </c>
      <c r="K21" s="14" t="s">
        <v>99</v>
      </c>
      <c r="L21" s="14" t="s">
        <v>142</v>
      </c>
      <c r="M21" s="40" t="s">
        <v>143</v>
      </c>
      <c r="N21" s="14" t="s">
        <v>149</v>
      </c>
      <c r="O21" s="14" t="s">
        <v>157</v>
      </c>
      <c r="P21" s="14" t="s">
        <v>159</v>
      </c>
      <c r="Q21" s="14" t="s">
        <v>172</v>
      </c>
      <c r="R21" s="40" t="s">
        <v>173</v>
      </c>
      <c r="S21" s="14" t="s">
        <v>188</v>
      </c>
      <c r="T21" s="14" t="s">
        <v>189</v>
      </c>
      <c r="U21" s="14" t="s">
        <v>204</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164</v>
      </c>
      <c r="AN21" s="12" t="s">
        <v>165</v>
      </c>
      <c r="AO21" s="12" t="s">
        <v>166</v>
      </c>
      <c r="AP21" s="12" t="s">
        <v>167</v>
      </c>
      <c r="AQ21" s="42" t="s">
        <v>168</v>
      </c>
      <c r="AR21" s="12" t="s">
        <v>195</v>
      </c>
      <c r="AS21" s="12" t="s">
        <v>196</v>
      </c>
      <c r="AT21" s="12" t="s">
        <v>197</v>
      </c>
      <c r="AU21" s="12" t="s">
        <v>198</v>
      </c>
      <c r="AV21" s="42" t="s">
        <v>199</v>
      </c>
    </row>
    <row r="22" spans="1:48" s="23" customFormat="1" outlineLevel="1" x14ac:dyDescent="0.55000000000000004">
      <c r="A22" s="161"/>
      <c r="B22" s="437" t="s">
        <v>228</v>
      </c>
      <c r="C22" s="438"/>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f>('IS 3Q2022'!V9/V51)</f>
        <v>1378.0521345442075</v>
      </c>
      <c r="W22" s="169">
        <f t="shared" ref="W22:W29" si="6">V22</f>
        <v>1378.0521345442075</v>
      </c>
      <c r="X22" s="101">
        <f>('IS 3Q2022'!X9/X51)</f>
        <v>1403.0668994410348</v>
      </c>
      <c r="Y22" s="101">
        <f>('IS 3Q2022'!Y9/Y51)</f>
        <v>1399.2335826901353</v>
      </c>
      <c r="Z22" s="101">
        <f>('IS 3Q2022'!Z9/Z51)</f>
        <v>1629.2319194841502</v>
      </c>
      <c r="AA22" s="101">
        <f>('IS 3Q2022'!AA9/AA51)</f>
        <v>1479.9548914419597</v>
      </c>
      <c r="AB22" s="169">
        <f t="shared" ref="AB22:AB29" si="7">AA22</f>
        <v>1479.9548914419597</v>
      </c>
      <c r="AC22" s="101">
        <f>('IS 3Q2022'!AC9/AC51)</f>
        <v>1537.1799019893897</v>
      </c>
      <c r="AD22" s="101">
        <f>('IS 3Q2022'!AD9/AD51)</f>
        <v>1524.7999020032589</v>
      </c>
      <c r="AE22" s="101">
        <f>('IS 3Q2022'!AE9/AE51)</f>
        <v>1747.7690209802097</v>
      </c>
      <c r="AF22" s="101">
        <f>('IS 3Q2022'!AF9/AF51)</f>
        <v>1659.2382621055442</v>
      </c>
      <c r="AG22" s="169">
        <f t="shared" ref="AG22:AG29" si="8">AF22</f>
        <v>1659.2382621055442</v>
      </c>
      <c r="AH22" s="101">
        <f>('IS 3Q2022'!AH9/AH51)</f>
        <v>1698.1885458658935</v>
      </c>
      <c r="AI22" s="101">
        <f>('IS 3Q2022'!AI9/AI51)</f>
        <v>1692.7492627589445</v>
      </c>
      <c r="AJ22" s="101">
        <f>('IS 3Q2022'!AJ9/AJ51)</f>
        <v>1961.7658455189151</v>
      </c>
      <c r="AK22" s="101">
        <f>('IS 3Q2022'!AK9/AK51)</f>
        <v>1859.8570077634258</v>
      </c>
      <c r="AL22" s="169">
        <f t="shared" ref="AL22:AL29" si="9">AK22</f>
        <v>1859.8570077634258</v>
      </c>
      <c r="AM22" s="101">
        <f>('IS 3Q2022'!AM9/AM51)</f>
        <v>1861.0416955112685</v>
      </c>
      <c r="AN22" s="101">
        <f>('IS 3Q2022'!AN9/AN51)</f>
        <v>1834.0362204097876</v>
      </c>
      <c r="AO22" s="101">
        <f>('IS 3Q2022'!AO9/AO51)</f>
        <v>2115.7322841733671</v>
      </c>
      <c r="AP22" s="101">
        <f>('IS 3Q2022'!AP9/AP51)</f>
        <v>2006.2059427801616</v>
      </c>
      <c r="AQ22" s="169">
        <f t="shared" ref="AQ22:AQ29" si="10">AP22</f>
        <v>2006.2059427801616</v>
      </c>
      <c r="AR22" s="101">
        <f>('IS 3Q2022'!AR9/AR51)</f>
        <v>1983.9182175798808</v>
      </c>
      <c r="AS22" s="101">
        <f>('IS 3Q2022'!AS9/AS51)</f>
        <v>1955.1668393055454</v>
      </c>
      <c r="AT22" s="101">
        <f>('IS 3Q2022'!AT9/AT51)</f>
        <v>2245.2852258921503</v>
      </c>
      <c r="AU22" s="101">
        <f>('IS 3Q2022'!AU9/AU51)</f>
        <v>2133.7442468175009</v>
      </c>
      <c r="AV22" s="169">
        <f t="shared" ref="AV22:AV29" si="11">AU22</f>
        <v>2133.7442468175009</v>
      </c>
    </row>
    <row r="23" spans="1:48" outlineLevel="1" x14ac:dyDescent="0.55000000000000004">
      <c r="A23" s="161"/>
      <c r="B23" s="437" t="s">
        <v>229</v>
      </c>
      <c r="C23" s="438"/>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33">
        <f>U23</f>
        <v>2068.9</v>
      </c>
      <c r="W23" s="169">
        <f t="shared" si="6"/>
        <v>2068.9</v>
      </c>
      <c r="X23" s="33">
        <f>V23</f>
        <v>2068.9</v>
      </c>
      <c r="Y23" s="33">
        <f>X23</f>
        <v>2068.9</v>
      </c>
      <c r="Z23" s="33">
        <f>Y23</f>
        <v>2068.9</v>
      </c>
      <c r="AA23" s="33">
        <f>Z23</f>
        <v>2068.9</v>
      </c>
      <c r="AB23" s="169">
        <f t="shared" si="7"/>
        <v>2068.9</v>
      </c>
      <c r="AC23" s="33">
        <f>AA23</f>
        <v>2068.9</v>
      </c>
      <c r="AD23" s="33">
        <f>AC23</f>
        <v>2068.9</v>
      </c>
      <c r="AE23" s="33">
        <f>AD23</f>
        <v>2068.9</v>
      </c>
      <c r="AF23" s="33">
        <f>AE23</f>
        <v>2068.9</v>
      </c>
      <c r="AG23" s="169">
        <f t="shared" si="8"/>
        <v>2068.9</v>
      </c>
      <c r="AH23" s="33">
        <f>AF23</f>
        <v>2068.9</v>
      </c>
      <c r="AI23" s="33">
        <f>AH23</f>
        <v>2068.9</v>
      </c>
      <c r="AJ23" s="33">
        <f>AI23</f>
        <v>2068.9</v>
      </c>
      <c r="AK23" s="33">
        <f>AJ23</f>
        <v>2068.9</v>
      </c>
      <c r="AL23" s="169">
        <f t="shared" si="9"/>
        <v>2068.9</v>
      </c>
      <c r="AM23" s="33">
        <f>AK23</f>
        <v>2068.9</v>
      </c>
      <c r="AN23" s="33">
        <f>AM23</f>
        <v>2068.9</v>
      </c>
      <c r="AO23" s="33">
        <f>AN23</f>
        <v>2068.9</v>
      </c>
      <c r="AP23" s="33">
        <f>AO23</f>
        <v>2068.9</v>
      </c>
      <c r="AQ23" s="169">
        <f t="shared" si="10"/>
        <v>2068.9</v>
      </c>
      <c r="AR23" s="33">
        <f>AP23</f>
        <v>2068.9</v>
      </c>
      <c r="AS23" s="33">
        <f>AR23</f>
        <v>2068.9</v>
      </c>
      <c r="AT23" s="33">
        <f>AS23</f>
        <v>2068.9</v>
      </c>
      <c r="AU23" s="33">
        <f>AT23</f>
        <v>2068.9</v>
      </c>
      <c r="AV23" s="169">
        <f t="shared" si="11"/>
        <v>2068.9</v>
      </c>
    </row>
    <row r="24" spans="1:48" outlineLevel="1" x14ac:dyDescent="0.55000000000000004">
      <c r="A24" s="161"/>
      <c r="B24" s="200" t="s">
        <v>230</v>
      </c>
      <c r="C24" s="201"/>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33">
        <f>U24</f>
        <v>706.8</v>
      </c>
      <c r="W24" s="169">
        <f t="shared" si="6"/>
        <v>706.8</v>
      </c>
      <c r="X24" s="33">
        <f>V24</f>
        <v>706.8</v>
      </c>
      <c r="Y24" s="33">
        <f t="shared" ref="Y24:AA25" si="12">X24</f>
        <v>706.8</v>
      </c>
      <c r="Z24" s="33">
        <f t="shared" si="12"/>
        <v>706.8</v>
      </c>
      <c r="AA24" s="33">
        <f t="shared" si="12"/>
        <v>706.8</v>
      </c>
      <c r="AB24" s="169">
        <f t="shared" si="7"/>
        <v>706.8</v>
      </c>
      <c r="AC24" s="33">
        <f>AA24</f>
        <v>706.8</v>
      </c>
      <c r="AD24" s="33">
        <f t="shared" ref="AD24:AF25" si="13">AC24</f>
        <v>706.8</v>
      </c>
      <c r="AE24" s="33">
        <f t="shared" si="13"/>
        <v>706.8</v>
      </c>
      <c r="AF24" s="33">
        <f t="shared" si="13"/>
        <v>706.8</v>
      </c>
      <c r="AG24" s="169">
        <f t="shared" si="8"/>
        <v>706.8</v>
      </c>
      <c r="AH24" s="33">
        <f>AF24</f>
        <v>706.8</v>
      </c>
      <c r="AI24" s="33">
        <f t="shared" ref="AI24:AK25" si="14">AH24</f>
        <v>706.8</v>
      </c>
      <c r="AJ24" s="33">
        <f t="shared" si="14"/>
        <v>706.8</v>
      </c>
      <c r="AK24" s="33">
        <f t="shared" si="14"/>
        <v>706.8</v>
      </c>
      <c r="AL24" s="169">
        <f t="shared" si="9"/>
        <v>706.8</v>
      </c>
      <c r="AM24" s="33">
        <f>AK24</f>
        <v>706.8</v>
      </c>
      <c r="AN24" s="33">
        <f t="shared" ref="AN24:AP25" si="15">AM24</f>
        <v>706.8</v>
      </c>
      <c r="AO24" s="33">
        <f t="shared" si="15"/>
        <v>706.8</v>
      </c>
      <c r="AP24" s="33">
        <f t="shared" si="15"/>
        <v>706.8</v>
      </c>
      <c r="AQ24" s="169">
        <f t="shared" si="10"/>
        <v>706.8</v>
      </c>
      <c r="AR24" s="33">
        <f>AP24</f>
        <v>706.8</v>
      </c>
      <c r="AS24" s="33">
        <f t="shared" ref="AS24:AU25" si="16">AR24</f>
        <v>706.8</v>
      </c>
      <c r="AT24" s="33">
        <f t="shared" si="16"/>
        <v>706.8</v>
      </c>
      <c r="AU24" s="33">
        <f t="shared" si="16"/>
        <v>706.8</v>
      </c>
      <c r="AV24" s="169">
        <f t="shared" si="11"/>
        <v>706.8</v>
      </c>
    </row>
    <row r="25" spans="1:48" outlineLevel="1" x14ac:dyDescent="0.55000000000000004">
      <c r="A25" s="161"/>
      <c r="B25" s="200" t="s">
        <v>231</v>
      </c>
      <c r="C25" s="201"/>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33">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55000000000000004">
      <c r="A26" s="161"/>
      <c r="B26" s="200" t="s">
        <v>232</v>
      </c>
      <c r="C26" s="201"/>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33">
        <f>U26*0.996</f>
        <v>1209.9407999999999</v>
      </c>
      <c r="W26" s="169">
        <f t="shared" si="6"/>
        <v>1209.9407999999999</v>
      </c>
      <c r="X26" s="33">
        <f>V26*0.996</f>
        <v>1205.1010367999997</v>
      </c>
      <c r="Y26" s="33">
        <f>X26*0.996</f>
        <v>1200.2806326527998</v>
      </c>
      <c r="Z26" s="33">
        <f>Y26*0.996</f>
        <v>1195.4795101221887</v>
      </c>
      <c r="AA26" s="33">
        <f>Z26*0.996</f>
        <v>1190.6975920816999</v>
      </c>
      <c r="AB26" s="169">
        <f t="shared" si="7"/>
        <v>1190.6975920816999</v>
      </c>
      <c r="AC26" s="33">
        <f>AA26*0.996</f>
        <v>1185.9348017133732</v>
      </c>
      <c r="AD26" s="33">
        <f>AC26*0.996</f>
        <v>1181.1910625065198</v>
      </c>
      <c r="AE26" s="33">
        <f>AD26*0.996</f>
        <v>1176.4662982564937</v>
      </c>
      <c r="AF26" s="33">
        <f>AE26*0.996</f>
        <v>1171.7604330634676</v>
      </c>
      <c r="AG26" s="169">
        <f t="shared" si="8"/>
        <v>1171.7604330634676</v>
      </c>
      <c r="AH26" s="33">
        <f>AF26*0.996</f>
        <v>1167.0733913312138</v>
      </c>
      <c r="AI26" s="33">
        <f>AH26*0.996</f>
        <v>1162.405097765889</v>
      </c>
      <c r="AJ26" s="33">
        <f>AI26*0.996</f>
        <v>1157.7554773748254</v>
      </c>
      <c r="AK26" s="33">
        <f>AJ26*0.996</f>
        <v>1153.124455465326</v>
      </c>
      <c r="AL26" s="169">
        <f t="shared" si="9"/>
        <v>1153.124455465326</v>
      </c>
      <c r="AM26" s="33">
        <f>AK26*0.996</f>
        <v>1148.5119576434647</v>
      </c>
      <c r="AN26" s="33">
        <f>AM26*0.996</f>
        <v>1143.9179098128909</v>
      </c>
      <c r="AO26" s="33">
        <f>AN26*0.996</f>
        <v>1139.3422381736393</v>
      </c>
      <c r="AP26" s="33">
        <f>AO26*0.996</f>
        <v>1134.7848692209448</v>
      </c>
      <c r="AQ26" s="169">
        <f t="shared" si="10"/>
        <v>1134.7848692209448</v>
      </c>
      <c r="AR26" s="33">
        <f>AP26*0.996</f>
        <v>1130.245729744061</v>
      </c>
      <c r="AS26" s="33">
        <f>AR26*0.996</f>
        <v>1125.7247468250848</v>
      </c>
      <c r="AT26" s="33">
        <f>AS26*0.996</f>
        <v>1121.2218478377845</v>
      </c>
      <c r="AU26" s="33">
        <f>AT26*0.996</f>
        <v>1116.7369604464334</v>
      </c>
      <c r="AV26" s="169">
        <f t="shared" si="11"/>
        <v>1116.7369604464334</v>
      </c>
    </row>
    <row r="27" spans="1:48" outlineLevel="1" x14ac:dyDescent="0.55000000000000004">
      <c r="A27" s="161"/>
      <c r="B27" s="200" t="s">
        <v>233</v>
      </c>
      <c r="C27" s="201"/>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33">
        <f>U27*0.99</f>
        <v>1705.77</v>
      </c>
      <c r="W27" s="169">
        <f t="shared" si="6"/>
        <v>1705.77</v>
      </c>
      <c r="X27" s="33">
        <f>V27*1.3</f>
        <v>2217.5010000000002</v>
      </c>
      <c r="Y27" s="33">
        <f>X27*0.85</f>
        <v>1884.8758500000001</v>
      </c>
      <c r="Z27" s="33">
        <f>Y27*0.99</f>
        <v>1866.0270915000001</v>
      </c>
      <c r="AA27" s="33">
        <f>Z27*0.99</f>
        <v>1847.3668205850001</v>
      </c>
      <c r="AB27" s="169">
        <f t="shared" si="7"/>
        <v>1847.3668205850001</v>
      </c>
      <c r="AC27" s="33">
        <f>AA27*1.3</f>
        <v>2401.5768667605003</v>
      </c>
      <c r="AD27" s="33">
        <f>AC27*0.85</f>
        <v>2041.3403367464252</v>
      </c>
      <c r="AE27" s="33">
        <f>AD27*0.99</f>
        <v>2020.9269333789609</v>
      </c>
      <c r="AF27" s="33">
        <f>AE27*0.99</f>
        <v>2000.7176640451712</v>
      </c>
      <c r="AG27" s="169">
        <f t="shared" si="8"/>
        <v>2000.7176640451712</v>
      </c>
      <c r="AH27" s="33">
        <f>AF27*1.3</f>
        <v>2600.9329632587228</v>
      </c>
      <c r="AI27" s="33">
        <f>AH27*0.85</f>
        <v>2210.7930187699144</v>
      </c>
      <c r="AJ27" s="33">
        <f>AI27*0.99</f>
        <v>2188.685088582215</v>
      </c>
      <c r="AK27" s="33">
        <f>AJ27*0.99</f>
        <v>2166.7982376963928</v>
      </c>
      <c r="AL27" s="169">
        <f t="shared" si="9"/>
        <v>2166.7982376963928</v>
      </c>
      <c r="AM27" s="33">
        <f>AK27*1.3</f>
        <v>2816.8377090053109</v>
      </c>
      <c r="AN27" s="33">
        <f>AM27*0.85</f>
        <v>2394.312052654514</v>
      </c>
      <c r="AO27" s="33">
        <f>AN27*0.99</f>
        <v>2370.3689321279689</v>
      </c>
      <c r="AP27" s="33">
        <f>AO27*0.99</f>
        <v>2346.6652428066891</v>
      </c>
      <c r="AQ27" s="169">
        <f t="shared" si="10"/>
        <v>2346.6652428066891</v>
      </c>
      <c r="AR27" s="33">
        <f>AP27*1.3</f>
        <v>3050.6648156486958</v>
      </c>
      <c r="AS27" s="33">
        <f>AR27*0.85</f>
        <v>2593.0650933013912</v>
      </c>
      <c r="AT27" s="33">
        <f>AS27*0.99</f>
        <v>2567.1344423683772</v>
      </c>
      <c r="AU27" s="33">
        <f>AT27*0.99</f>
        <v>2541.4630979446933</v>
      </c>
      <c r="AV27" s="169">
        <f t="shared" si="11"/>
        <v>2541.4630979446933</v>
      </c>
    </row>
    <row r="28" spans="1:48" outlineLevel="1" x14ac:dyDescent="0.55000000000000004">
      <c r="A28" s="161"/>
      <c r="B28" s="200" t="s">
        <v>234</v>
      </c>
      <c r="C28" s="201"/>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33">
        <f>U28-V59+V60</f>
        <v>1000.0999999999999</v>
      </c>
      <c r="W28" s="169">
        <f t="shared" si="6"/>
        <v>1000.0999999999999</v>
      </c>
      <c r="X28" s="33">
        <f>V28-X59+X60</f>
        <v>1000.0999999999999</v>
      </c>
      <c r="Y28" s="33">
        <f>X28-Y59+Y60</f>
        <v>750.09999999999991</v>
      </c>
      <c r="Z28" s="33">
        <f t="shared" ref="Z28:AA28" si="17">Y28-Z59+Z60</f>
        <v>1876.3999999999999</v>
      </c>
      <c r="AA28" s="33">
        <f t="shared" si="17"/>
        <v>1876.3999999999999</v>
      </c>
      <c r="AB28" s="169">
        <f t="shared" si="7"/>
        <v>1876.3999999999999</v>
      </c>
      <c r="AC28" s="33">
        <f>AA28-AC59+AC60</f>
        <v>1126.3999999999999</v>
      </c>
      <c r="AD28" s="33">
        <f t="shared" ref="AD28:AF28" si="18">AC28-AD59+AD60</f>
        <v>9.9999999999909051E-2</v>
      </c>
      <c r="AE28" s="33">
        <f t="shared" si="18"/>
        <v>9.9999999999909051E-2</v>
      </c>
      <c r="AF28" s="33">
        <f t="shared" si="18"/>
        <v>9.9999999999909051E-2</v>
      </c>
      <c r="AG28" s="169">
        <f t="shared" si="8"/>
        <v>9.9999999999909051E-2</v>
      </c>
      <c r="AH28" s="33">
        <f>AF28-AH59+AH60</f>
        <v>1250.0999999999999</v>
      </c>
      <c r="AI28" s="33">
        <f t="shared" ref="AI28:AK28" si="19">AH28-AI59+AI60</f>
        <v>1250.0999999999999</v>
      </c>
      <c r="AJ28" s="33">
        <f t="shared" si="19"/>
        <v>1250.0999999999999</v>
      </c>
      <c r="AK28" s="33">
        <f t="shared" si="19"/>
        <v>500.09999999999991</v>
      </c>
      <c r="AL28" s="169">
        <f t="shared" si="9"/>
        <v>500.09999999999991</v>
      </c>
      <c r="AM28" s="33">
        <f>AK28-AM59+AM60</f>
        <v>500.09999999999991</v>
      </c>
      <c r="AN28" s="33">
        <f t="shared" ref="AN28:AP28" si="20">AM28-AN59+AN60</f>
        <v>500.09999999999991</v>
      </c>
      <c r="AO28" s="33">
        <f t="shared" si="20"/>
        <v>500.09999999999991</v>
      </c>
      <c r="AP28" s="33">
        <f t="shared" si="20"/>
        <v>500.09999999999991</v>
      </c>
      <c r="AQ28" s="169">
        <f t="shared" si="10"/>
        <v>500.09999999999991</v>
      </c>
      <c r="AR28" s="33">
        <f>AP28-AR59+AR60</f>
        <v>500.09999999999991</v>
      </c>
      <c r="AS28" s="33">
        <f t="shared" ref="AS28:AU28" si="21">AR28-AS59+AS60</f>
        <v>9.9999999999909051E-2</v>
      </c>
      <c r="AT28" s="33">
        <f t="shared" si="21"/>
        <v>9.9999999999909051E-2</v>
      </c>
      <c r="AU28" s="33">
        <f t="shared" si="21"/>
        <v>9.9999999999909051E-2</v>
      </c>
      <c r="AV28" s="169">
        <f t="shared" si="11"/>
        <v>9.9999999999909051E-2</v>
      </c>
    </row>
    <row r="29" spans="1:48" ht="16.2" outlineLevel="1" x14ac:dyDescent="0.85">
      <c r="A29" s="161"/>
      <c r="B29" s="200" t="s">
        <v>235</v>
      </c>
      <c r="C29" s="201"/>
      <c r="D29" s="112">
        <v>208.8</v>
      </c>
      <c r="E29" s="112">
        <v>221</v>
      </c>
      <c r="F29" s="112">
        <v>211.5</v>
      </c>
      <c r="G29" s="112">
        <v>0</v>
      </c>
      <c r="H29" s="262">
        <f t="shared" si="3"/>
        <v>0</v>
      </c>
      <c r="I29" s="112">
        <v>0</v>
      </c>
      <c r="J29" s="112">
        <v>0</v>
      </c>
      <c r="K29" s="112">
        <v>0</v>
      </c>
      <c r="L29" s="112">
        <v>0</v>
      </c>
      <c r="M29" s="262">
        <f t="shared" si="4"/>
        <v>0</v>
      </c>
      <c r="N29" s="112">
        <v>0</v>
      </c>
      <c r="O29" s="112">
        <v>0</v>
      </c>
      <c r="P29" s="112">
        <v>0</v>
      </c>
      <c r="Q29" s="112">
        <v>0</v>
      </c>
      <c r="R29" s="262">
        <f t="shared" si="5"/>
        <v>0</v>
      </c>
      <c r="S29" s="112">
        <v>0</v>
      </c>
      <c r="T29" s="112">
        <v>0</v>
      </c>
      <c r="U29" s="112">
        <v>0</v>
      </c>
      <c r="V29" s="32">
        <v>0</v>
      </c>
      <c r="W29" s="262">
        <f t="shared" si="6"/>
        <v>0</v>
      </c>
      <c r="X29" s="32">
        <v>0</v>
      </c>
      <c r="Y29" s="32">
        <v>0</v>
      </c>
      <c r="Z29" s="32">
        <v>0</v>
      </c>
      <c r="AA29" s="32">
        <v>0</v>
      </c>
      <c r="AB29" s="262">
        <f t="shared" si="7"/>
        <v>0</v>
      </c>
      <c r="AC29" s="32">
        <v>0</v>
      </c>
      <c r="AD29" s="32">
        <v>0</v>
      </c>
      <c r="AE29" s="32">
        <v>0</v>
      </c>
      <c r="AF29" s="32">
        <v>0</v>
      </c>
      <c r="AG29" s="262">
        <f t="shared" si="8"/>
        <v>0</v>
      </c>
      <c r="AH29" s="32">
        <v>0</v>
      </c>
      <c r="AI29" s="32">
        <v>0</v>
      </c>
      <c r="AJ29" s="32">
        <v>0</v>
      </c>
      <c r="AK29" s="32">
        <v>0</v>
      </c>
      <c r="AL29" s="262">
        <f t="shared" si="9"/>
        <v>0</v>
      </c>
      <c r="AM29" s="32">
        <v>0</v>
      </c>
      <c r="AN29" s="32">
        <v>0</v>
      </c>
      <c r="AO29" s="32">
        <v>0</v>
      </c>
      <c r="AP29" s="32">
        <v>0</v>
      </c>
      <c r="AQ29" s="262">
        <f t="shared" si="10"/>
        <v>0</v>
      </c>
      <c r="AR29" s="32">
        <v>0</v>
      </c>
      <c r="AS29" s="32">
        <v>0</v>
      </c>
      <c r="AT29" s="32">
        <v>0</v>
      </c>
      <c r="AU29" s="32">
        <v>0</v>
      </c>
      <c r="AV29" s="262">
        <f t="shared" si="11"/>
        <v>0</v>
      </c>
    </row>
    <row r="30" spans="1:48" outlineLevel="1" x14ac:dyDescent="0.55000000000000004">
      <c r="A30" s="161"/>
      <c r="B30" s="205" t="s">
        <v>236</v>
      </c>
      <c r="C30" s="201"/>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8069.5629345442085</v>
      </c>
      <c r="W30" s="150">
        <f t="shared" si="23"/>
        <v>8069.5629345442085</v>
      </c>
      <c r="X30" s="116">
        <f t="shared" si="23"/>
        <v>8601.4689362410354</v>
      </c>
      <c r="Y30" s="116">
        <f t="shared" si="23"/>
        <v>8010.1900653429348</v>
      </c>
      <c r="Z30" s="116">
        <f t="shared" si="23"/>
        <v>9342.8385211063396</v>
      </c>
      <c r="AA30" s="116">
        <f t="shared" si="23"/>
        <v>9170.1193041086608</v>
      </c>
      <c r="AB30" s="150">
        <f t="shared" si="23"/>
        <v>9170.1193041086608</v>
      </c>
      <c r="AC30" s="116">
        <f t="shared" si="23"/>
        <v>9026.7915704632633</v>
      </c>
      <c r="AD30" s="116">
        <f t="shared" si="23"/>
        <v>7523.1313012562041</v>
      </c>
      <c r="AE30" s="116">
        <f t="shared" si="23"/>
        <v>7720.9622526156636</v>
      </c>
      <c r="AF30" s="116">
        <f t="shared" si="23"/>
        <v>7607.5163592141835</v>
      </c>
      <c r="AG30" s="150">
        <f t="shared" si="23"/>
        <v>7607.5163592141835</v>
      </c>
      <c r="AH30" s="116">
        <f t="shared" si="23"/>
        <v>9491.9949004558312</v>
      </c>
      <c r="AI30" s="116">
        <f t="shared" si="23"/>
        <v>9091.7473792947476</v>
      </c>
      <c r="AJ30" s="116">
        <f t="shared" si="23"/>
        <v>9334.0064114759552</v>
      </c>
      <c r="AK30" s="116">
        <f t="shared" si="23"/>
        <v>8455.5797009251437</v>
      </c>
      <c r="AL30" s="150">
        <f t="shared" si="23"/>
        <v>8455.5797009251437</v>
      </c>
      <c r="AM30" s="116">
        <f t="shared" si="23"/>
        <v>9102.1913621600452</v>
      </c>
      <c r="AN30" s="116">
        <f t="shared" si="23"/>
        <v>8648.0661828771936</v>
      </c>
      <c r="AO30" s="116">
        <f t="shared" si="23"/>
        <v>8901.2434544749758</v>
      </c>
      <c r="AP30" s="116">
        <f t="shared" si="23"/>
        <v>8763.4560548077952</v>
      </c>
      <c r="AQ30" s="150">
        <f t="shared" si="23"/>
        <v>8763.4560548077952</v>
      </c>
      <c r="AR30" s="116">
        <f t="shared" si="23"/>
        <v>9440.6287629726376</v>
      </c>
      <c r="AS30" s="116">
        <f t="shared" si="23"/>
        <v>8449.7566794320228</v>
      </c>
      <c r="AT30" s="116">
        <f t="shared" si="23"/>
        <v>8709.4415160983117</v>
      </c>
      <c r="AU30" s="116">
        <f t="shared" si="23"/>
        <v>8567.7443052086292</v>
      </c>
      <c r="AV30" s="150">
        <f t="shared" si="23"/>
        <v>8567.7443052086292</v>
      </c>
    </row>
    <row r="31" spans="1:48" outlineLevel="1" x14ac:dyDescent="0.55000000000000004">
      <c r="A31" s="161"/>
      <c r="B31" s="200" t="s">
        <v>237</v>
      </c>
      <c r="C31" s="201"/>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33">
        <f>U31-V60+V61</f>
        <v>13930.8</v>
      </c>
      <c r="W31" s="169">
        <f>V31</f>
        <v>13930.8</v>
      </c>
      <c r="X31" s="33">
        <f>V31-X60+X61</f>
        <v>13930.8</v>
      </c>
      <c r="Y31" s="33">
        <f>X31-Y60+Y61</f>
        <v>14180.8</v>
      </c>
      <c r="Z31" s="33">
        <f>Y31-Z60+Z61</f>
        <v>13054.5</v>
      </c>
      <c r="AA31" s="33">
        <f>Z31-AA60+AA61</f>
        <v>13054.5</v>
      </c>
      <c r="AB31" s="169">
        <f>AA31</f>
        <v>13054.5</v>
      </c>
      <c r="AC31" s="33">
        <f>AA31-AC60+AC61</f>
        <v>13804.5</v>
      </c>
      <c r="AD31" s="33">
        <f>AC31-AD60+AD61</f>
        <v>14930.5</v>
      </c>
      <c r="AE31" s="33">
        <f>AD31-AE60+AE61</f>
        <v>14930.5</v>
      </c>
      <c r="AF31" s="33">
        <f>AE31-AF60+AF61</f>
        <v>15030.5</v>
      </c>
      <c r="AG31" s="169">
        <f>AF31</f>
        <v>15030.5</v>
      </c>
      <c r="AH31" s="33">
        <f>AF31-AH60+AH61</f>
        <v>13780.5</v>
      </c>
      <c r="AI31" s="33">
        <f>AH31-AI60+AI61</f>
        <v>13780.5</v>
      </c>
      <c r="AJ31" s="33">
        <f>AI31-AJ60+AJ61</f>
        <v>19071.09838285108</v>
      </c>
      <c r="AK31" s="33">
        <f>AJ31-AK60+AK61</f>
        <v>19821.09838285108</v>
      </c>
      <c r="AL31" s="169">
        <f>AK31</f>
        <v>19821.09838285108</v>
      </c>
      <c r="AM31" s="33">
        <f>AK31-AM60+AM61</f>
        <v>19821.09838285108</v>
      </c>
      <c r="AN31" s="33">
        <f>AM31-AN60+AN61</f>
        <v>19821.09838285108</v>
      </c>
      <c r="AO31" s="33">
        <f>AN31-AO60+AO61</f>
        <v>19821.09838285108</v>
      </c>
      <c r="AP31" s="33">
        <f>AO31-AP60+AP61</f>
        <v>19821.09838285108</v>
      </c>
      <c r="AQ31" s="169">
        <f>AP31</f>
        <v>19821.09838285108</v>
      </c>
      <c r="AR31" s="33">
        <f>AP31-AR60+AR61</f>
        <v>19821.09838285108</v>
      </c>
      <c r="AS31" s="33">
        <f>AR31-AS60+AS61</f>
        <v>20321.09838285108</v>
      </c>
      <c r="AT31" s="33">
        <f>AS31-AT60+AT61</f>
        <v>20321.09838285108</v>
      </c>
      <c r="AU31" s="33">
        <f>AT31-AU60+AU61</f>
        <v>20321.09838285108</v>
      </c>
      <c r="AV31" s="169">
        <f>AU31</f>
        <v>20321.09838285108</v>
      </c>
    </row>
    <row r="32" spans="1:48" outlineLevel="1" x14ac:dyDescent="0.55000000000000004">
      <c r="A32" s="161"/>
      <c r="B32" s="200" t="s">
        <v>238</v>
      </c>
      <c r="C32" s="207"/>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33">
        <f>U32*0.996</f>
        <v>7524.1823999999997</v>
      </c>
      <c r="W32" s="169">
        <f>V32</f>
        <v>7524.1823999999997</v>
      </c>
      <c r="X32" s="33">
        <f>V32*0.996</f>
        <v>7494.0856703999998</v>
      </c>
      <c r="Y32" s="33">
        <f t="shared" ref="Y32:AA32" si="24">X32*0.996</f>
        <v>7464.1093277184</v>
      </c>
      <c r="Z32" s="33">
        <f t="shared" si="24"/>
        <v>7434.2528904075261</v>
      </c>
      <c r="AA32" s="33">
        <f t="shared" si="24"/>
        <v>7404.5158788458957</v>
      </c>
      <c r="AB32" s="169">
        <f>AA32</f>
        <v>7404.5158788458957</v>
      </c>
      <c r="AC32" s="33">
        <f>AA32*0.996</f>
        <v>7374.8978153305125</v>
      </c>
      <c r="AD32" s="33">
        <f t="shared" ref="AD32:AF32" si="25">AC32*0.996</f>
        <v>7345.3982240691903</v>
      </c>
      <c r="AE32" s="33">
        <f t="shared" si="25"/>
        <v>7316.0166311729135</v>
      </c>
      <c r="AF32" s="33">
        <f t="shared" si="25"/>
        <v>7286.7525646482218</v>
      </c>
      <c r="AG32" s="169">
        <f>AF32</f>
        <v>7286.7525646482218</v>
      </c>
      <c r="AH32" s="33">
        <f>AF32*0.996</f>
        <v>7257.6055543896291</v>
      </c>
      <c r="AI32" s="33">
        <f t="shared" ref="AI32:AK32" si="26">AH32*0.996</f>
        <v>7228.5751321720709</v>
      </c>
      <c r="AJ32" s="33">
        <f t="shared" si="26"/>
        <v>7199.6608316433822</v>
      </c>
      <c r="AK32" s="33">
        <f t="shared" si="26"/>
        <v>7170.8621883168089</v>
      </c>
      <c r="AL32" s="169">
        <f>AK32</f>
        <v>7170.8621883168089</v>
      </c>
      <c r="AM32" s="33">
        <f>AK32*0.996</f>
        <v>7142.178739563542</v>
      </c>
      <c r="AN32" s="33">
        <f t="shared" ref="AN32:AP32" si="27">AM32*0.996</f>
        <v>7113.6100246052874</v>
      </c>
      <c r="AO32" s="33">
        <f t="shared" si="27"/>
        <v>7085.155584506866</v>
      </c>
      <c r="AP32" s="33">
        <f t="shared" si="27"/>
        <v>7056.814962168839</v>
      </c>
      <c r="AQ32" s="169">
        <f>AP32</f>
        <v>7056.814962168839</v>
      </c>
      <c r="AR32" s="33">
        <f>AP32*0.996</f>
        <v>7028.5877023201638</v>
      </c>
      <c r="AS32" s="33">
        <f t="shared" ref="AS32:AU32" si="28">AR32*0.996</f>
        <v>7000.4733515108828</v>
      </c>
      <c r="AT32" s="33">
        <f t="shared" si="28"/>
        <v>6972.4714581048393</v>
      </c>
      <c r="AU32" s="33">
        <f t="shared" si="28"/>
        <v>6944.5815722724201</v>
      </c>
      <c r="AV32" s="169">
        <f>AU32</f>
        <v>6944.5815722724201</v>
      </c>
    </row>
    <row r="33" spans="1:48" outlineLevel="1" x14ac:dyDescent="0.55000000000000004">
      <c r="A33" s="161"/>
      <c r="B33" s="200" t="s">
        <v>239</v>
      </c>
      <c r="C33" s="207"/>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33">
        <f>U33*0.995</f>
        <v>6301.4345000000003</v>
      </c>
      <c r="W33" s="169">
        <f>V33</f>
        <v>6301.4345000000003</v>
      </c>
      <c r="X33" s="33">
        <f>V33*0.995</f>
        <v>6269.9273275000005</v>
      </c>
      <c r="Y33" s="33">
        <f>X33*0.995</f>
        <v>6238.5776908625003</v>
      </c>
      <c r="Z33" s="33">
        <f>Y33*0.995</f>
        <v>6207.3848024081881</v>
      </c>
      <c r="AA33" s="33">
        <f>Z33*0.995</f>
        <v>6176.3478783961473</v>
      </c>
      <c r="AB33" s="169">
        <f>AA33</f>
        <v>6176.3478783961473</v>
      </c>
      <c r="AC33" s="33">
        <f>AA33*0.995</f>
        <v>6145.4661390041665</v>
      </c>
      <c r="AD33" s="33">
        <f>AC33*0.995</f>
        <v>6114.7388083091455</v>
      </c>
      <c r="AE33" s="33">
        <f>AD33*0.995</f>
        <v>6084.1651142676001</v>
      </c>
      <c r="AF33" s="33">
        <f>AE33*0.995</f>
        <v>6053.7442886962617</v>
      </c>
      <c r="AG33" s="169">
        <f>AF33</f>
        <v>6053.7442886962617</v>
      </c>
      <c r="AH33" s="33">
        <f>AF33*0.995</f>
        <v>6023.4755672527808</v>
      </c>
      <c r="AI33" s="33">
        <f>AH33*0.995</f>
        <v>5993.3581894165172</v>
      </c>
      <c r="AJ33" s="33">
        <f>AI33*0.995</f>
        <v>5963.3913984694345</v>
      </c>
      <c r="AK33" s="33">
        <f>AJ33*0.995</f>
        <v>5933.574441477087</v>
      </c>
      <c r="AL33" s="169">
        <f>AK33</f>
        <v>5933.574441477087</v>
      </c>
      <c r="AM33" s="33">
        <f>AK33*0.995</f>
        <v>5903.9065692697013</v>
      </c>
      <c r="AN33" s="33">
        <f>AM33*0.995</f>
        <v>5874.3870364233526</v>
      </c>
      <c r="AO33" s="33">
        <f>AN33*0.995</f>
        <v>5845.0151012412362</v>
      </c>
      <c r="AP33" s="33">
        <f>AO33*0.995</f>
        <v>5815.7900257350302</v>
      </c>
      <c r="AQ33" s="169">
        <f>AP33</f>
        <v>5815.7900257350302</v>
      </c>
      <c r="AR33" s="33">
        <f>AP33*0.995</f>
        <v>5786.7110756063548</v>
      </c>
      <c r="AS33" s="33">
        <f>AR33*0.995</f>
        <v>5757.7775202283228</v>
      </c>
      <c r="AT33" s="33">
        <f>AS33*0.995</f>
        <v>5728.9886326271808</v>
      </c>
      <c r="AU33" s="33">
        <f>AT33*0.995</f>
        <v>5700.3436894640445</v>
      </c>
      <c r="AV33" s="169">
        <f>AU33</f>
        <v>5700.3436894640445</v>
      </c>
    </row>
    <row r="34" spans="1:48" ht="15.75" customHeight="1" outlineLevel="1" x14ac:dyDescent="0.85">
      <c r="A34" s="161"/>
      <c r="B34" s="437" t="s">
        <v>240</v>
      </c>
      <c r="C34" s="438"/>
      <c r="D34" s="112">
        <v>1478.2</v>
      </c>
      <c r="E34" s="112">
        <v>1500.3</v>
      </c>
      <c r="F34" s="112">
        <v>1440.6</v>
      </c>
      <c r="G34" s="112">
        <v>1370.5</v>
      </c>
      <c r="H34" s="262">
        <f>G34</f>
        <v>1370.5</v>
      </c>
      <c r="I34" s="112">
        <v>701.2</v>
      </c>
      <c r="J34" s="112">
        <v>751.4</v>
      </c>
      <c r="K34" s="112">
        <v>821.1</v>
      </c>
      <c r="L34" s="112">
        <v>907.3</v>
      </c>
      <c r="M34" s="262">
        <f>L34</f>
        <v>907.3</v>
      </c>
      <c r="N34" s="112">
        <v>962.8</v>
      </c>
      <c r="O34" s="112">
        <v>774.8</v>
      </c>
      <c r="P34" s="112">
        <v>762.9</v>
      </c>
      <c r="Q34" s="112">
        <v>737.8</v>
      </c>
      <c r="R34" s="262">
        <f>Q34</f>
        <v>737.8</v>
      </c>
      <c r="S34" s="112">
        <v>621.1</v>
      </c>
      <c r="T34" s="112">
        <v>613.6</v>
      </c>
      <c r="U34" s="112">
        <v>594.4</v>
      </c>
      <c r="V34" s="32">
        <f>U34</f>
        <v>594.4</v>
      </c>
      <c r="W34" s="262">
        <f>V34</f>
        <v>594.4</v>
      </c>
      <c r="X34" s="32">
        <f>V34</f>
        <v>594.4</v>
      </c>
      <c r="Y34" s="32">
        <f>X34</f>
        <v>594.4</v>
      </c>
      <c r="Z34" s="32">
        <f>Y34</f>
        <v>594.4</v>
      </c>
      <c r="AA34" s="32">
        <f>Z34</f>
        <v>594.4</v>
      </c>
      <c r="AB34" s="262">
        <f>AA34</f>
        <v>594.4</v>
      </c>
      <c r="AC34" s="32">
        <f>AA34</f>
        <v>594.4</v>
      </c>
      <c r="AD34" s="32">
        <f>AC34</f>
        <v>594.4</v>
      </c>
      <c r="AE34" s="32">
        <f>AD34</f>
        <v>594.4</v>
      </c>
      <c r="AF34" s="32">
        <f>AE34</f>
        <v>594.4</v>
      </c>
      <c r="AG34" s="262">
        <f>AF34</f>
        <v>594.4</v>
      </c>
      <c r="AH34" s="32">
        <f>AF34</f>
        <v>594.4</v>
      </c>
      <c r="AI34" s="32">
        <f>AH34</f>
        <v>594.4</v>
      </c>
      <c r="AJ34" s="32">
        <f>AI34</f>
        <v>594.4</v>
      </c>
      <c r="AK34" s="32">
        <f>AJ34</f>
        <v>594.4</v>
      </c>
      <c r="AL34" s="262">
        <f>AK34</f>
        <v>594.4</v>
      </c>
      <c r="AM34" s="32">
        <f>AK34</f>
        <v>594.4</v>
      </c>
      <c r="AN34" s="32">
        <f>AM34</f>
        <v>594.4</v>
      </c>
      <c r="AO34" s="32">
        <f>AN34</f>
        <v>594.4</v>
      </c>
      <c r="AP34" s="32">
        <f>AO34</f>
        <v>594.4</v>
      </c>
      <c r="AQ34" s="262">
        <f>AP34</f>
        <v>594.4</v>
      </c>
      <c r="AR34" s="32">
        <f>AP34</f>
        <v>594.4</v>
      </c>
      <c r="AS34" s="32">
        <f>AR34</f>
        <v>594.4</v>
      </c>
      <c r="AT34" s="32">
        <f>AS34</f>
        <v>594.4</v>
      </c>
      <c r="AU34" s="32">
        <f>AT34</f>
        <v>594.4</v>
      </c>
      <c r="AV34" s="262">
        <f>AU34</f>
        <v>594.4</v>
      </c>
    </row>
    <row r="35" spans="1:48" outlineLevel="1" x14ac:dyDescent="0.55000000000000004">
      <c r="A35" s="161"/>
      <c r="B35" s="476" t="s">
        <v>241</v>
      </c>
      <c r="C35" s="477"/>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36420.379834544212</v>
      </c>
      <c r="W35" s="150">
        <f t="shared" si="29"/>
        <v>36420.379834544212</v>
      </c>
      <c r="X35" s="116">
        <f t="shared" si="29"/>
        <v>36890.681934141037</v>
      </c>
      <c r="Y35" s="116">
        <f t="shared" si="29"/>
        <v>36488.077083923839</v>
      </c>
      <c r="Z35" s="116">
        <f t="shared" si="29"/>
        <v>36633.376213922056</v>
      </c>
      <c r="AA35" s="116">
        <f t="shared" si="29"/>
        <v>36399.883061350702</v>
      </c>
      <c r="AB35" s="150">
        <f t="shared" si="29"/>
        <v>36399.883061350702</v>
      </c>
      <c r="AC35" s="116">
        <f t="shared" si="29"/>
        <v>36946.055524797943</v>
      </c>
      <c r="AD35" s="116">
        <f t="shared" si="29"/>
        <v>36508.168333634538</v>
      </c>
      <c r="AE35" s="116">
        <f t="shared" si="29"/>
        <v>36646.043998056179</v>
      </c>
      <c r="AF35" s="116">
        <f t="shared" si="29"/>
        <v>36572.913212558669</v>
      </c>
      <c r="AG35" s="150">
        <f t="shared" si="29"/>
        <v>36572.913212558669</v>
      </c>
      <c r="AH35" s="116">
        <f t="shared" si="29"/>
        <v>37147.976022098243</v>
      </c>
      <c r="AI35" s="116">
        <f t="shared" si="29"/>
        <v>36688.580700883336</v>
      </c>
      <c r="AJ35" s="116">
        <f t="shared" si="29"/>
        <v>42162.557024439855</v>
      </c>
      <c r="AK35" s="116">
        <f t="shared" si="29"/>
        <v>41975.514713570119</v>
      </c>
      <c r="AL35" s="150">
        <f t="shared" si="29"/>
        <v>41975.514713570119</v>
      </c>
      <c r="AM35" s="116">
        <f t="shared" si="29"/>
        <v>42563.775053844372</v>
      </c>
      <c r="AN35" s="116">
        <f t="shared" si="29"/>
        <v>42051.561626756913</v>
      </c>
      <c r="AO35" s="116">
        <f t="shared" si="29"/>
        <v>42246.912523074163</v>
      </c>
      <c r="AP35" s="116">
        <f t="shared" si="29"/>
        <v>42051.559425562744</v>
      </c>
      <c r="AQ35" s="150">
        <f t="shared" si="29"/>
        <v>42051.559425562744</v>
      </c>
      <c r="AR35" s="116">
        <f t="shared" si="29"/>
        <v>42671.425923750234</v>
      </c>
      <c r="AS35" s="116">
        <f t="shared" si="29"/>
        <v>42123.505934022309</v>
      </c>
      <c r="AT35" s="116">
        <f t="shared" si="29"/>
        <v>42326.399989681413</v>
      </c>
      <c r="AU35" s="116">
        <f t="shared" si="29"/>
        <v>42128.167949796181</v>
      </c>
      <c r="AV35" s="150">
        <f t="shared" si="29"/>
        <v>42128.167949796181</v>
      </c>
    </row>
    <row r="36" spans="1:48" ht="17.100000000000001" x14ac:dyDescent="0.85">
      <c r="B36" s="445" t="s">
        <v>242</v>
      </c>
      <c r="C36" s="446"/>
      <c r="D36" s="14" t="s">
        <v>19</v>
      </c>
      <c r="E36" s="14" t="s">
        <v>81</v>
      </c>
      <c r="F36" s="14" t="s">
        <v>85</v>
      </c>
      <c r="G36" s="14" t="s">
        <v>95</v>
      </c>
      <c r="H36" s="40" t="s">
        <v>96</v>
      </c>
      <c r="I36" s="14" t="s">
        <v>97</v>
      </c>
      <c r="J36" s="14" t="s">
        <v>98</v>
      </c>
      <c r="K36" s="14" t="s">
        <v>99</v>
      </c>
      <c r="L36" s="14" t="s">
        <v>142</v>
      </c>
      <c r="M36" s="40" t="s">
        <v>143</v>
      </c>
      <c r="N36" s="14" t="s">
        <v>149</v>
      </c>
      <c r="O36" s="14" t="s">
        <v>157</v>
      </c>
      <c r="P36" s="14" t="s">
        <v>159</v>
      </c>
      <c r="Q36" s="14" t="s">
        <v>172</v>
      </c>
      <c r="R36" s="40" t="s">
        <v>173</v>
      </c>
      <c r="S36" s="14" t="s">
        <v>188</v>
      </c>
      <c r="T36" s="14" t="s">
        <v>189</v>
      </c>
      <c r="U36" s="14" t="s">
        <v>204</v>
      </c>
      <c r="V36" s="263" t="s">
        <v>25</v>
      </c>
      <c r="W36" s="264" t="s">
        <v>26</v>
      </c>
      <c r="X36" s="263" t="s">
        <v>27</v>
      </c>
      <c r="Y36" s="263" t="s">
        <v>28</v>
      </c>
      <c r="Z36" s="263" t="s">
        <v>29</v>
      </c>
      <c r="AA36" s="263" t="s">
        <v>30</v>
      </c>
      <c r="AB36" s="264" t="s">
        <v>31</v>
      </c>
      <c r="AC36" s="12" t="s">
        <v>90</v>
      </c>
      <c r="AD36" s="12" t="s">
        <v>91</v>
      </c>
      <c r="AE36" s="12" t="s">
        <v>92</v>
      </c>
      <c r="AF36" s="12" t="s">
        <v>93</v>
      </c>
      <c r="AG36" s="42" t="s">
        <v>94</v>
      </c>
      <c r="AH36" s="12" t="s">
        <v>109</v>
      </c>
      <c r="AI36" s="12" t="s">
        <v>110</v>
      </c>
      <c r="AJ36" s="12" t="s">
        <v>111</v>
      </c>
      <c r="AK36" s="12" t="s">
        <v>112</v>
      </c>
      <c r="AL36" s="42" t="s">
        <v>113</v>
      </c>
      <c r="AM36" s="12" t="s">
        <v>164</v>
      </c>
      <c r="AN36" s="12" t="s">
        <v>165</v>
      </c>
      <c r="AO36" s="12" t="s">
        <v>166</v>
      </c>
      <c r="AP36" s="12" t="s">
        <v>167</v>
      </c>
      <c r="AQ36" s="42" t="s">
        <v>168</v>
      </c>
      <c r="AR36" s="12" t="s">
        <v>195</v>
      </c>
      <c r="AS36" s="12" t="s">
        <v>196</v>
      </c>
      <c r="AT36" s="12" t="s">
        <v>197</v>
      </c>
      <c r="AU36" s="12" t="s">
        <v>198</v>
      </c>
      <c r="AV36" s="42" t="s">
        <v>199</v>
      </c>
    </row>
    <row r="37" spans="1:48" outlineLevel="1" x14ac:dyDescent="0.55000000000000004">
      <c r="B37" s="437" t="s">
        <v>243</v>
      </c>
      <c r="C37" s="438"/>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+U37+'CFS 3Q2022'!V12+'CFS 3Q2022'!V35</f>
        <v>186.45820954892966</v>
      </c>
      <c r="W37" s="17">
        <f>V37</f>
        <v>186.45820954892966</v>
      </c>
      <c r="X37" s="16">
        <f>+V37+'CFS 3Q2022'!X12+'CFS 3Q2022'!X35</f>
        <v>259.14171867776389</v>
      </c>
      <c r="Y37" s="16">
        <f>+X37+'CFS 3Q2022'!Y12+'CFS 3Q2022'!Y35</f>
        <v>322.75017283030621</v>
      </c>
      <c r="Z37" s="16">
        <f>+Y37+'CFS 3Q2022'!Z12+'CFS 3Q2022'!Z35</f>
        <v>394.14182003442488</v>
      </c>
      <c r="AA37" s="16">
        <f>+Z37+'CFS 3Q2022'!AA12+'CFS 3Q2022'!AA35</f>
        <v>469.25798289260689</v>
      </c>
      <c r="AB37" s="17">
        <f>AA37</f>
        <v>469.25798289260689</v>
      </c>
      <c r="AC37" s="16">
        <f>+AA37+'CFS 3Q2022'!AC12+'CFS 3Q2022'!AC35</f>
        <v>546.47474132521199</v>
      </c>
      <c r="AD37" s="16">
        <f>+AC37+'CFS 3Q2022'!AD12+'CFS 3Q2022'!AD35</f>
        <v>618.4349244661995</v>
      </c>
      <c r="AE37" s="16">
        <f>+AD37+'CFS 3Q2022'!AE12+'CFS 3Q2022'!AE35</f>
        <v>697.90524446016502</v>
      </c>
      <c r="AF37" s="16">
        <f>+AE37+'CFS 3Q2022'!AF12+'CFS 3Q2022'!AF35</f>
        <v>779.70673807855428</v>
      </c>
      <c r="AG37" s="17">
        <f>AF37</f>
        <v>779.70673807855428</v>
      </c>
      <c r="AH37" s="16">
        <f>+AF37+'CFS 3Q2022'!AH12+'CFS 3Q2022'!AH35</f>
        <v>865.29467419792604</v>
      </c>
      <c r="AI37" s="16">
        <f>+AH37+'CFS 3Q2022'!AI12+'CFS 3Q2022'!AI35</f>
        <v>946.02848500918537</v>
      </c>
      <c r="AJ37" s="16">
        <f>+AI37+'CFS 3Q2022'!AJ12+'CFS 3Q2022'!AJ35</f>
        <v>1034.7182494358842</v>
      </c>
      <c r="AK37" s="16">
        <f>+AJ37+'CFS 3Q2022'!AK12+'CFS 3Q2022'!AK35</f>
        <v>1125.9054042884197</v>
      </c>
      <c r="AL37" s="17">
        <f>AK37</f>
        <v>1125.9054042884197</v>
      </c>
      <c r="AM37" s="16">
        <f>+AK37+'CFS 3Q2022'!AM12+'CFS 3Q2022'!AM35</f>
        <v>1220.0365894615813</v>
      </c>
      <c r="AN37" s="16">
        <f>+AM37+'CFS 3Q2022'!AN12+'CFS 3Q2022'!AN35</f>
        <v>1308.5096358032915</v>
      </c>
      <c r="AO37" s="16">
        <f>+AN37+'CFS 3Q2022'!AO12+'CFS 3Q2022'!AO35</f>
        <v>1405.2132203072395</v>
      </c>
      <c r="AP37" s="16">
        <f>+AO37+'CFS 3Q2022'!AP12+'CFS 3Q2022'!AP35</f>
        <v>1504.3172772593048</v>
      </c>
      <c r="AQ37" s="17">
        <f>AP37</f>
        <v>1504.3172772593048</v>
      </c>
      <c r="AR37" s="16">
        <f>+AP37+'CFS 3Q2022'!AR12+'CFS 3Q2022'!AR35</f>
        <v>1604.5801209780989</v>
      </c>
      <c r="AS37" s="16">
        <f>+AR37+'CFS 3Q2022'!AS12+'CFS 3Q2022'!AS35</f>
        <v>1698.7565742635986</v>
      </c>
      <c r="AT37" s="16">
        <f>+AS37+'CFS 3Q2022'!AT12+'CFS 3Q2022'!AT35</f>
        <v>1801.6462542996449</v>
      </c>
      <c r="AU37" s="16">
        <f>+AT37+'CFS 3Q2022'!AU12+'CFS 3Q2022'!AU35</f>
        <v>1907.1219524367916</v>
      </c>
      <c r="AV37" s="17">
        <f>AU37</f>
        <v>1907.1219524367916</v>
      </c>
    </row>
    <row r="38" spans="1:48" outlineLevel="1" x14ac:dyDescent="0.55000000000000004">
      <c r="B38" s="474" t="s">
        <v>244</v>
      </c>
      <c r="C38" s="475"/>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f>U38+'CFS 3Q2022'!V6+'CFS 3Q2022'!V33+'CFS 3Q2022'!V34</f>
        <v>-8544.5597585978667</v>
      </c>
      <c r="W38" s="169">
        <f>V38</f>
        <v>-8544.5597585978667</v>
      </c>
      <c r="X38" s="101">
        <f>V38+'CFS 3Q2022'!X6+'CFS 3Q2022'!X33+'CFS 3Q2022'!X34</f>
        <v>-8330.5283028726026</v>
      </c>
      <c r="Y38" s="101">
        <f>X38+'CFS 3Q2022'!Y6+'CFS 3Q2022'!Y33+'CFS 3Q2022'!Y34</f>
        <v>-8138.3200640137202</v>
      </c>
      <c r="Z38" s="101">
        <f>Y38+'CFS 3Q2022'!Z6+'CFS 3Q2022'!Z33+'CFS 3Q2022'!Z34</f>
        <v>-7719.5795618038355</v>
      </c>
      <c r="AA38" s="101">
        <f>Z38+'CFS 3Q2022'!AA6+'CFS 3Q2022'!AA33+'CFS 3Q2022'!AA34</f>
        <v>-7263.3117074142547</v>
      </c>
      <c r="AB38" s="169">
        <f>AA38</f>
        <v>-7263.3117074142547</v>
      </c>
      <c r="AC38" s="101">
        <f>AA38+'CFS 3Q2022'!AC6+'CFS 3Q2022'!AC33+'CFS 3Q2022'!AC34</f>
        <v>-6745.99993080476</v>
      </c>
      <c r="AD38" s="101">
        <f>AC38+'CFS 3Q2022'!AD6+'CFS 3Q2022'!AD33+'CFS 3Q2022'!AD34</f>
        <v>-6425.5475532177607</v>
      </c>
      <c r="AE38" s="101">
        <f>AD38+'CFS 3Q2022'!AE6+'CFS 3Q2022'!AE33+'CFS 3Q2022'!AE34</f>
        <v>-5980.4430972711452</v>
      </c>
      <c r="AF38" s="101">
        <f>AE38+'CFS 3Q2022'!AF6+'CFS 3Q2022'!AF33+'CFS 3Q2022'!AF34</f>
        <v>-5580.3510850108341</v>
      </c>
      <c r="AG38" s="169">
        <f>AF38</f>
        <v>-5580.3510850108341</v>
      </c>
      <c r="AH38" s="101">
        <f>AF38+'CFS 3Q2022'!AH6+'CFS 3Q2022'!AH33+'CFS 3Q2022'!AH34</f>
        <v>-5000.5147469520643</v>
      </c>
      <c r="AI38" s="101">
        <f>AH38+'CFS 3Q2022'!AI6+'CFS 3Q2022'!AI33+'CFS 3Q2022'!AI34</f>
        <v>-4637.8257347279014</v>
      </c>
      <c r="AJ38" s="101">
        <f>AI38+'CFS 3Q2022'!AJ6+'CFS 3Q2022'!AJ33+'CFS 3Q2022'!AJ34</f>
        <v>-9057.3979466439541</v>
      </c>
      <c r="AK38" s="101">
        <f>AJ38+'CFS 3Q2022'!AK6+'CFS 3Q2022'!AK33+'CFS 3Q2022'!AK34</f>
        <v>-13602.940365036307</v>
      </c>
      <c r="AL38" s="169">
        <f>AK38</f>
        <v>-13602.940365036307</v>
      </c>
      <c r="AM38" s="101">
        <f>AK38+'CFS 3Q2022'!AM6+'CFS 3Q2022'!AM33+'CFS 3Q2022'!AM34</f>
        <v>-13103.628861675912</v>
      </c>
      <c r="AN38" s="101">
        <f>AM38+'CFS 3Q2022'!AN6+'CFS 3Q2022'!AN33+'CFS 3Q2022'!AN34</f>
        <v>-12850.834573624603</v>
      </c>
      <c r="AO38" s="101">
        <f>AN38+'CFS 3Q2022'!AO6+'CFS 3Q2022'!AO33+'CFS 3Q2022'!AO34</f>
        <v>-12251.904316226672</v>
      </c>
      <c r="AP38" s="101">
        <f>AO38+'CFS 3Q2022'!AP6+'CFS 3Q2022'!AP33+'CFS 3Q2022'!AP34</f>
        <v>-11730.337706687566</v>
      </c>
      <c r="AQ38" s="169">
        <f>AP38</f>
        <v>-11730.337706687566</v>
      </c>
      <c r="AR38" s="101">
        <f>AP38+'CFS 3Q2022'!AR6+'CFS 3Q2022'!AR33+'CFS 3Q2022'!AR34</f>
        <v>-11108.296328505026</v>
      </c>
      <c r="AS38" s="101">
        <f>AR38+'CFS 3Q2022'!AS6+'CFS 3Q2022'!AS33+'CFS 3Q2022'!AS34</f>
        <v>-10747.293875603475</v>
      </c>
      <c r="AT38" s="101">
        <f>AS38+'CFS 3Q2022'!AT6+'CFS 3Q2022'!AT33+'CFS 3Q2022'!AT34</f>
        <v>-10044.90226716673</v>
      </c>
      <c r="AU38" s="101">
        <f>AT38+'CFS 3Q2022'!AU6+'CFS 3Q2022'!AU33+'CFS 3Q2022'!AU34</f>
        <v>-9428.1990342846584</v>
      </c>
      <c r="AV38" s="169">
        <f>AU38</f>
        <v>-9428.1990342846584</v>
      </c>
    </row>
    <row r="39" spans="1:48" outlineLevel="1" x14ac:dyDescent="0.55000000000000004">
      <c r="B39" s="474" t="s">
        <v>245</v>
      </c>
      <c r="C39" s="475"/>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f t="shared" ref="V39:W40" si="30">+U39</f>
        <v>-65</v>
      </c>
      <c r="W39" s="169">
        <f t="shared" si="30"/>
        <v>-65</v>
      </c>
      <c r="X39" s="101">
        <f>+V39</f>
        <v>-65</v>
      </c>
      <c r="Y39" s="101">
        <f t="shared" ref="Y39:AB40" si="31">+X39</f>
        <v>-65</v>
      </c>
      <c r="Z39" s="101">
        <f t="shared" si="31"/>
        <v>-65</v>
      </c>
      <c r="AA39" s="101">
        <f t="shared" si="31"/>
        <v>-65</v>
      </c>
      <c r="AB39" s="169">
        <f t="shared" si="31"/>
        <v>-65</v>
      </c>
      <c r="AC39" s="101">
        <f>+AA39</f>
        <v>-65</v>
      </c>
      <c r="AD39" s="101">
        <f t="shared" ref="AD39:AG40" si="32">+AC39</f>
        <v>-65</v>
      </c>
      <c r="AE39" s="101">
        <f t="shared" si="32"/>
        <v>-65</v>
      </c>
      <c r="AF39" s="101">
        <f t="shared" si="32"/>
        <v>-65</v>
      </c>
      <c r="AG39" s="169">
        <f t="shared" si="32"/>
        <v>-65</v>
      </c>
      <c r="AH39" s="101">
        <f>+AF39</f>
        <v>-65</v>
      </c>
      <c r="AI39" s="101">
        <f t="shared" ref="AI39:AL40" si="33">+AH39</f>
        <v>-65</v>
      </c>
      <c r="AJ39" s="101">
        <f t="shared" si="33"/>
        <v>-65</v>
      </c>
      <c r="AK39" s="101">
        <f t="shared" si="33"/>
        <v>-65</v>
      </c>
      <c r="AL39" s="169">
        <f t="shared" si="33"/>
        <v>-65</v>
      </c>
      <c r="AM39" s="101">
        <f>+AK39</f>
        <v>-65</v>
      </c>
      <c r="AN39" s="101">
        <f t="shared" ref="AN39:AQ40" si="34">+AM39</f>
        <v>-65</v>
      </c>
      <c r="AO39" s="101">
        <f t="shared" si="34"/>
        <v>-65</v>
      </c>
      <c r="AP39" s="101">
        <f t="shared" si="34"/>
        <v>-65</v>
      </c>
      <c r="AQ39" s="169">
        <f t="shared" si="34"/>
        <v>-65</v>
      </c>
      <c r="AR39" s="101">
        <f>+AP39</f>
        <v>-65</v>
      </c>
      <c r="AS39" s="101">
        <f t="shared" ref="AS39:AV40" si="35">+AR39</f>
        <v>-65</v>
      </c>
      <c r="AT39" s="101">
        <f t="shared" si="35"/>
        <v>-65</v>
      </c>
      <c r="AU39" s="101">
        <f t="shared" si="35"/>
        <v>-65</v>
      </c>
      <c r="AV39" s="169">
        <f t="shared" si="35"/>
        <v>-65</v>
      </c>
    </row>
    <row r="40" spans="1:48" ht="16.2" outlineLevel="1" x14ac:dyDescent="0.85">
      <c r="B40" s="265" t="s">
        <v>246</v>
      </c>
      <c r="C40" s="266"/>
      <c r="D40" s="260">
        <v>6.1</v>
      </c>
      <c r="E40" s="112">
        <v>1.7</v>
      </c>
      <c r="F40" s="112">
        <v>1.6</v>
      </c>
      <c r="G40" s="112">
        <v>1.2</v>
      </c>
      <c r="H40" s="261">
        <f>+G40</f>
        <v>1.2</v>
      </c>
      <c r="I40" s="112">
        <v>0.8</v>
      </c>
      <c r="J40" s="112">
        <v>-2.8</v>
      </c>
      <c r="K40" s="112">
        <v>-2.7</v>
      </c>
      <c r="L40" s="112">
        <v>5.7</v>
      </c>
      <c r="M40" s="262">
        <f>+L40</f>
        <v>5.7</v>
      </c>
      <c r="N40" s="112">
        <v>5.7</v>
      </c>
      <c r="O40" s="112">
        <v>5.7</v>
      </c>
      <c r="P40" s="112">
        <v>6.5</v>
      </c>
      <c r="Q40" s="112">
        <v>6.7</v>
      </c>
      <c r="R40" s="262">
        <f>+Q40</f>
        <v>6.7</v>
      </c>
      <c r="S40" s="112">
        <v>6.9</v>
      </c>
      <c r="T40" s="112">
        <v>6.8</v>
      </c>
      <c r="U40" s="112">
        <v>7.6</v>
      </c>
      <c r="V40" s="112">
        <f t="shared" si="30"/>
        <v>7.6</v>
      </c>
      <c r="W40" s="262">
        <f t="shared" si="30"/>
        <v>7.6</v>
      </c>
      <c r="X40" s="112">
        <f>+V40</f>
        <v>7.6</v>
      </c>
      <c r="Y40" s="112">
        <f t="shared" si="31"/>
        <v>7.6</v>
      </c>
      <c r="Z40" s="112">
        <f t="shared" si="31"/>
        <v>7.6</v>
      </c>
      <c r="AA40" s="112">
        <f t="shared" si="31"/>
        <v>7.6</v>
      </c>
      <c r="AB40" s="262">
        <f t="shared" si="31"/>
        <v>7.6</v>
      </c>
      <c r="AC40" s="112">
        <f>+AA40</f>
        <v>7.6</v>
      </c>
      <c r="AD40" s="112">
        <f t="shared" si="32"/>
        <v>7.6</v>
      </c>
      <c r="AE40" s="112">
        <f t="shared" si="32"/>
        <v>7.6</v>
      </c>
      <c r="AF40" s="112">
        <f t="shared" si="32"/>
        <v>7.6</v>
      </c>
      <c r="AG40" s="262">
        <f t="shared" si="32"/>
        <v>7.6</v>
      </c>
      <c r="AH40" s="112">
        <f>+AF40</f>
        <v>7.6</v>
      </c>
      <c r="AI40" s="112">
        <f t="shared" si="33"/>
        <v>7.6</v>
      </c>
      <c r="AJ40" s="112">
        <f t="shared" si="33"/>
        <v>7.6</v>
      </c>
      <c r="AK40" s="112">
        <f t="shared" si="33"/>
        <v>7.6</v>
      </c>
      <c r="AL40" s="262">
        <f t="shared" si="33"/>
        <v>7.6</v>
      </c>
      <c r="AM40" s="112">
        <f>+AK40</f>
        <v>7.6</v>
      </c>
      <c r="AN40" s="112">
        <f t="shared" si="34"/>
        <v>7.6</v>
      </c>
      <c r="AO40" s="112">
        <f t="shared" si="34"/>
        <v>7.6</v>
      </c>
      <c r="AP40" s="112">
        <f t="shared" si="34"/>
        <v>7.6</v>
      </c>
      <c r="AQ40" s="262">
        <f t="shared" si="34"/>
        <v>7.6</v>
      </c>
      <c r="AR40" s="112">
        <f>+AP40</f>
        <v>7.6</v>
      </c>
      <c r="AS40" s="112">
        <f t="shared" si="35"/>
        <v>7.6</v>
      </c>
      <c r="AT40" s="112">
        <f t="shared" si="35"/>
        <v>7.6</v>
      </c>
      <c r="AU40" s="112">
        <f t="shared" si="35"/>
        <v>7.6</v>
      </c>
      <c r="AV40" s="262">
        <f t="shared" si="35"/>
        <v>7.6</v>
      </c>
    </row>
    <row r="41" spans="1:48" outlineLevel="1" x14ac:dyDescent="0.55000000000000004">
      <c r="B41" s="476" t="s">
        <v>247</v>
      </c>
      <c r="C41" s="477"/>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-8415.5015490489368</v>
      </c>
      <c r="W41" s="22">
        <f t="shared" si="36"/>
        <v>-8415.5015490489368</v>
      </c>
      <c r="X41" s="21">
        <f t="shared" si="36"/>
        <v>-8128.7865841948387</v>
      </c>
      <c r="Y41" s="21">
        <f t="shared" si="36"/>
        <v>-7872.9698911834139</v>
      </c>
      <c r="Z41" s="21">
        <f t="shared" si="36"/>
        <v>-7382.8377417694101</v>
      </c>
      <c r="AA41" s="21">
        <f t="shared" si="36"/>
        <v>-6851.453724521647</v>
      </c>
      <c r="AB41" s="22">
        <f t="shared" si="36"/>
        <v>-6851.453724521647</v>
      </c>
      <c r="AC41" s="21">
        <f t="shared" si="36"/>
        <v>-6256.925189479548</v>
      </c>
      <c r="AD41" s="21">
        <f t="shared" si="36"/>
        <v>-5864.5126287515604</v>
      </c>
      <c r="AE41" s="21">
        <f t="shared" si="36"/>
        <v>-5339.9378528109801</v>
      </c>
      <c r="AF41" s="21">
        <f t="shared" si="36"/>
        <v>-4858.04434693228</v>
      </c>
      <c r="AG41" s="22">
        <f t="shared" si="36"/>
        <v>-4858.04434693228</v>
      </c>
      <c r="AH41" s="21">
        <f t="shared" si="36"/>
        <v>-4192.6200727541382</v>
      </c>
      <c r="AI41" s="21">
        <f t="shared" si="36"/>
        <v>-3749.1972497187162</v>
      </c>
      <c r="AJ41" s="21">
        <f t="shared" si="36"/>
        <v>-8080.0796972080698</v>
      </c>
      <c r="AK41" s="21">
        <f t="shared" si="36"/>
        <v>-12534.434960747887</v>
      </c>
      <c r="AL41" s="22">
        <f t="shared" si="36"/>
        <v>-12534.434960747887</v>
      </c>
      <c r="AM41" s="21">
        <f t="shared" si="36"/>
        <v>-11940.992272214331</v>
      </c>
      <c r="AN41" s="21">
        <f t="shared" si="36"/>
        <v>-11599.724937821311</v>
      </c>
      <c r="AO41" s="21">
        <f t="shared" si="36"/>
        <v>-10904.091095919432</v>
      </c>
      <c r="AP41" s="21">
        <f t="shared" si="36"/>
        <v>-10283.420429428261</v>
      </c>
      <c r="AQ41" s="22">
        <f t="shared" si="36"/>
        <v>-10283.420429428261</v>
      </c>
      <c r="AR41" s="21">
        <f t="shared" si="36"/>
        <v>-9561.1162075269276</v>
      </c>
      <c r="AS41" s="21">
        <f t="shared" si="36"/>
        <v>-9105.9373013398763</v>
      </c>
      <c r="AT41" s="21">
        <f t="shared" si="36"/>
        <v>-8300.6560128670844</v>
      </c>
      <c r="AU41" s="21">
        <f t="shared" si="36"/>
        <v>-7578.4770818478664</v>
      </c>
      <c r="AV41" s="22">
        <f t="shared" si="36"/>
        <v>-7578.4770818478664</v>
      </c>
    </row>
    <row r="42" spans="1:48" outlineLevel="1" x14ac:dyDescent="0.55000000000000004">
      <c r="B42" s="478" t="s">
        <v>248</v>
      </c>
      <c r="C42" s="479"/>
      <c r="D42" s="267">
        <f t="shared" ref="D42:AV42" si="37">D41+D35</f>
        <v>19981.300000000003</v>
      </c>
      <c r="E42" s="267">
        <f t="shared" si="37"/>
        <v>17641.899999999998</v>
      </c>
      <c r="F42" s="267">
        <f t="shared" si="37"/>
        <v>20894.400000000001</v>
      </c>
      <c r="G42" s="267">
        <f t="shared" si="37"/>
        <v>19219.599999999999</v>
      </c>
      <c r="H42" s="268">
        <f t="shared" si="37"/>
        <v>19219.599999999999</v>
      </c>
      <c r="I42" s="267">
        <f t="shared" si="37"/>
        <v>27731.300000000003</v>
      </c>
      <c r="J42" s="267">
        <f t="shared" si="37"/>
        <v>27478.9</v>
      </c>
      <c r="K42" s="267">
        <f t="shared" si="37"/>
        <v>29140.599999999995</v>
      </c>
      <c r="L42" s="267">
        <f t="shared" si="37"/>
        <v>29374.500000000007</v>
      </c>
      <c r="M42" s="268">
        <f t="shared" si="37"/>
        <v>29374.500000000007</v>
      </c>
      <c r="N42" s="267">
        <f t="shared" si="37"/>
        <v>29968.400000000001</v>
      </c>
      <c r="O42" s="267">
        <f t="shared" si="37"/>
        <v>28371.7</v>
      </c>
      <c r="P42" s="267">
        <f t="shared" si="37"/>
        <v>29476.799999999999</v>
      </c>
      <c r="Q42" s="267">
        <f t="shared" si="37"/>
        <v>31392.600000000006</v>
      </c>
      <c r="R42" s="268">
        <f t="shared" si="37"/>
        <v>31392.600000000006</v>
      </c>
      <c r="S42" s="267">
        <f t="shared" si="37"/>
        <v>28833.899999999994</v>
      </c>
      <c r="T42" s="267">
        <f t="shared" si="37"/>
        <v>29021.499999999996</v>
      </c>
      <c r="U42" s="267">
        <f t="shared" si="37"/>
        <v>28156.199999999997</v>
      </c>
      <c r="V42" s="267">
        <f t="shared" si="37"/>
        <v>28004.878285495273</v>
      </c>
      <c r="W42" s="268">
        <f t="shared" si="37"/>
        <v>28004.878285495273</v>
      </c>
      <c r="X42" s="267">
        <f t="shared" si="37"/>
        <v>28761.8953499462</v>
      </c>
      <c r="Y42" s="267">
        <f t="shared" si="37"/>
        <v>28615.107192740426</v>
      </c>
      <c r="Z42" s="267">
        <f t="shared" si="37"/>
        <v>29250.538472152646</v>
      </c>
      <c r="AA42" s="267">
        <f t="shared" si="37"/>
        <v>29548.429336829053</v>
      </c>
      <c r="AB42" s="268">
        <f t="shared" si="37"/>
        <v>29548.429336829053</v>
      </c>
      <c r="AC42" s="267">
        <f t="shared" si="37"/>
        <v>30689.130335318394</v>
      </c>
      <c r="AD42" s="267">
        <f t="shared" si="37"/>
        <v>30643.655704882978</v>
      </c>
      <c r="AE42" s="267">
        <f t="shared" si="37"/>
        <v>31306.106145245198</v>
      </c>
      <c r="AF42" s="267">
        <f t="shared" si="37"/>
        <v>31714.868865626391</v>
      </c>
      <c r="AG42" s="268">
        <f t="shared" si="37"/>
        <v>31714.868865626391</v>
      </c>
      <c r="AH42" s="267">
        <f t="shared" si="37"/>
        <v>32955.355949344106</v>
      </c>
      <c r="AI42" s="267">
        <f t="shared" si="37"/>
        <v>32939.38345116462</v>
      </c>
      <c r="AJ42" s="267">
        <f t="shared" si="37"/>
        <v>34082.477327231783</v>
      </c>
      <c r="AK42" s="267">
        <f t="shared" si="37"/>
        <v>29441.079752822232</v>
      </c>
      <c r="AL42" s="268">
        <f t="shared" si="37"/>
        <v>29441.079752822232</v>
      </c>
      <c r="AM42" s="267">
        <f t="shared" si="37"/>
        <v>30622.782781630041</v>
      </c>
      <c r="AN42" s="267">
        <f t="shared" si="37"/>
        <v>30451.836688935604</v>
      </c>
      <c r="AO42" s="267">
        <f t="shared" si="37"/>
        <v>31342.821427154733</v>
      </c>
      <c r="AP42" s="267">
        <f t="shared" si="37"/>
        <v>31768.138996134483</v>
      </c>
      <c r="AQ42" s="268">
        <f t="shared" si="37"/>
        <v>31768.138996134483</v>
      </c>
      <c r="AR42" s="267">
        <f t="shared" si="37"/>
        <v>33110.309716223303</v>
      </c>
      <c r="AS42" s="267">
        <f t="shared" si="37"/>
        <v>33017.568632682436</v>
      </c>
      <c r="AT42" s="267">
        <f t="shared" si="37"/>
        <v>34025.74397681433</v>
      </c>
      <c r="AU42" s="267">
        <f t="shared" si="37"/>
        <v>34549.690867948317</v>
      </c>
      <c r="AV42" s="268">
        <f t="shared" si="37"/>
        <v>34549.690867948317</v>
      </c>
    </row>
    <row r="43" spans="1:48" x14ac:dyDescent="0.55000000000000004">
      <c r="B43" s="269"/>
      <c r="C43" s="270"/>
      <c r="D43" s="271">
        <f t="shared" ref="D43:AV43" si="38">ROUND((D42-D20),0)</f>
        <v>0</v>
      </c>
      <c r="E43" s="271">
        <f t="shared" si="38"/>
        <v>0</v>
      </c>
      <c r="F43" s="271">
        <f t="shared" si="38"/>
        <v>0</v>
      </c>
      <c r="G43" s="271">
        <f t="shared" si="38"/>
        <v>0</v>
      </c>
      <c r="H43" s="271">
        <f t="shared" si="38"/>
        <v>0</v>
      </c>
      <c r="I43" s="271">
        <f t="shared" si="38"/>
        <v>0</v>
      </c>
      <c r="J43" s="271">
        <f t="shared" si="38"/>
        <v>0</v>
      </c>
      <c r="K43" s="271">
        <f t="shared" si="38"/>
        <v>0</v>
      </c>
      <c r="L43" s="272">
        <f t="shared" si="38"/>
        <v>0</v>
      </c>
      <c r="M43" s="272">
        <f t="shared" si="38"/>
        <v>0</v>
      </c>
      <c r="N43" s="272">
        <f t="shared" si="38"/>
        <v>0</v>
      </c>
      <c r="O43" s="272">
        <f t="shared" si="38"/>
        <v>0</v>
      </c>
      <c r="P43" s="272">
        <f t="shared" si="38"/>
        <v>0</v>
      </c>
      <c r="Q43" s="272">
        <f t="shared" si="38"/>
        <v>0</v>
      </c>
      <c r="R43" s="272">
        <f t="shared" si="38"/>
        <v>0</v>
      </c>
      <c r="S43" s="272">
        <f t="shared" si="38"/>
        <v>0</v>
      </c>
      <c r="T43" s="272">
        <f t="shared" si="38"/>
        <v>0</v>
      </c>
      <c r="U43" s="272">
        <f t="shared" si="38"/>
        <v>0</v>
      </c>
      <c r="V43" s="272">
        <f t="shared" si="38"/>
        <v>0</v>
      </c>
      <c r="W43" s="272">
        <f t="shared" si="38"/>
        <v>0</v>
      </c>
      <c r="X43" s="272">
        <f t="shared" si="38"/>
        <v>0</v>
      </c>
      <c r="Y43" s="272">
        <f t="shared" si="38"/>
        <v>0</v>
      </c>
      <c r="Z43" s="272">
        <f t="shared" si="38"/>
        <v>0</v>
      </c>
      <c r="AA43" s="272">
        <f t="shared" si="38"/>
        <v>0</v>
      </c>
      <c r="AB43" s="272">
        <f t="shared" si="38"/>
        <v>0</v>
      </c>
      <c r="AC43" s="272">
        <f t="shared" si="38"/>
        <v>0</v>
      </c>
      <c r="AD43" s="272">
        <f t="shared" si="38"/>
        <v>0</v>
      </c>
      <c r="AE43" s="272">
        <f t="shared" si="38"/>
        <v>0</v>
      </c>
      <c r="AF43" s="272">
        <f t="shared" si="38"/>
        <v>0</v>
      </c>
      <c r="AG43" s="272">
        <f t="shared" si="38"/>
        <v>0</v>
      </c>
      <c r="AH43" s="272">
        <f t="shared" si="38"/>
        <v>0</v>
      </c>
      <c r="AI43" s="272">
        <f t="shared" si="38"/>
        <v>0</v>
      </c>
      <c r="AJ43" s="272">
        <f t="shared" si="38"/>
        <v>0</v>
      </c>
      <c r="AK43" s="272">
        <f t="shared" si="38"/>
        <v>0</v>
      </c>
      <c r="AL43" s="272">
        <f t="shared" si="38"/>
        <v>0</v>
      </c>
      <c r="AM43" s="272">
        <f t="shared" si="38"/>
        <v>0</v>
      </c>
      <c r="AN43" s="272">
        <f t="shared" si="38"/>
        <v>0</v>
      </c>
      <c r="AO43" s="272">
        <f t="shared" si="38"/>
        <v>0</v>
      </c>
      <c r="AP43" s="272">
        <f t="shared" si="38"/>
        <v>0</v>
      </c>
      <c r="AQ43" s="272">
        <f t="shared" si="38"/>
        <v>0</v>
      </c>
      <c r="AR43" s="272">
        <f t="shared" si="38"/>
        <v>0</v>
      </c>
      <c r="AS43" s="272">
        <f t="shared" si="38"/>
        <v>0</v>
      </c>
      <c r="AT43" s="272">
        <f t="shared" si="38"/>
        <v>0</v>
      </c>
      <c r="AU43" s="272">
        <f t="shared" si="38"/>
        <v>0</v>
      </c>
      <c r="AV43" s="272">
        <f t="shared" si="38"/>
        <v>0</v>
      </c>
    </row>
    <row r="44" spans="1:48" ht="15.6" x14ac:dyDescent="0.6">
      <c r="B44" s="445" t="s">
        <v>249</v>
      </c>
      <c r="C44" s="446"/>
      <c r="D44" s="13" t="s">
        <v>15</v>
      </c>
      <c r="E44" s="13" t="s">
        <v>82</v>
      </c>
      <c r="F44" s="13" t="s">
        <v>84</v>
      </c>
      <c r="G44" s="13" t="s">
        <v>147</v>
      </c>
      <c r="H44" s="39" t="s">
        <v>147</v>
      </c>
      <c r="I44" s="13" t="s">
        <v>146</v>
      </c>
      <c r="J44" s="13" t="s">
        <v>145</v>
      </c>
      <c r="K44" s="13" t="s">
        <v>144</v>
      </c>
      <c r="L44" s="13" t="s">
        <v>141</v>
      </c>
      <c r="M44" s="39" t="s">
        <v>141</v>
      </c>
      <c r="N44" s="13" t="s">
        <v>148</v>
      </c>
      <c r="O44" s="13" t="s">
        <v>156</v>
      </c>
      <c r="P44" s="13" t="s">
        <v>158</v>
      </c>
      <c r="Q44" s="13" t="s">
        <v>171</v>
      </c>
      <c r="R44" s="39" t="s">
        <v>171</v>
      </c>
      <c r="S44" s="13" t="s">
        <v>187</v>
      </c>
      <c r="T44" s="13" t="s">
        <v>190</v>
      </c>
      <c r="U44" s="13" t="s">
        <v>203</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160</v>
      </c>
      <c r="AN44" s="15" t="s">
        <v>161</v>
      </c>
      <c r="AO44" s="15" t="s">
        <v>162</v>
      </c>
      <c r="AP44" s="15" t="s">
        <v>163</v>
      </c>
      <c r="AQ44" s="41" t="s">
        <v>163</v>
      </c>
      <c r="AR44" s="15" t="s">
        <v>191</v>
      </c>
      <c r="AS44" s="15" t="s">
        <v>192</v>
      </c>
      <c r="AT44" s="15" t="s">
        <v>193</v>
      </c>
      <c r="AU44" s="15" t="s">
        <v>194</v>
      </c>
      <c r="AV44" s="41" t="s">
        <v>194</v>
      </c>
    </row>
    <row r="45" spans="1:48" ht="16.2" x14ac:dyDescent="0.85">
      <c r="B45" s="463"/>
      <c r="C45" s="464"/>
      <c r="D45" s="14" t="s">
        <v>19</v>
      </c>
      <c r="E45" s="14" t="s">
        <v>81</v>
      </c>
      <c r="F45" s="14" t="s">
        <v>85</v>
      </c>
      <c r="G45" s="14" t="s">
        <v>95</v>
      </c>
      <c r="H45" s="40" t="s">
        <v>96</v>
      </c>
      <c r="I45" s="14" t="s">
        <v>97</v>
      </c>
      <c r="J45" s="14" t="s">
        <v>98</v>
      </c>
      <c r="K45" s="14" t="s">
        <v>99</v>
      </c>
      <c r="L45" s="14" t="s">
        <v>142</v>
      </c>
      <c r="M45" s="40" t="s">
        <v>143</v>
      </c>
      <c r="N45" s="14" t="s">
        <v>149</v>
      </c>
      <c r="O45" s="14" t="s">
        <v>157</v>
      </c>
      <c r="P45" s="14" t="s">
        <v>159</v>
      </c>
      <c r="Q45" s="14" t="s">
        <v>172</v>
      </c>
      <c r="R45" s="40" t="s">
        <v>173</v>
      </c>
      <c r="S45" s="14" t="s">
        <v>188</v>
      </c>
      <c r="T45" s="14" t="s">
        <v>189</v>
      </c>
      <c r="U45" s="14" t="s">
        <v>204</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164</v>
      </c>
      <c r="AN45" s="12" t="s">
        <v>165</v>
      </c>
      <c r="AO45" s="12" t="s">
        <v>166</v>
      </c>
      <c r="AP45" s="12" t="s">
        <v>167</v>
      </c>
      <c r="AQ45" s="42" t="s">
        <v>168</v>
      </c>
      <c r="AR45" s="12" t="s">
        <v>195</v>
      </c>
      <c r="AS45" s="12" t="s">
        <v>196</v>
      </c>
      <c r="AT45" s="12" t="s">
        <v>197</v>
      </c>
      <c r="AU45" s="12" t="s">
        <v>198</v>
      </c>
      <c r="AV45" s="42" t="s">
        <v>199</v>
      </c>
    </row>
    <row r="46" spans="1:48" outlineLevel="1" x14ac:dyDescent="0.55000000000000004">
      <c r="B46" s="200" t="s">
        <v>250</v>
      </c>
      <c r="C46" s="273"/>
      <c r="D46" s="274">
        <f>31+30+31</f>
        <v>92</v>
      </c>
      <c r="E46" s="274">
        <f>31+28+31</f>
        <v>90</v>
      </c>
      <c r="F46" s="274">
        <f>30+31+30</f>
        <v>91</v>
      </c>
      <c r="G46" s="274">
        <f>31+31+30</f>
        <v>92</v>
      </c>
      <c r="H46" s="122"/>
      <c r="I46" s="274">
        <f>31+30+31</f>
        <v>92</v>
      </c>
      <c r="J46" s="274">
        <f>31+29+31</f>
        <v>91</v>
      </c>
      <c r="K46" s="274">
        <f>30+31+30</f>
        <v>91</v>
      </c>
      <c r="L46" s="274">
        <f>31+31+30</f>
        <v>92</v>
      </c>
      <c r="M46" s="122"/>
      <c r="N46" s="274">
        <f>31+30+31</f>
        <v>92</v>
      </c>
      <c r="O46" s="274">
        <f>31+28+31</f>
        <v>90</v>
      </c>
      <c r="P46" s="274">
        <f>30+31+30</f>
        <v>91</v>
      </c>
      <c r="Q46" s="274">
        <f>31+31+30</f>
        <v>92</v>
      </c>
      <c r="R46" s="122"/>
      <c r="S46" s="274">
        <f>31+30+31</f>
        <v>92</v>
      </c>
      <c r="T46" s="274">
        <f>31+28+31</f>
        <v>90</v>
      </c>
      <c r="U46" s="274">
        <f>30+31+30</f>
        <v>91</v>
      </c>
      <c r="V46" s="274">
        <f>31+31+30</f>
        <v>92</v>
      </c>
      <c r="W46" s="122"/>
      <c r="X46" s="274">
        <f>31+30+31</f>
        <v>92</v>
      </c>
      <c r="Y46" s="274">
        <f>31+28+31</f>
        <v>90</v>
      </c>
      <c r="Z46" s="274">
        <f>30+31+30</f>
        <v>91</v>
      </c>
      <c r="AA46" s="274">
        <f>31+31+30</f>
        <v>92</v>
      </c>
      <c r="AB46" s="122"/>
      <c r="AC46" s="274">
        <f>31+30+31</f>
        <v>92</v>
      </c>
      <c r="AD46" s="274">
        <f>31+29+31</f>
        <v>91</v>
      </c>
      <c r="AE46" s="274">
        <f>30+31+30</f>
        <v>91</v>
      </c>
      <c r="AF46" s="274">
        <f>31+31+30</f>
        <v>92</v>
      </c>
      <c r="AG46" s="122"/>
      <c r="AH46" s="274">
        <f>31+30+31</f>
        <v>92</v>
      </c>
      <c r="AI46" s="274">
        <f>31+28+31</f>
        <v>90</v>
      </c>
      <c r="AJ46" s="274">
        <f>30+31+30</f>
        <v>91</v>
      </c>
      <c r="AK46" s="274">
        <f>31+31+30</f>
        <v>92</v>
      </c>
      <c r="AL46" s="122"/>
      <c r="AM46" s="274">
        <f>31+30+31</f>
        <v>92</v>
      </c>
      <c r="AN46" s="274">
        <f>31+28+31</f>
        <v>90</v>
      </c>
      <c r="AO46" s="274">
        <f>30+31+30</f>
        <v>91</v>
      </c>
      <c r="AP46" s="274">
        <f>31+31+30</f>
        <v>92</v>
      </c>
      <c r="AQ46" s="122"/>
      <c r="AR46" s="274">
        <f>31+30+31</f>
        <v>92</v>
      </c>
      <c r="AS46" s="274">
        <f>31+28+31</f>
        <v>90</v>
      </c>
      <c r="AT46" s="274">
        <f>30+31+30</f>
        <v>91</v>
      </c>
      <c r="AU46" s="274">
        <f>31+31+30</f>
        <v>92</v>
      </c>
      <c r="AV46" s="122"/>
    </row>
    <row r="47" spans="1:48" outlineLevel="1" x14ac:dyDescent="0.55000000000000004">
      <c r="B47" s="437" t="s">
        <v>251</v>
      </c>
      <c r="C47" s="438"/>
      <c r="D47" s="275">
        <v>9.1942057111172737</v>
      </c>
      <c r="E47" s="276">
        <v>8.9623365548607161</v>
      </c>
      <c r="F47" s="276">
        <v>8.6301543131798635</v>
      </c>
      <c r="G47" s="276">
        <v>7.6757679180887379</v>
      </c>
      <c r="H47" s="126"/>
      <c r="I47" s="276">
        <v>7.8153287082920375</v>
      </c>
      <c r="J47" s="276">
        <v>6.3716259298618487</v>
      </c>
      <c r="K47" s="276">
        <v>4.7918510952218822</v>
      </c>
      <c r="L47" s="276">
        <v>7.0218474077428121</v>
      </c>
      <c r="M47" s="31"/>
      <c r="N47" s="276">
        <v>7.6006756756756761</v>
      </c>
      <c r="O47" s="276">
        <v>7.5755510111338324</v>
      </c>
      <c r="P47" s="276">
        <v>8.2270632133450388</v>
      </c>
      <c r="Q47" s="276">
        <v>8.6667021276595744</v>
      </c>
      <c r="R47" s="31"/>
      <c r="S47" s="276">
        <v>7.8075841334497138</v>
      </c>
      <c r="T47" s="276">
        <v>7.6211198722427387</v>
      </c>
      <c r="U47" s="276">
        <v>7.1111595846784761</v>
      </c>
      <c r="V47" s="277">
        <f>AVERAGE(Q47,L47,G47)</f>
        <v>7.7881058178303748</v>
      </c>
      <c r="W47" s="31"/>
      <c r="X47" s="277">
        <f t="shared" ref="X47:AA47" si="39">AVERAGE(S47,N47,I47)</f>
        <v>7.7411961724724749</v>
      </c>
      <c r="Y47" s="277">
        <f t="shared" si="39"/>
        <v>7.1894322710794727</v>
      </c>
      <c r="Z47" s="277">
        <f t="shared" si="39"/>
        <v>6.7100246310817999</v>
      </c>
      <c r="AA47" s="277">
        <f t="shared" si="39"/>
        <v>7.8255517844109201</v>
      </c>
      <c r="AB47" s="278"/>
      <c r="AC47" s="277">
        <f t="shared" ref="AC47" si="40">AVERAGE(X47,S47,N47)</f>
        <v>7.7164853271992895</v>
      </c>
      <c r="AD47" s="277">
        <f t="shared" ref="AD47" si="41">AVERAGE(Y47,T47,O47)</f>
        <v>7.4620343848186819</v>
      </c>
      <c r="AE47" s="277">
        <f t="shared" ref="AE47" si="42">AVERAGE(Z47,U47,P47)</f>
        <v>7.3494158097017719</v>
      </c>
      <c r="AF47" s="277">
        <f t="shared" ref="AF47" si="43">AVERAGE(AA47,V47,Q47)</f>
        <v>8.0934532433002904</v>
      </c>
      <c r="AG47" s="278"/>
      <c r="AH47" s="277">
        <f t="shared" ref="AH47" si="44">AVERAGE(AC47,X47,S47)</f>
        <v>7.7550885443738267</v>
      </c>
      <c r="AI47" s="277">
        <f t="shared" ref="AI47" si="45">AVERAGE(AD47,Y47,T47)</f>
        <v>7.4241955093802972</v>
      </c>
      <c r="AJ47" s="277">
        <f t="shared" ref="AJ47" si="46">AVERAGE(AE47,Z47,U47)</f>
        <v>7.0568666751540157</v>
      </c>
      <c r="AK47" s="277">
        <f t="shared" ref="AK47" si="47">AVERAGE(AF47,AA47,V47)</f>
        <v>7.9023702818471948</v>
      </c>
      <c r="AL47" s="278"/>
      <c r="AM47" s="277">
        <f t="shared" ref="AM47" si="48">AVERAGE(AH47,AC47,X47)</f>
        <v>7.7375900146818637</v>
      </c>
      <c r="AN47" s="277">
        <f t="shared" ref="AN47" si="49">AVERAGE(AI47,AD47,Y47)</f>
        <v>7.3585540550928172</v>
      </c>
      <c r="AO47" s="277">
        <f t="shared" ref="AO47" si="50">AVERAGE(AJ47,AE47,Z47)</f>
        <v>7.0387690386458628</v>
      </c>
      <c r="AP47" s="277">
        <f t="shared" ref="AP47" si="51">AVERAGE(AK47,AF47,AA47)</f>
        <v>7.9404584365194681</v>
      </c>
      <c r="AQ47" s="278"/>
      <c r="AR47" s="277">
        <f t="shared" ref="AR47" si="52">AVERAGE(AM47,AH47,AC47)</f>
        <v>7.7363879620849936</v>
      </c>
      <c r="AS47" s="277">
        <f t="shared" ref="AS47" si="53">AVERAGE(AN47,AI47,AD47)</f>
        <v>7.4149279830972654</v>
      </c>
      <c r="AT47" s="277">
        <f t="shared" ref="AT47" si="54">AVERAGE(AO47,AJ47,AE47)</f>
        <v>7.1483505078338831</v>
      </c>
      <c r="AU47" s="277">
        <f t="shared" ref="AU47" si="55">AVERAGE(AP47,AK47,AF47)</f>
        <v>7.9787606538889841</v>
      </c>
      <c r="AV47" s="278"/>
    </row>
    <row r="48" spans="1:48" s="23" customFormat="1" outlineLevel="1" x14ac:dyDescent="0.55000000000000004">
      <c r="B48" s="449" t="s">
        <v>252</v>
      </c>
      <c r="C48" s="450"/>
      <c r="D48" s="279">
        <f>D46/D47</f>
        <v>10.00630210924661</v>
      </c>
      <c r="E48" s="279">
        <f>E46/E47</f>
        <v>10.042024136126486</v>
      </c>
      <c r="F48" s="274">
        <f>F46/F47</f>
        <v>10.544423274219552</v>
      </c>
      <c r="G48" s="274">
        <f>G46/G47</f>
        <v>11.985771453979545</v>
      </c>
      <c r="H48" s="126"/>
      <c r="I48" s="274">
        <f>I46/I47</f>
        <v>11.771737752039567</v>
      </c>
      <c r="J48" s="274">
        <f>J46/J47</f>
        <v>14.28206881598479</v>
      </c>
      <c r="K48" s="274">
        <f>K46/K47</f>
        <v>18.990573411335589</v>
      </c>
      <c r="L48" s="279">
        <f>L46/L47</f>
        <v>13.101965146459028</v>
      </c>
      <c r="M48" s="31"/>
      <c r="N48" s="279">
        <f>N46/N47</f>
        <v>12.104187038847897</v>
      </c>
      <c r="O48" s="279">
        <f>O46/O47</f>
        <v>11.880323935212958</v>
      </c>
      <c r="P48" s="279">
        <f>P46/P47</f>
        <v>11.061055159074236</v>
      </c>
      <c r="Q48" s="279">
        <f>Q46/Q47</f>
        <v>10.615341181091731</v>
      </c>
      <c r="R48" s="31"/>
      <c r="S48" s="279">
        <f>S46/S47</f>
        <v>11.783414488721057</v>
      </c>
      <c r="T48" s="279">
        <f>T46/T47</f>
        <v>11.809288071664309</v>
      </c>
      <c r="U48" s="279">
        <f>U46/U47</f>
        <v>12.79678776947522</v>
      </c>
      <c r="V48" s="279">
        <f>V46/V47</f>
        <v>11.812885206229714</v>
      </c>
      <c r="W48" s="31"/>
      <c r="X48" s="279">
        <f>X46/X47</f>
        <v>11.884468233365535</v>
      </c>
      <c r="Y48" s="279">
        <f>Y46/Y47</f>
        <v>12.518373719443463</v>
      </c>
      <c r="Z48" s="279">
        <f>Z46/Z47</f>
        <v>13.561798205400752</v>
      </c>
      <c r="AA48" s="279">
        <f>AA46/AA47</f>
        <v>11.756359491898172</v>
      </c>
      <c r="AB48" s="31"/>
      <c r="AC48" s="279">
        <f>AC46/AC47</f>
        <v>11.922526396274707</v>
      </c>
      <c r="AD48" s="279">
        <f>AD46/AD47</f>
        <v>12.195065756482867</v>
      </c>
      <c r="AE48" s="279">
        <f>AE46/AE47</f>
        <v>12.381936517984638</v>
      </c>
      <c r="AF48" s="279">
        <f>AF46/AF47</f>
        <v>11.367212144724135</v>
      </c>
      <c r="AG48" s="31"/>
      <c r="AH48" s="279">
        <f>AH46/AH47</f>
        <v>11.863178540591171</v>
      </c>
      <c r="AI48" s="279">
        <f>AI46/AI47</f>
        <v>12.122525583585064</v>
      </c>
      <c r="AJ48" s="279">
        <f>AJ46/AJ47</f>
        <v>12.89524149866611</v>
      </c>
      <c r="AK48" s="279">
        <f>AK46/AK47</f>
        <v>11.642076581925849</v>
      </c>
      <c r="AL48" s="31"/>
      <c r="AM48" s="279">
        <f>AM46/AM47</f>
        <v>11.890007072671533</v>
      </c>
      <c r="AN48" s="279">
        <f>AN46/AN47</f>
        <v>12.230663704605318</v>
      </c>
      <c r="AO48" s="279">
        <f>AO46/AO47</f>
        <v>12.928396925708309</v>
      </c>
      <c r="AP48" s="279">
        <f>AP46/AP47</f>
        <v>11.58623280198495</v>
      </c>
      <c r="AQ48" s="31"/>
      <c r="AR48" s="279">
        <f>AR46/AR47</f>
        <v>11.89185449991388</v>
      </c>
      <c r="AS48" s="279">
        <f>AS46/AS47</f>
        <v>12.137676887106648</v>
      </c>
      <c r="AT48" s="279">
        <f>AT46/AT47</f>
        <v>12.730209563769016</v>
      </c>
      <c r="AU48" s="279">
        <f>AU46/AU47</f>
        <v>11.530612834608297</v>
      </c>
      <c r="AV48" s="31"/>
    </row>
    <row r="49" spans="2:48" outlineLevel="1" x14ac:dyDescent="0.55000000000000004">
      <c r="B49" s="437" t="s">
        <v>253</v>
      </c>
      <c r="C49" s="438"/>
      <c r="D49" s="275">
        <v>1.6062306215857083</v>
      </c>
      <c r="E49" s="275">
        <v>1.3943173943173943</v>
      </c>
      <c r="F49" s="276">
        <v>1.4497759029791721</v>
      </c>
      <c r="G49" s="276">
        <v>1.3989146070354381</v>
      </c>
      <c r="H49" s="126"/>
      <c r="I49" s="276">
        <v>1.5875630013487614</v>
      </c>
      <c r="J49" s="276">
        <v>1.3387615601125855</v>
      </c>
      <c r="K49" s="276">
        <v>0.93698699330723578</v>
      </c>
      <c r="L49" s="276">
        <v>1.2742039448240299</v>
      </c>
      <c r="M49" s="31"/>
      <c r="N49" s="276">
        <v>1.3925246347264695</v>
      </c>
      <c r="O49" s="276">
        <v>1.3250864591646716</v>
      </c>
      <c r="P49" s="276">
        <v>1.4248805063945227</v>
      </c>
      <c r="Q49" s="276">
        <v>1.5531516927489244</v>
      </c>
      <c r="R49" s="31"/>
      <c r="S49" s="276">
        <v>1.5435220817298883</v>
      </c>
      <c r="T49" s="276">
        <v>1.2842708333333335</v>
      </c>
      <c r="U49" s="276">
        <v>1.2253739040742651</v>
      </c>
      <c r="V49" s="277">
        <f>AVERAGE(Q49,L49,G49)</f>
        <v>1.4087567482027976</v>
      </c>
      <c r="W49" s="31"/>
      <c r="X49" s="277">
        <f t="shared" ref="X49" si="56">AVERAGE(S49,N49,I49)</f>
        <v>1.5078699059350396</v>
      </c>
      <c r="Y49" s="277">
        <f t="shared" ref="Y49" si="57">AVERAGE(T49,O49,J49)</f>
        <v>1.3160396175368636</v>
      </c>
      <c r="Z49" s="277">
        <f t="shared" ref="Z49" si="58">AVERAGE(U49,P49,K49)</f>
        <v>1.1957471345920079</v>
      </c>
      <c r="AA49" s="277">
        <f t="shared" ref="AA49" si="59">AVERAGE(V49,Q49,L49)</f>
        <v>1.4120374619252507</v>
      </c>
      <c r="AB49" s="278"/>
      <c r="AC49" s="277">
        <f t="shared" ref="AC49" si="60">AVERAGE(X49,S49,N49)</f>
        <v>1.4813055407971323</v>
      </c>
      <c r="AD49" s="277">
        <f t="shared" ref="AD49" si="61">AVERAGE(Y49,T49,O49)</f>
        <v>1.3084656366782896</v>
      </c>
      <c r="AE49" s="277">
        <f t="shared" ref="AE49" si="62">AVERAGE(Z49,U49,P49)</f>
        <v>1.2820005150202654</v>
      </c>
      <c r="AF49" s="277">
        <f t="shared" ref="AF49" si="63">AVERAGE(AA49,V49,Q49)</f>
        <v>1.4579819676256578</v>
      </c>
      <c r="AG49" s="278"/>
      <c r="AH49" s="277">
        <f t="shared" ref="AH49" si="64">AVERAGE(AC49,X49,S49)</f>
        <v>1.5108991761540198</v>
      </c>
      <c r="AI49" s="277">
        <f t="shared" ref="AI49" si="65">AVERAGE(AD49,Y49,T49)</f>
        <v>1.3029253625161621</v>
      </c>
      <c r="AJ49" s="277">
        <f t="shared" ref="AJ49" si="66">AVERAGE(AE49,Z49,U49)</f>
        <v>1.234373851228846</v>
      </c>
      <c r="AK49" s="277">
        <f t="shared" ref="AK49" si="67">AVERAGE(AF49,AA49,V49)</f>
        <v>1.4262587259179023</v>
      </c>
      <c r="AL49" s="278"/>
      <c r="AM49" s="277">
        <f t="shared" ref="AM49" si="68">AVERAGE(AH49,AC49,X49)</f>
        <v>1.500024874295397</v>
      </c>
      <c r="AN49" s="277">
        <f t="shared" ref="AN49" si="69">AVERAGE(AI49,AD49,Y49)</f>
        <v>1.3091435389104384</v>
      </c>
      <c r="AO49" s="277">
        <f t="shared" ref="AO49" si="70">AVERAGE(AJ49,AE49,Z49)</f>
        <v>1.2373738336137066</v>
      </c>
      <c r="AP49" s="277">
        <f t="shared" ref="AP49" si="71">AVERAGE(AK49,AF49,AA49)</f>
        <v>1.4320927184896035</v>
      </c>
      <c r="AQ49" s="278"/>
      <c r="AR49" s="277">
        <f t="shared" ref="AR49" si="72">AVERAGE(AM49,AH49,AC49)</f>
        <v>1.4974098637488495</v>
      </c>
      <c r="AS49" s="277">
        <f t="shared" ref="AS49" si="73">AVERAGE(AN49,AI49,AD49)</f>
        <v>1.3068448460349635</v>
      </c>
      <c r="AT49" s="277">
        <f t="shared" ref="AT49" si="74">AVERAGE(AO49,AJ49,AE49)</f>
        <v>1.2512493999542726</v>
      </c>
      <c r="AU49" s="277">
        <f t="shared" ref="AU49" si="75">AVERAGE(AP49,AK49,AF49)</f>
        <v>1.4387778040110544</v>
      </c>
      <c r="AV49" s="278"/>
    </row>
    <row r="50" spans="2:48" s="23" customFormat="1" outlineLevel="1" x14ac:dyDescent="0.55000000000000004">
      <c r="B50" s="449" t="s">
        <v>252</v>
      </c>
      <c r="C50" s="450"/>
      <c r="D50" s="279">
        <f>D46/D49</f>
        <v>57.276955602536987</v>
      </c>
      <c r="E50" s="279">
        <f>E46/E49</f>
        <v>64.547713717693838</v>
      </c>
      <c r="F50" s="274">
        <f>F46/F49</f>
        <v>62.768321513002363</v>
      </c>
      <c r="G50" s="274">
        <f>G46/G49</f>
        <v>65.765272259873825</v>
      </c>
      <c r="H50" s="126"/>
      <c r="I50" s="274">
        <f>I46/I49</f>
        <v>57.950456090144868</v>
      </c>
      <c r="J50" s="274">
        <f>J46/J49</f>
        <v>67.973269259648589</v>
      </c>
      <c r="K50" s="274">
        <f>K46/K49</f>
        <v>97.119811320754721</v>
      </c>
      <c r="L50" s="279">
        <f>L46/L49</f>
        <v>72.201942533387296</v>
      </c>
      <c r="M50" s="31"/>
      <c r="N50" s="279">
        <f>N46/N49</f>
        <v>66.067053828510083</v>
      </c>
      <c r="O50" s="279">
        <f>O46/O49</f>
        <v>67.920096366191515</v>
      </c>
      <c r="P50" s="279">
        <f>P46/P49</f>
        <v>63.865004533091565</v>
      </c>
      <c r="Q50" s="279">
        <f>Q46/Q49</f>
        <v>59.234394444221429</v>
      </c>
      <c r="R50" s="31"/>
      <c r="S50" s="279">
        <f>S46/S49</f>
        <v>59.603941588507659</v>
      </c>
      <c r="T50" s="279">
        <f>T46/T49</f>
        <v>70.078676291670035</v>
      </c>
      <c r="U50" s="279">
        <f>U46/U49</f>
        <v>74.263047138047142</v>
      </c>
      <c r="V50" s="279">
        <f>V46/V49</f>
        <v>65.305809620694106</v>
      </c>
      <c r="W50" s="31"/>
      <c r="X50" s="279">
        <f>X46/X49</f>
        <v>61.01322112596327</v>
      </c>
      <c r="Y50" s="279">
        <f>Y46/Y49</f>
        <v>68.38699899357627</v>
      </c>
      <c r="Z50" s="279">
        <f>Z46/Z49</f>
        <v>76.103046678886201</v>
      </c>
      <c r="AA50" s="279">
        <f>AA46/AA49</f>
        <v>65.154078755504173</v>
      </c>
      <c r="AB50" s="31"/>
      <c r="AC50" s="279">
        <f>AC46/AC49</f>
        <v>62.1073758695942</v>
      </c>
      <c r="AD50" s="279">
        <f>AD46/AD49</f>
        <v>69.547107275216902</v>
      </c>
      <c r="AE50" s="279">
        <f>AE46/AE49</f>
        <v>70.982810797514773</v>
      </c>
      <c r="AF50" s="279">
        <f>AF46/AF49</f>
        <v>63.100917599017478</v>
      </c>
      <c r="AG50" s="31"/>
      <c r="AH50" s="279">
        <f>AH46/AH49</f>
        <v>60.890892954343364</v>
      </c>
      <c r="AI50" s="279">
        <f>AI46/AI49</f>
        <v>69.075330474951585</v>
      </c>
      <c r="AJ50" s="279">
        <f>AJ46/AJ49</f>
        <v>73.721587596340868</v>
      </c>
      <c r="AK50" s="279">
        <f>AK46/AK49</f>
        <v>64.504425689519437</v>
      </c>
      <c r="AL50" s="31"/>
      <c r="AM50" s="279">
        <f>AM46/AM49</f>
        <v>61.332316267898513</v>
      </c>
      <c r="AN50" s="279">
        <f>AN46/AN49</f>
        <v>68.747236131879276</v>
      </c>
      <c r="AO50" s="279">
        <f>AO46/AO49</f>
        <v>73.542851422870086</v>
      </c>
      <c r="AP50" s="279">
        <f>AP46/AP49</f>
        <v>64.241650566473353</v>
      </c>
      <c r="AQ50" s="31"/>
      <c r="AR50" s="279">
        <f>AR46/AR49</f>
        <v>61.439424320120906</v>
      </c>
      <c r="AS50" s="279">
        <f>AS46/AS49</f>
        <v>68.868160036797605</v>
      </c>
      <c r="AT50" s="279">
        <f>AT46/AT49</f>
        <v>72.727307604163983</v>
      </c>
      <c r="AU50" s="279">
        <f>AU46/AU49</f>
        <v>63.943160468225535</v>
      </c>
      <c r="AV50" s="31"/>
    </row>
    <row r="51" spans="2:48" s="23" customFormat="1" outlineLevel="1" x14ac:dyDescent="0.55000000000000004">
      <c r="B51" s="437" t="s">
        <v>254</v>
      </c>
      <c r="C51" s="438"/>
      <c r="D51" s="275">
        <v>1.9771013175829171</v>
      </c>
      <c r="E51" s="275">
        <v>1.8345946931704202</v>
      </c>
      <c r="F51" s="276">
        <v>1.9203771608171816</v>
      </c>
      <c r="G51" s="276">
        <v>1.7983525258468513</v>
      </c>
      <c r="H51" s="127"/>
      <c r="I51" s="276">
        <v>2.0600589535740608</v>
      </c>
      <c r="J51" s="276">
        <v>2.0023053021950488</v>
      </c>
      <c r="K51" s="276">
        <v>1.7239776951672863</v>
      </c>
      <c r="L51" s="276">
        <v>1.9809600160336707</v>
      </c>
      <c r="M51" s="280"/>
      <c r="N51" s="276">
        <v>1.9504092899295642</v>
      </c>
      <c r="O51" s="276">
        <v>1.9276315789473686</v>
      </c>
      <c r="P51" s="276">
        <v>1.9574090505767525</v>
      </c>
      <c r="Q51" s="276">
        <v>2.0560415978870914</v>
      </c>
      <c r="R51" s="280"/>
      <c r="S51" s="276">
        <v>1.9597487203350394</v>
      </c>
      <c r="T51" s="276">
        <v>1.8546822113576533</v>
      </c>
      <c r="U51" s="276">
        <v>1.7543294401933145</v>
      </c>
      <c r="V51" s="277">
        <f>AVERAGE(Q51,L51,G51)</f>
        <v>1.9451180465892044</v>
      </c>
      <c r="W51" s="280"/>
      <c r="X51" s="277">
        <f t="shared" ref="X51" si="76">AVERAGE(S51,N51,I51)</f>
        <v>1.9900723212795548</v>
      </c>
      <c r="Y51" s="277">
        <f t="shared" ref="Y51" si="77">AVERAGE(T51,O51,J51)</f>
        <v>1.9282063641666902</v>
      </c>
      <c r="Z51" s="277">
        <f t="shared" ref="Z51" si="78">AVERAGE(U51,P51,K51)</f>
        <v>1.8119053953124509</v>
      </c>
      <c r="AA51" s="277">
        <f t="shared" ref="AA51" si="79">AVERAGE(V51,Q51,L51)</f>
        <v>1.9940398868366556</v>
      </c>
      <c r="AB51" s="31"/>
      <c r="AC51" s="277">
        <f t="shared" ref="AC51" si="80">AVERAGE(X51,S51,N51)</f>
        <v>1.9667434438480529</v>
      </c>
      <c r="AD51" s="277">
        <f t="shared" ref="AD51" si="81">AVERAGE(Y51,T51,O51)</f>
        <v>1.9035067181572376</v>
      </c>
      <c r="AE51" s="277">
        <f t="shared" ref="AE51" si="82">AVERAGE(Z51,U51,P51)</f>
        <v>1.8412146286941729</v>
      </c>
      <c r="AF51" s="277">
        <f t="shared" ref="AF51" si="83">AVERAGE(AA51,V51,Q51)</f>
        <v>1.9983998437709838</v>
      </c>
      <c r="AG51" s="31"/>
      <c r="AH51" s="277">
        <f t="shared" ref="AH51" si="84">AVERAGE(AC51,X51,S51)</f>
        <v>1.9721881618208823</v>
      </c>
      <c r="AI51" s="277">
        <f t="shared" ref="AI51" si="85">AVERAGE(AD51,Y51,T51)</f>
        <v>1.8954650978938605</v>
      </c>
      <c r="AJ51" s="277">
        <f t="shared" ref="AJ51" si="86">AVERAGE(AE51,Z51,U51)</f>
        <v>1.8024831547333129</v>
      </c>
      <c r="AK51" s="277">
        <f t="shared" ref="AK51" si="87">AVERAGE(AF51,AA51,V51)</f>
        <v>1.9791859257322812</v>
      </c>
      <c r="AL51" s="31"/>
      <c r="AM51" s="277">
        <f t="shared" ref="AM51" si="88">AVERAGE(AH51,AC51,X51)</f>
        <v>1.9763346423161634</v>
      </c>
      <c r="AN51" s="277">
        <f t="shared" ref="AN51" si="89">AVERAGE(AI51,AD51,Y51)</f>
        <v>1.9090593934059295</v>
      </c>
      <c r="AO51" s="277">
        <f t="shared" ref="AO51" si="90">AVERAGE(AJ51,AE51,Z51)</f>
        <v>1.8185343929133122</v>
      </c>
      <c r="AP51" s="277">
        <f t="shared" ref="AP51" si="91">AVERAGE(AK51,AF51,AA51)</f>
        <v>1.9905418854466401</v>
      </c>
      <c r="AQ51" s="31"/>
      <c r="AR51" s="277">
        <f t="shared" ref="AR51" si="92">AVERAGE(AM51,AH51,AC51)</f>
        <v>1.9717554159950328</v>
      </c>
      <c r="AS51" s="277">
        <f t="shared" ref="AS51" si="93">AVERAGE(AN51,AI51,AD51)</f>
        <v>1.9026770698190092</v>
      </c>
      <c r="AT51" s="277">
        <f t="shared" ref="AT51" si="94">AVERAGE(AO51,AJ51,AE51)</f>
        <v>1.8207440587802661</v>
      </c>
      <c r="AU51" s="277">
        <f t="shared" ref="AU51" si="95">AVERAGE(AP51,AK51,AF51)</f>
        <v>1.9893758849833016</v>
      </c>
      <c r="AV51" s="31"/>
    </row>
    <row r="52" spans="2:48" s="23" customFormat="1" outlineLevel="1" x14ac:dyDescent="0.55000000000000004">
      <c r="B52" s="449" t="s">
        <v>255</v>
      </c>
      <c r="C52" s="450"/>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47.297900588256567</v>
      </c>
      <c r="W52" s="28"/>
      <c r="X52" s="16">
        <f>X46/X51</f>
        <v>46.229475691037628</v>
      </c>
      <c r="Y52" s="16">
        <f>Y46/Y51</f>
        <v>46.675501996330745</v>
      </c>
      <c r="Z52" s="16">
        <f>Z46/Z51</f>
        <v>50.223372718810005</v>
      </c>
      <c r="AA52" s="16">
        <f>AA46/AA51</f>
        <v>46.137492337702824</v>
      </c>
      <c r="AB52" s="28"/>
      <c r="AC52" s="16">
        <f>AC46/AC51</f>
        <v>46.77783484560468</v>
      </c>
      <c r="AD52" s="16">
        <f>AD46/AD51</f>
        <v>47.80650319327269</v>
      </c>
      <c r="AE52" s="16">
        <f>AE46/AE51</f>
        <v>49.423895824974551</v>
      </c>
      <c r="AF52" s="16">
        <f>AF46/AF51</f>
        <v>46.036833062594646</v>
      </c>
      <c r="AG52" s="28"/>
      <c r="AH52" s="16">
        <f>AH46/AH51</f>
        <v>46.648692949793499</v>
      </c>
      <c r="AI52" s="16">
        <f>AI46/AI51</f>
        <v>47.481750046467852</v>
      </c>
      <c r="AJ52" s="16">
        <f>AJ46/AJ51</f>
        <v>50.485908709345992</v>
      </c>
      <c r="AK52" s="16">
        <f>AK46/AK51</f>
        <v>46.483758197684644</v>
      </c>
      <c r="AL52" s="28"/>
      <c r="AM52" s="16">
        <f>AM46/AM51</f>
        <v>46.550820913699461</v>
      </c>
      <c r="AN52" s="16">
        <f>AN46/AN51</f>
        <v>47.143635400170609</v>
      </c>
      <c r="AO52" s="16">
        <f>AO46/AO51</f>
        <v>50.040296380766819</v>
      </c>
      <c r="AP52" s="16">
        <f>AP46/AP51</f>
        <v>46.218570266034334</v>
      </c>
      <c r="AQ52" s="28"/>
      <c r="AR52" s="16">
        <f>AR46/AR51</f>
        <v>46.658931048794827</v>
      </c>
      <c r="AS52" s="16">
        <f>AS46/AS51</f>
        <v>47.301773604998132</v>
      </c>
      <c r="AT52" s="16">
        <f>AT46/AT51</f>
        <v>49.979567178135831</v>
      </c>
      <c r="AU52" s="16">
        <f>AU46/AU51</f>
        <v>46.245659603324398</v>
      </c>
      <c r="AV52" s="28"/>
    </row>
    <row r="53" spans="2:48" s="23" customFormat="1" outlineLevel="1" x14ac:dyDescent="0.55000000000000004">
      <c r="B53" s="437" t="s">
        <v>256</v>
      </c>
      <c r="C53" s="438"/>
      <c r="D53" s="30">
        <f t="shared" ref="D53:L53" si="96">(D12+D7)/D20</f>
        <v>2.4783172266068774E-2</v>
      </c>
      <c r="E53" s="30">
        <f t="shared" si="96"/>
        <v>1.862044337628033E-2</v>
      </c>
      <c r="F53" s="118">
        <f t="shared" si="96"/>
        <v>1.4104190097872643E-2</v>
      </c>
      <c r="G53" s="118">
        <f t="shared" si="96"/>
        <v>1.5114935950133718E-2</v>
      </c>
      <c r="H53" s="128">
        <f t="shared" si="96"/>
        <v>1.5114935950133718E-2</v>
      </c>
      <c r="I53" s="118">
        <f t="shared" si="96"/>
        <v>9.6713821566244626E-3</v>
      </c>
      <c r="J53" s="118">
        <f t="shared" si="96"/>
        <v>9.1597553031598795E-3</v>
      </c>
      <c r="K53" s="118">
        <f t="shared" si="96"/>
        <v>1.5555616562459249E-2</v>
      </c>
      <c r="L53" s="118">
        <f t="shared" si="96"/>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f>AVERAGE(Q53,S53,T53,U53)</f>
        <v>1.3337890475732842E-2</v>
      </c>
      <c r="W53" s="28"/>
      <c r="X53" s="34">
        <f>AVERAGE(S53,T53,U53,V53)</f>
        <v>1.3137294320496344E-2</v>
      </c>
      <c r="Y53" s="34">
        <f>AVERAGE(T53,U53,V53,X53)</f>
        <v>1.306619251591701E-2</v>
      </c>
      <c r="Z53" s="34">
        <f>AVERAGE(U53,V53,X53,Y53)</f>
        <v>1.3165261362295431E-2</v>
      </c>
      <c r="AA53" s="34">
        <f>AVERAGE(V53,X53,Y53,Z53)</f>
        <v>1.3176659668610407E-2</v>
      </c>
      <c r="AB53" s="28"/>
      <c r="AC53" s="34">
        <f>AVERAGE(X53,Y53,Z53,AA53)</f>
        <v>1.3136351966829798E-2</v>
      </c>
      <c r="AD53" s="34">
        <f>AVERAGE(Y53,Z53,AA53,AC53)</f>
        <v>1.3136116378413162E-2</v>
      </c>
      <c r="AE53" s="34">
        <f>AVERAGE(Z53,AA53,AC53,AD53)</f>
        <v>1.3153597344037201E-2</v>
      </c>
      <c r="AF53" s="34">
        <f>AVERAGE(AA53,AC53,AD53,AE53)</f>
        <v>1.3150681339472642E-2</v>
      </c>
      <c r="AG53" s="28"/>
      <c r="AH53" s="34">
        <f>AVERAGE(AC53,AD53,AE53,AF53)</f>
        <v>1.31441867571882E-2</v>
      </c>
      <c r="AI53" s="34">
        <f>AVERAGE(AD53,AE53,AF53,AH53)</f>
        <v>1.31461454547778E-2</v>
      </c>
      <c r="AJ53" s="34">
        <f>AVERAGE(AE53,AF53,AH53,AI53)</f>
        <v>1.3148652723868962E-2</v>
      </c>
      <c r="AK53" s="34">
        <f>AVERAGE(AF53,AH53,AI53,AJ53)</f>
        <v>1.3147416568826901E-2</v>
      </c>
      <c r="AL53" s="28"/>
      <c r="AM53" s="34">
        <f>AVERAGE(AH53,AI53,AJ53,AK53)</f>
        <v>1.3146600376165465E-2</v>
      </c>
      <c r="AN53" s="34">
        <f>AVERAGE(AI53,AJ53,AK53,AM53)</f>
        <v>1.3147203780909781E-2</v>
      </c>
      <c r="AO53" s="34">
        <f>AVERAGE(AJ53,AK53,AM53,AN53)</f>
        <v>1.3147468362442776E-2</v>
      </c>
      <c r="AP53" s="34">
        <f>AVERAGE(AK53,AM53,AN53,AO53)</f>
        <v>1.3147172272086231E-2</v>
      </c>
      <c r="AQ53" s="28"/>
      <c r="AR53" s="34">
        <f>AVERAGE(AM53,AN53,AO53,AP53)</f>
        <v>1.3147111197901063E-2</v>
      </c>
      <c r="AS53" s="34">
        <f>AVERAGE(AN53,AO53,AP53,AR53)</f>
        <v>1.3147238903334961E-2</v>
      </c>
      <c r="AT53" s="34">
        <f>AVERAGE(AO53,AP53,AR53,AS53)</f>
        <v>1.3147247683941257E-2</v>
      </c>
      <c r="AU53" s="34">
        <f>AVERAGE(AP53,AR53,AS53,AT53)</f>
        <v>1.3147192514315878E-2</v>
      </c>
      <c r="AV53" s="28"/>
    </row>
    <row r="54" spans="2:48" s="23" customFormat="1" outlineLevel="1" x14ac:dyDescent="0.55000000000000004">
      <c r="B54" s="180" t="s">
        <v>257</v>
      </c>
      <c r="C54" s="201"/>
      <c r="D54" s="30">
        <f t="shared" ref="D54:L54" si="97">D7/(D7+D12)</f>
        <v>0.4648626817447496</v>
      </c>
      <c r="E54" s="30">
        <f t="shared" si="97"/>
        <v>0.23318112633181123</v>
      </c>
      <c r="F54" s="118">
        <f t="shared" si="97"/>
        <v>0.24465558194774345</v>
      </c>
      <c r="G54" s="118">
        <f t="shared" si="97"/>
        <v>0.24268502581755594</v>
      </c>
      <c r="H54" s="128">
        <f t="shared" si="97"/>
        <v>0.24268502581755594</v>
      </c>
      <c r="I54" s="118">
        <f t="shared" si="97"/>
        <v>0.25503355704697983</v>
      </c>
      <c r="J54" s="118">
        <f t="shared" si="97"/>
        <v>0.21017083829956296</v>
      </c>
      <c r="K54" s="118">
        <f t="shared" si="97"/>
        <v>0.50716964482682547</v>
      </c>
      <c r="L54" s="118">
        <f t="shared" si="97"/>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f>AVERAGE(Q54,S54,T54,U54)</f>
        <v>0.25567316816443164</v>
      </c>
      <c r="W54" s="28"/>
      <c r="X54" s="34">
        <f>AVERAGE(S54,T54,U54,V54)</f>
        <v>0.22824205718684165</v>
      </c>
      <c r="Y54" s="34">
        <f>AVERAGE(T54,U54,V54,X54)</f>
        <v>0.22884262316313861</v>
      </c>
      <c r="Z54" s="34">
        <f>AVERAGE(U54,V54,X54,Y54)</f>
        <v>0.23023331702844058</v>
      </c>
      <c r="AA54" s="34">
        <f>AVERAGE(V54,X54,Y54,Z54)</f>
        <v>0.23574779138571311</v>
      </c>
      <c r="AB54" s="28"/>
      <c r="AC54" s="34">
        <f>AVERAGE(X54,Y54,Z54,AA54)</f>
        <v>0.23076644719103351</v>
      </c>
      <c r="AD54" s="34">
        <f>AVERAGE(Y54,Z54,AA54,AC54)</f>
        <v>0.23139754469208146</v>
      </c>
      <c r="AE54" s="34">
        <f>AVERAGE(Z54,AA54,AC54,AD54)</f>
        <v>0.23203627507431718</v>
      </c>
      <c r="AF54" s="34">
        <f>AVERAGE(AA54,AC54,AD54,AE54)</f>
        <v>0.2324870145857863</v>
      </c>
      <c r="AG54" s="28"/>
      <c r="AH54" s="34">
        <f>AVERAGE(AC54,AD54,AE54,AF54)</f>
        <v>0.23167182038580458</v>
      </c>
      <c r="AI54" s="34">
        <f>AVERAGE(AD54,AE54,AF54,AH54)</f>
        <v>0.23189816368449739</v>
      </c>
      <c r="AJ54" s="34">
        <f>AVERAGE(AE54,AF54,AH54,AI54)</f>
        <v>0.23202331843260138</v>
      </c>
      <c r="AK54" s="34">
        <f>AVERAGE(AF54,AH54,AI54,AJ54)</f>
        <v>0.23202007927217241</v>
      </c>
      <c r="AL54" s="28"/>
      <c r="AM54" s="34">
        <f>AVERAGE(AH54,AI54,AJ54,AK54)</f>
        <v>0.23190334544376892</v>
      </c>
      <c r="AN54" s="34">
        <f>AVERAGE(AI54,AJ54,AK54,AM54)</f>
        <v>0.23196122670826003</v>
      </c>
      <c r="AO54" s="34">
        <f>AVERAGE(AJ54,AK54,AM54,AN54)</f>
        <v>0.23197699246420067</v>
      </c>
      <c r="AP54" s="34">
        <f>AVERAGE(AK54,AM54,AN54,AO54)</f>
        <v>0.23196541097210052</v>
      </c>
      <c r="AQ54" s="28"/>
      <c r="AR54" s="34">
        <f>AVERAGE(AM54,AN54,AO54,AP54)</f>
        <v>0.23195174389708254</v>
      </c>
      <c r="AS54" s="34">
        <f>AVERAGE(AN54,AO54,AP54,AR54)</f>
        <v>0.23196384351041094</v>
      </c>
      <c r="AT54" s="34">
        <f>AVERAGE(AO54,AP54,AR54,AS54)</f>
        <v>0.23196449771094868</v>
      </c>
      <c r="AU54" s="34">
        <f>AVERAGE(AP54,AR54,AS54,AT54)</f>
        <v>0.23196137402263567</v>
      </c>
      <c r="AV54" s="28"/>
    </row>
    <row r="55" spans="2:48" s="23" customFormat="1" outlineLevel="1" x14ac:dyDescent="0.55000000000000004">
      <c r="B55" s="200" t="s">
        <v>258</v>
      </c>
      <c r="C55" s="201"/>
      <c r="D55" s="30">
        <f t="shared" ref="D55:L55" si="98">+D16/(D27+D33)</f>
        <v>7.7585075018799465E-2</v>
      </c>
      <c r="E55" s="30">
        <f t="shared" si="98"/>
        <v>0.12468259571674534</v>
      </c>
      <c r="F55" s="113">
        <f t="shared" si="98"/>
        <v>0.19119242713361023</v>
      </c>
      <c r="G55" s="113">
        <f t="shared" si="98"/>
        <v>0.22035590386103276</v>
      </c>
      <c r="H55" s="125">
        <f t="shared" si="98"/>
        <v>0.22035590386103276</v>
      </c>
      <c r="I55" s="281">
        <f t="shared" si="98"/>
        <v>0.20507171706404201</v>
      </c>
      <c r="J55" s="281">
        <f t="shared" si="98"/>
        <v>0.21050752296288999</v>
      </c>
      <c r="K55" s="113">
        <f t="shared" si="98"/>
        <v>0.2146584586535733</v>
      </c>
      <c r="L55" s="113">
        <f t="shared" si="98"/>
        <v>0.22220980757293607</v>
      </c>
      <c r="M55" s="282"/>
      <c r="N55" s="281">
        <f>+N16/(N27+N33)</f>
        <v>0.21164495979407008</v>
      </c>
      <c r="O55" s="281">
        <f>+O16/(O27+O33)</f>
        <v>0.21706605185058006</v>
      </c>
      <c r="P55" s="113">
        <f>+P16/(P27+P33)</f>
        <v>0.22796408734312845</v>
      </c>
      <c r="Q55" s="113">
        <f>+Q16/(Q27+Q33)</f>
        <v>0.23263143527192862</v>
      </c>
      <c r="R55" s="282"/>
      <c r="S55" s="281">
        <f>+S16/(S27+S33)</f>
        <v>0.21831564613072879</v>
      </c>
      <c r="T55" s="281">
        <f>+T16/(T27+T33)</f>
        <v>0.22164512770257855</v>
      </c>
      <c r="U55" s="281">
        <f>+U16/(U27+U33)</f>
        <v>0.21758667345241495</v>
      </c>
      <c r="V55" s="35">
        <f>AVERAGE(Q55,S55,T55,U55)</f>
        <v>0.22254472063941272</v>
      </c>
      <c r="W55" s="282"/>
      <c r="X55" s="283">
        <f>AVERAGE(S55,T55,U55,V55)</f>
        <v>0.22002304198128375</v>
      </c>
      <c r="Y55" s="283">
        <f>AVERAGE(T55,U55,V55,X55)</f>
        <v>0.22044989094392251</v>
      </c>
      <c r="Z55" s="35">
        <f>AVERAGE(U55,V55,X55,Y55)</f>
        <v>0.22015108175425849</v>
      </c>
      <c r="AA55" s="284">
        <f>AVERAGE(V55,X55,Y55,Z55)</f>
        <v>0.22079218382971935</v>
      </c>
      <c r="AB55" s="28"/>
      <c r="AC55" s="283">
        <f>AVERAGE(X55,Y55,Z55,AA55)</f>
        <v>0.22035404962729602</v>
      </c>
      <c r="AD55" s="283">
        <f>AVERAGE(Y55,Z55,AA55,AC55)</f>
        <v>0.22043680153879908</v>
      </c>
      <c r="AE55" s="35">
        <f>AVERAGE(Z55,AA55,AC55,AD55)</f>
        <v>0.22043352918751824</v>
      </c>
      <c r="AF55" s="284">
        <f>AVERAGE(AA55,AC55,AD55,AE55)</f>
        <v>0.22050414104583319</v>
      </c>
      <c r="AG55" s="28"/>
      <c r="AH55" s="283">
        <f>AVERAGE(AC55,AD55,AE55,AF55)</f>
        <v>0.22043213034986162</v>
      </c>
      <c r="AI55" s="283">
        <f>AVERAGE(AD55,AE55,AF55,AH55)</f>
        <v>0.22045165053050303</v>
      </c>
      <c r="AJ55" s="35">
        <f>AVERAGE(AE55,AF55,AH55,AI55)</f>
        <v>0.22045536277842903</v>
      </c>
      <c r="AK55" s="284">
        <f>AVERAGE(AF55,AH55,AI55,AJ55)</f>
        <v>0.2204608211761567</v>
      </c>
      <c r="AL55" s="28"/>
      <c r="AM55" s="283">
        <f>AVERAGE(AH55,AI55,AJ55,AK55)</f>
        <v>0.22044999120873759</v>
      </c>
      <c r="AN55" s="283">
        <f>AVERAGE(AI55,AJ55,AK55,AM55)</f>
        <v>0.22045445642345657</v>
      </c>
      <c r="AO55" s="35">
        <f>AVERAGE(AJ55,AK55,AM55,AN55)</f>
        <v>0.22045515789669495</v>
      </c>
      <c r="AP55" s="284">
        <f>AVERAGE(AK55,AM55,AN55,AO55)</f>
        <v>0.22045510667626145</v>
      </c>
      <c r="AQ55" s="28"/>
      <c r="AR55" s="283">
        <f>AVERAGE(AM55,AN55,AO55,AP55)</f>
        <v>0.22045367805128763</v>
      </c>
      <c r="AS55" s="283">
        <f>AVERAGE(AN55,AO55,AP55,AR55)</f>
        <v>0.22045459976192516</v>
      </c>
      <c r="AT55" s="35">
        <f>AVERAGE(AO55,AP55,AR55,AS55)</f>
        <v>0.2204546355965423</v>
      </c>
      <c r="AU55" s="284">
        <f>AVERAGE(AP55,AR55,AS55,AT55)</f>
        <v>0.22045450502150413</v>
      </c>
      <c r="AV55" s="28"/>
    </row>
    <row r="56" spans="2:48" outlineLevel="1" x14ac:dyDescent="0.55000000000000004">
      <c r="B56" s="200" t="s">
        <v>259</v>
      </c>
      <c r="C56" s="201"/>
      <c r="D56" s="285"/>
      <c r="E56" s="285">
        <f>+'CFS 3Q2022'!E7/((E14+D14)/2)</f>
        <v>6.122482504846076E-2</v>
      </c>
      <c r="F56" s="286">
        <f>+'CFS 3Q2022'!F7/((F14+E14)/2)</f>
        <v>5.8442138063667992E-2</v>
      </c>
      <c r="G56" s="286">
        <f>+'CFS 3Q2022'!G7/((G14+F14)/2)</f>
        <v>5.7957922263164152E-2</v>
      </c>
      <c r="H56" s="125">
        <f>+'CFS 3Q2022'!H7/((H14+G14)/2)</f>
        <v>0.2253370026587061</v>
      </c>
      <c r="I56" s="287">
        <f>+'CFS 3Q2022'!I7/((I14+G14)/2)</f>
        <v>5.75858250276855E-2</v>
      </c>
      <c r="J56" s="287">
        <f>+'CFS 3Q2022'!J7/((J14+I14)/2)</f>
        <v>5.9117695395957084E-2</v>
      </c>
      <c r="K56" s="286">
        <f>+'CFS 3Q2022'!K7/((K14+J14)/2)</f>
        <v>5.9467301657388859E-2</v>
      </c>
      <c r="L56" s="286">
        <f>+'CFS 3Q2022'!L7/((L14+K14)/2)</f>
        <v>6.0492940894950963E-2</v>
      </c>
      <c r="M56" s="282"/>
      <c r="N56" s="287">
        <f>+'CFS 3Q2022'!N7/((N14+L14)/2)</f>
        <v>6.2547808652661588E-2</v>
      </c>
      <c r="O56" s="287">
        <f>+'CFS 3Q2022'!O7/((O14+N14)/2)</f>
        <v>6.251524266319812E-2</v>
      </c>
      <c r="P56" s="286">
        <f>+'CFS 3Q2022'!P7/((P14+O14)/2)</f>
        <v>6.0825288199111989E-2</v>
      </c>
      <c r="Q56" s="286">
        <f>+'CFS 3Q2022'!Q7/((Q14+P14)/2)</f>
        <v>6.0363072942040873E-2</v>
      </c>
      <c r="R56" s="282"/>
      <c r="S56" s="287">
        <f>+'CFS 3Q2022'!S7/((S14+Q14)/2)</f>
        <v>6.052868611709418E-2</v>
      </c>
      <c r="T56" s="287">
        <f>+'CFS 3Q2022'!T7/((T14+S14)/2)</f>
        <v>6.0861044576476821E-2</v>
      </c>
      <c r="U56" s="287">
        <f>+'CFS 3Q2022'!U7/((U14+T14)/2)</f>
        <v>6.0812805967829661E-2</v>
      </c>
      <c r="V56" s="288">
        <f>AVERAGE(Q56,S56,T56,U56)</f>
        <v>6.0641402400860384E-2</v>
      </c>
      <c r="W56" s="282"/>
      <c r="X56" s="289">
        <f>AVERAGE(S56,T56,U56,V56)</f>
        <v>6.0710984765565267E-2</v>
      </c>
      <c r="Y56" s="289">
        <f>AVERAGE(T56,U56,V56,X56)</f>
        <v>6.0756559427683036E-2</v>
      </c>
      <c r="Z56" s="288">
        <f>AVERAGE(U56,V56,X56,Y56)</f>
        <v>6.0730438140484587E-2</v>
      </c>
      <c r="AA56" s="288">
        <f>AVERAGE(V56,X56,Y56,Z56)</f>
        <v>6.0709846183648324E-2</v>
      </c>
      <c r="AB56" s="290"/>
      <c r="AC56" s="289">
        <f>AVERAGE(X56,Y56,Z56,AA56)</f>
        <v>6.0726957129345303E-2</v>
      </c>
      <c r="AD56" s="289">
        <f>AVERAGE(Y56,Z56,AA56,AC56)</f>
        <v>6.0730950220290313E-2</v>
      </c>
      <c r="AE56" s="288">
        <f>AVERAGE(Z56,AA56,AC56,AD56)</f>
        <v>6.0724547918442132E-2</v>
      </c>
      <c r="AF56" s="288">
        <f>AVERAGE(AA56,AC56,AD56,AE56)</f>
        <v>6.072307536293152E-2</v>
      </c>
      <c r="AG56" s="290"/>
      <c r="AH56" s="289">
        <f>AVERAGE(AC56,AD56,AE56,AF56)</f>
        <v>6.072638265775232E-2</v>
      </c>
      <c r="AI56" s="289">
        <f>AVERAGE(AD56,AE56,AF56,AH56)</f>
        <v>6.0726239039854066E-2</v>
      </c>
      <c r="AJ56" s="288">
        <f>AVERAGE(AE56,AF56,AH56,AI56)</f>
        <v>6.0725061244745013E-2</v>
      </c>
      <c r="AK56" s="288">
        <f>AVERAGE(AF56,AH56,AI56,AJ56)</f>
        <v>6.0725189576320726E-2</v>
      </c>
      <c r="AL56" s="290"/>
      <c r="AM56" s="289">
        <f>AVERAGE(AH56,AI56,AJ56,AK56)</f>
        <v>6.0725718129668031E-2</v>
      </c>
      <c r="AN56" s="289">
        <f>AVERAGE(AI56,AJ56,AK56,AM56)</f>
        <v>6.0725551997646961E-2</v>
      </c>
      <c r="AO56" s="288">
        <f>AVERAGE(AJ56,AK56,AM56,AN56)</f>
        <v>6.0725380237095179E-2</v>
      </c>
      <c r="AP56" s="288">
        <f>AVERAGE(AK56,AM56,AN56,AO56)</f>
        <v>6.0725459985182723E-2</v>
      </c>
      <c r="AQ56" s="290"/>
      <c r="AR56" s="289">
        <f>AVERAGE(AM56,AN56,AO56,AP56)</f>
        <v>6.0725527587398222E-2</v>
      </c>
      <c r="AS56" s="289">
        <f>AVERAGE(AN56,AO56,AP56,AR56)</f>
        <v>6.0725479951830773E-2</v>
      </c>
      <c r="AT56" s="288">
        <f>AVERAGE(AO56,AP56,AR56,AS56)</f>
        <v>6.0725461940376722E-2</v>
      </c>
      <c r="AU56" s="288">
        <f>AVERAGE(AP56,AR56,AS56,AT56)</f>
        <v>6.0725482366197112E-2</v>
      </c>
      <c r="AV56" s="290"/>
    </row>
    <row r="57" spans="2:48" outlineLevel="1" x14ac:dyDescent="0.55000000000000004">
      <c r="B57" s="200"/>
      <c r="C57" s="201"/>
      <c r="D57" s="285"/>
      <c r="E57" s="285"/>
      <c r="F57" s="286"/>
      <c r="G57" s="286"/>
      <c r="H57" s="125"/>
      <c r="I57" s="287"/>
      <c r="J57" s="287"/>
      <c r="K57" s="286"/>
      <c r="L57" s="286"/>
      <c r="M57" s="282"/>
      <c r="N57" s="287"/>
      <c r="O57" s="287"/>
      <c r="P57" s="286"/>
      <c r="Q57" s="286"/>
      <c r="R57" s="282"/>
      <c r="S57" s="287"/>
      <c r="T57" s="287"/>
      <c r="U57" s="287"/>
      <c r="V57" s="288"/>
      <c r="W57" s="282"/>
      <c r="X57" s="289"/>
      <c r="Y57" s="289"/>
      <c r="Z57" s="288"/>
      <c r="AA57" s="288"/>
      <c r="AB57" s="290"/>
      <c r="AC57" s="289"/>
      <c r="AD57" s="289"/>
      <c r="AE57" s="288"/>
      <c r="AF57" s="288"/>
      <c r="AG57" s="290"/>
      <c r="AH57" s="289"/>
      <c r="AI57" s="289"/>
      <c r="AJ57" s="288"/>
      <c r="AK57" s="288"/>
      <c r="AL57" s="290"/>
      <c r="AM57" s="289"/>
      <c r="AN57" s="289"/>
      <c r="AO57" s="288"/>
      <c r="AP57" s="288"/>
      <c r="AQ57" s="290"/>
      <c r="AR57" s="289"/>
      <c r="AS57" s="289"/>
      <c r="AT57" s="288"/>
      <c r="AU57" s="288"/>
      <c r="AV57" s="290"/>
    </row>
    <row r="58" spans="2:48" s="296" customFormat="1" outlineLevel="1" x14ac:dyDescent="0.55000000000000004">
      <c r="B58" s="291" t="s">
        <v>260</v>
      </c>
      <c r="C58" s="249"/>
      <c r="D58" s="292"/>
      <c r="E58" s="292"/>
      <c r="F58" s="293"/>
      <c r="G58" s="293"/>
      <c r="H58" s="294"/>
      <c r="I58" s="292"/>
      <c r="J58" s="292"/>
      <c r="K58" s="293"/>
      <c r="L58" s="293"/>
      <c r="M58" s="294"/>
      <c r="N58" s="292"/>
      <c r="O58" s="292"/>
      <c r="P58" s="293"/>
      <c r="Q58" s="293"/>
      <c r="R58" s="294"/>
      <c r="S58" s="292"/>
      <c r="T58" s="292"/>
      <c r="U58" s="292"/>
      <c r="V58" s="293"/>
      <c r="W58" s="294"/>
      <c r="X58" s="292"/>
      <c r="Y58" s="292"/>
      <c r="Z58" s="293"/>
      <c r="AA58" s="293"/>
      <c r="AB58" s="295"/>
      <c r="AC58" s="292"/>
      <c r="AD58" s="292"/>
      <c r="AE58" s="293"/>
      <c r="AF58" s="293"/>
      <c r="AG58" s="295"/>
      <c r="AH58" s="292"/>
      <c r="AI58" s="292"/>
      <c r="AJ58" s="293"/>
      <c r="AK58" s="293"/>
      <c r="AL58" s="295"/>
      <c r="AM58" s="292"/>
      <c r="AN58" s="292"/>
      <c r="AO58" s="293"/>
      <c r="AP58" s="293"/>
      <c r="AQ58" s="295"/>
      <c r="AR58" s="292"/>
      <c r="AS58" s="292"/>
      <c r="AT58" s="293"/>
      <c r="AU58" s="293"/>
      <c r="AV58" s="295"/>
    </row>
    <row r="59" spans="2:48" s="302" customFormat="1" outlineLevel="1" x14ac:dyDescent="0.55000000000000004">
      <c r="B59" s="200" t="s">
        <v>261</v>
      </c>
      <c r="C59" s="297"/>
      <c r="D59" s="298"/>
      <c r="E59" s="298"/>
      <c r="F59" s="146"/>
      <c r="G59" s="146"/>
      <c r="H59" s="122"/>
      <c r="I59" s="299"/>
      <c r="J59" s="299"/>
      <c r="K59" s="146"/>
      <c r="L59" s="146"/>
      <c r="M59" s="26"/>
      <c r="N59" s="299"/>
      <c r="O59" s="299"/>
      <c r="P59" s="146"/>
      <c r="Q59" s="146"/>
      <c r="R59" s="26"/>
      <c r="S59" s="299"/>
      <c r="T59" s="299"/>
      <c r="U59" s="299"/>
      <c r="V59" s="300">
        <v>199</v>
      </c>
      <c r="W59" s="26"/>
      <c r="X59" s="301">
        <v>0</v>
      </c>
      <c r="Y59" s="301">
        <v>1000</v>
      </c>
      <c r="Z59" s="300">
        <v>0</v>
      </c>
      <c r="AA59" s="300">
        <v>0</v>
      </c>
      <c r="AB59" s="6"/>
      <c r="AC59" s="301">
        <v>750</v>
      </c>
      <c r="AD59" s="301">
        <f>500+626.3</f>
        <v>1126.3</v>
      </c>
      <c r="AE59" s="300">
        <v>0</v>
      </c>
      <c r="AF59" s="300">
        <v>0</v>
      </c>
      <c r="AG59" s="6"/>
      <c r="AH59" s="301">
        <v>0</v>
      </c>
      <c r="AI59" s="301">
        <v>0</v>
      </c>
      <c r="AJ59" s="300">
        <v>0</v>
      </c>
      <c r="AK59" s="300">
        <v>1250</v>
      </c>
      <c r="AL59" s="6"/>
      <c r="AM59" s="301">
        <v>0</v>
      </c>
      <c r="AN59" s="301">
        <v>0</v>
      </c>
      <c r="AO59" s="300">
        <v>500</v>
      </c>
      <c r="AP59" s="300">
        <v>0</v>
      </c>
      <c r="AQ59" s="6"/>
      <c r="AR59" s="301">
        <v>0</v>
      </c>
      <c r="AS59" s="301">
        <v>500</v>
      </c>
      <c r="AT59" s="300">
        <v>0</v>
      </c>
      <c r="AU59" s="300">
        <v>0</v>
      </c>
      <c r="AV59" s="6"/>
    </row>
    <row r="60" spans="2:48" s="302" customFormat="1" outlineLevel="1" x14ac:dyDescent="0.55000000000000004">
      <c r="B60" s="200" t="s">
        <v>262</v>
      </c>
      <c r="C60" s="297"/>
      <c r="D60" s="298"/>
      <c r="E60" s="298"/>
      <c r="F60" s="146"/>
      <c r="G60" s="146"/>
      <c r="H60" s="122"/>
      <c r="I60" s="299"/>
      <c r="J60" s="299"/>
      <c r="K60" s="146"/>
      <c r="L60" s="146"/>
      <c r="M60" s="26"/>
      <c r="N60" s="299"/>
      <c r="O60" s="299"/>
      <c r="P60" s="146"/>
      <c r="Q60" s="146"/>
      <c r="R60" s="26"/>
      <c r="S60" s="299"/>
      <c r="T60" s="299"/>
      <c r="U60" s="299"/>
      <c r="V60" s="300">
        <f>Z59</f>
        <v>0</v>
      </c>
      <c r="W60" s="26"/>
      <c r="X60" s="300">
        <f>AA59</f>
        <v>0</v>
      </c>
      <c r="Y60" s="300">
        <f>AC59</f>
        <v>750</v>
      </c>
      <c r="Z60" s="300">
        <f>AD59</f>
        <v>1126.3</v>
      </c>
      <c r="AA60" s="300">
        <f>AE59</f>
        <v>0</v>
      </c>
      <c r="AB60" s="6"/>
      <c r="AC60" s="300">
        <f>AF59</f>
        <v>0</v>
      </c>
      <c r="AD60" s="300">
        <f>AH59</f>
        <v>0</v>
      </c>
      <c r="AE60" s="300">
        <f>AI59</f>
        <v>0</v>
      </c>
      <c r="AF60" s="300">
        <f>AJ59</f>
        <v>0</v>
      </c>
      <c r="AG60" s="6"/>
      <c r="AH60" s="300">
        <f>AK59</f>
        <v>1250</v>
      </c>
      <c r="AI60" s="300">
        <f>AM59</f>
        <v>0</v>
      </c>
      <c r="AJ60" s="300">
        <f>AN59</f>
        <v>0</v>
      </c>
      <c r="AK60" s="300">
        <f>AO59</f>
        <v>500</v>
      </c>
      <c r="AL60" s="6"/>
      <c r="AM60" s="300">
        <f>AP59</f>
        <v>0</v>
      </c>
      <c r="AN60" s="300">
        <f>AR59</f>
        <v>0</v>
      </c>
      <c r="AO60" s="300">
        <f>AS59</f>
        <v>500</v>
      </c>
      <c r="AP60" s="300">
        <f>AT59</f>
        <v>0</v>
      </c>
      <c r="AQ60" s="6"/>
      <c r="AR60" s="300">
        <f>AU60</f>
        <v>0</v>
      </c>
      <c r="AS60" s="300">
        <f t="shared" ref="AS60:AU60" si="99">AW60</f>
        <v>0</v>
      </c>
      <c r="AT60" s="300">
        <f t="shared" si="99"/>
        <v>0</v>
      </c>
      <c r="AU60" s="300">
        <f t="shared" si="99"/>
        <v>0</v>
      </c>
      <c r="AV60" s="6"/>
    </row>
    <row r="61" spans="2:48" s="302" customFormat="1" outlineLevel="1" x14ac:dyDescent="0.55000000000000004">
      <c r="B61" s="200" t="s">
        <v>263</v>
      </c>
      <c r="C61" s="297"/>
      <c r="D61" s="298"/>
      <c r="E61" s="298"/>
      <c r="F61" s="146"/>
      <c r="G61" s="146"/>
      <c r="H61" s="122"/>
      <c r="I61" s="299"/>
      <c r="J61" s="299"/>
      <c r="K61" s="146"/>
      <c r="L61" s="146"/>
      <c r="M61" s="26"/>
      <c r="N61" s="299"/>
      <c r="O61" s="299"/>
      <c r="P61" s="146"/>
      <c r="Q61" s="146"/>
      <c r="R61" s="26"/>
      <c r="S61" s="299"/>
      <c r="T61" s="299"/>
      <c r="U61" s="299"/>
      <c r="V61" s="300">
        <v>0</v>
      </c>
      <c r="W61" s="26"/>
      <c r="X61" s="301">
        <v>0</v>
      </c>
      <c r="Y61" s="301">
        <v>1000</v>
      </c>
      <c r="Z61" s="300">
        <v>0</v>
      </c>
      <c r="AA61" s="300">
        <v>0</v>
      </c>
      <c r="AB61" s="6"/>
      <c r="AC61" s="301">
        <v>750</v>
      </c>
      <c r="AD61" s="301">
        <v>1126</v>
      </c>
      <c r="AE61" s="300">
        <v>0</v>
      </c>
      <c r="AF61" s="300">
        <f>0.5*(SUM('IS 3Q2022'!AC154:AF154))</f>
        <v>100</v>
      </c>
      <c r="AG61" s="6"/>
      <c r="AH61" s="301"/>
      <c r="AI61" s="301"/>
      <c r="AJ61" s="300">
        <f>0.5*(SUM('IS 3Q2022'!AH154:AK154))</f>
        <v>5290.5983828510816</v>
      </c>
      <c r="AK61" s="300">
        <v>1250</v>
      </c>
      <c r="AL61" s="6"/>
      <c r="AM61" s="301">
        <v>0</v>
      </c>
      <c r="AN61" s="301">
        <v>0</v>
      </c>
      <c r="AO61" s="300">
        <v>500</v>
      </c>
      <c r="AP61" s="300">
        <v>0</v>
      </c>
      <c r="AQ61" s="6"/>
      <c r="AR61" s="301">
        <v>0</v>
      </c>
      <c r="AS61" s="301">
        <v>500</v>
      </c>
      <c r="AT61" s="300">
        <v>0</v>
      </c>
      <c r="AU61" s="300">
        <v>0</v>
      </c>
      <c r="AV61" s="6"/>
    </row>
    <row r="62" spans="2:48" s="23" customFormat="1" outlineLevel="1" x14ac:dyDescent="0.55000000000000004">
      <c r="B62" s="200" t="s">
        <v>264</v>
      </c>
      <c r="C62" s="201"/>
      <c r="D62" s="179">
        <f>+(D28+D31)/D41</f>
        <v>-3.1717034875642636</v>
      </c>
      <c r="E62" s="179">
        <f>+(E28+E31)/E41</f>
        <v>-1.8304138862408643</v>
      </c>
      <c r="F62" s="303">
        <f>+(F28+F31)/F41</f>
        <v>-2.5837230840472332</v>
      </c>
      <c r="G62" s="303">
        <f>+(G28+G31)/G41</f>
        <v>-1.7921681913015568</v>
      </c>
      <c r="H62" s="128"/>
      <c r="I62" s="303">
        <f>+(I28+I31)/I41</f>
        <v>-1.7235726649997785</v>
      </c>
      <c r="J62" s="303">
        <f>+(J28+J31)/J41</f>
        <v>-1.8605318005017988</v>
      </c>
      <c r="K62" s="303">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100">+(S28+S31)/S41</f>
        <v>-1.7497130279398361</v>
      </c>
      <c r="T62" s="179">
        <f t="shared" si="100"/>
        <v>-1.8277176642469066</v>
      </c>
      <c r="U62" s="179">
        <f t="shared" si="100"/>
        <v>-1.7473235630391852</v>
      </c>
      <c r="V62" s="179">
        <f t="shared" si="100"/>
        <v>-1.7742139209382464</v>
      </c>
      <c r="W62" s="28">
        <f t="shared" si="100"/>
        <v>-1.7742139209382464</v>
      </c>
      <c r="X62" s="179">
        <f t="shared" si="100"/>
        <v>-1.8367932095831883</v>
      </c>
      <c r="Y62" s="179">
        <f t="shared" si="100"/>
        <v>-1.8964761972124962</v>
      </c>
      <c r="Z62" s="179">
        <f t="shared" si="100"/>
        <v>-2.0223795405290299</v>
      </c>
      <c r="AA62" s="179">
        <f t="shared" si="100"/>
        <v>-2.179230948690738</v>
      </c>
      <c r="AB62" s="28"/>
      <c r="AC62" s="179">
        <f>+(AC28+AC31)/AC41</f>
        <v>-2.3862999073578428</v>
      </c>
      <c r="AD62" s="179">
        <f>+(AD28+AD31)/AD41</f>
        <v>-2.5459234117428156</v>
      </c>
      <c r="AE62" s="179">
        <f>+(AE28+AE31)/AE41</f>
        <v>-2.7960250496436827</v>
      </c>
      <c r="AF62" s="179">
        <f>+(AF28+AF31)/AF41</f>
        <v>-3.0939610523505015</v>
      </c>
      <c r="AG62" s="28"/>
      <c r="AH62" s="179">
        <f>+(AH28+AH31)/AH41</f>
        <v>-3.5850136046613872</v>
      </c>
      <c r="AI62" s="179">
        <f>+(AI28+AI31)/AI41</f>
        <v>-4.0090181974628498</v>
      </c>
      <c r="AJ62" s="179">
        <f>+(AJ28+AJ31)/AJ41</f>
        <v>-2.5149749933620966</v>
      </c>
      <c r="AK62" s="179">
        <f>+(AK28+AK31)/AK41</f>
        <v>-1.6212297121081063</v>
      </c>
      <c r="AL62" s="28"/>
      <c r="AM62" s="179">
        <f>+(AM28+AM31)/AM41</f>
        <v>-1.7018014851359355</v>
      </c>
      <c r="AN62" s="179">
        <f>+(AN28+AN31)/AN41</f>
        <v>-1.751868987564791</v>
      </c>
      <c r="AO62" s="179">
        <f>+(AO28+AO31)/AO41</f>
        <v>-1.8636306505597473</v>
      </c>
      <c r="AP62" s="179">
        <f>+(AP28+AP31)/AP41</f>
        <v>-1.976112765427495</v>
      </c>
      <c r="AQ62" s="28"/>
      <c r="AR62" s="179">
        <f>+(AR28+AR31)/AR41</f>
        <v>-2.1254002086966941</v>
      </c>
      <c r="AS62" s="179">
        <f>+(AS28+AS31)/AS41</f>
        <v>-2.2316426865646166</v>
      </c>
      <c r="AT62" s="179">
        <f>+(AT28+AT31)/AT41</f>
        <v>-2.448143658928958</v>
      </c>
      <c r="AU62" s="179">
        <f>+(AU28+AU31)/AU41</f>
        <v>-2.6814356187108959</v>
      </c>
      <c r="AV62" s="28"/>
    </row>
    <row r="63" spans="2:48" s="23" customFormat="1" outlineLevel="1" x14ac:dyDescent="0.55000000000000004">
      <c r="B63" s="200" t="s">
        <v>265</v>
      </c>
      <c r="C63" s="201"/>
      <c r="D63" s="179">
        <f>+D28/(D28+D31)</f>
        <v>0</v>
      </c>
      <c r="E63" s="179">
        <f>+E28/(E28+E31)</f>
        <v>8.1375793413985785E-3</v>
      </c>
      <c r="F63" s="303">
        <f>+F28/(F28+F31)</f>
        <v>0</v>
      </c>
      <c r="G63" s="303">
        <f>+G28/(G28+G31)</f>
        <v>0</v>
      </c>
      <c r="H63" s="128"/>
      <c r="I63" s="303">
        <f>+I28/(I28+I31)</f>
        <v>8.5546532987690757E-2</v>
      </c>
      <c r="J63" s="303">
        <f>+J28/(J28+J31)</f>
        <v>0.16813887778982817</v>
      </c>
      <c r="K63" s="303">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101">+S28/(S28+S31)</f>
        <v>8.1112704252786494E-2</v>
      </c>
      <c r="T63" s="179">
        <f t="shared" si="101"/>
        <v>0.12481109098857178</v>
      </c>
      <c r="U63" s="179">
        <f t="shared" si="101"/>
        <v>7.9253663276029576E-2</v>
      </c>
      <c r="V63" s="179">
        <f t="shared" si="101"/>
        <v>6.6981896603687655E-2</v>
      </c>
      <c r="W63" s="28">
        <f t="shared" si="101"/>
        <v>6.6981896603687655E-2</v>
      </c>
      <c r="X63" s="179">
        <f t="shared" si="101"/>
        <v>6.6981896603687655E-2</v>
      </c>
      <c r="Y63" s="179">
        <f t="shared" si="101"/>
        <v>5.0238096832742829E-2</v>
      </c>
      <c r="Z63" s="179">
        <f t="shared" si="101"/>
        <v>0.12567226356080344</v>
      </c>
      <c r="AA63" s="179">
        <f t="shared" si="101"/>
        <v>0.12567226356080344</v>
      </c>
      <c r="AB63" s="28"/>
      <c r="AC63" s="179">
        <f>+AC28/(AC28+AC31)</f>
        <v>7.5440864247968975E-2</v>
      </c>
      <c r="AD63" s="179">
        <f>+AD28/(AD28+AD31)</f>
        <v>6.6976544813945215E-6</v>
      </c>
      <c r="AE63" s="179">
        <f>+AE28/(AE28+AE31)</f>
        <v>6.6976544813945215E-6</v>
      </c>
      <c r="AF63" s="179">
        <f>+AF28/(AF28+AF31)</f>
        <v>6.6530943541780797E-6</v>
      </c>
      <c r="AG63" s="28"/>
      <c r="AH63" s="179">
        <f>+AH28/(AH28+AH31)</f>
        <v>8.3170332521655815E-2</v>
      </c>
      <c r="AI63" s="179">
        <f>+AI28/(AI28+AI31)</f>
        <v>8.3170332521655815E-2</v>
      </c>
      <c r="AJ63" s="179">
        <f>+AJ28/(AJ28+AJ31)</f>
        <v>6.1517041290977743E-2</v>
      </c>
      <c r="AK63" s="179">
        <f>+AK28/(AK28+AK31)</f>
        <v>2.460976909816652E-2</v>
      </c>
      <c r="AL63" s="28"/>
      <c r="AM63" s="179">
        <f>+AM28/(AM28+AM31)</f>
        <v>2.460976909816652E-2</v>
      </c>
      <c r="AN63" s="179">
        <f>+AN28/(AN28+AN31)</f>
        <v>2.460976909816652E-2</v>
      </c>
      <c r="AO63" s="179">
        <f>+AO28/(AO28+AO31)</f>
        <v>2.460976909816652E-2</v>
      </c>
      <c r="AP63" s="179">
        <f>+AP28/(AP28+AP31)</f>
        <v>2.460976909816652E-2</v>
      </c>
      <c r="AQ63" s="28"/>
      <c r="AR63" s="179">
        <f>+AR28/(AR28+AR31)</f>
        <v>2.460976909816652E-2</v>
      </c>
      <c r="AS63" s="179">
        <f>+AS28/(AS28+AS31)</f>
        <v>4.9209696257036872E-6</v>
      </c>
      <c r="AT63" s="179">
        <f>+AT28/(AT28+AT31)</f>
        <v>4.9209696257036872E-6</v>
      </c>
      <c r="AU63" s="179">
        <f>+AU28/(AU28+AU31)</f>
        <v>4.9209696257036872E-6</v>
      </c>
      <c r="AV63" s="28"/>
    </row>
    <row r="64" spans="2:48" outlineLevel="1" x14ac:dyDescent="0.55000000000000004">
      <c r="B64" s="200" t="s">
        <v>328</v>
      </c>
      <c r="C64" s="201"/>
      <c r="D64" s="304"/>
      <c r="E64" s="304"/>
      <c r="F64" s="304"/>
      <c r="G64" s="304"/>
      <c r="H64" s="306"/>
      <c r="I64" s="305"/>
      <c r="J64" s="305"/>
      <c r="K64" s="305"/>
      <c r="L64" s="305"/>
      <c r="M64" s="306">
        <f>M67/(M65-M66)</f>
        <v>14.55407378391847</v>
      </c>
      <c r="N64" s="305"/>
      <c r="O64" s="305"/>
      <c r="P64" s="305"/>
      <c r="Q64" s="305"/>
      <c r="R64" s="306">
        <f>R67/(R65-R66)</f>
        <v>3.5268936560411204</v>
      </c>
      <c r="S64" s="305"/>
      <c r="T64" s="305"/>
      <c r="U64" s="305"/>
      <c r="V64" s="305"/>
      <c r="W64" s="306">
        <f>W67/(W65-W66)</f>
        <v>4.1761593231356127</v>
      </c>
      <c r="X64" s="307"/>
      <c r="Y64" s="307"/>
      <c r="Z64" s="307"/>
      <c r="AA64" s="307"/>
      <c r="AB64" s="306">
        <f>AB67/(AB65-AB66)</f>
        <v>3.4824851132898802</v>
      </c>
      <c r="AC64" s="307"/>
      <c r="AD64" s="307"/>
      <c r="AE64" s="307"/>
      <c r="AF64" s="307"/>
      <c r="AG64" s="405">
        <f>AG67/(AG65-AG66)</f>
        <v>2.9151652662738683</v>
      </c>
      <c r="AH64" s="307"/>
      <c r="AI64" s="307"/>
      <c r="AJ64" s="307"/>
      <c r="AK64" s="307"/>
      <c r="AL64" s="405">
        <f>AL67/(AL65-AL66)</f>
        <v>3.2285886421452323</v>
      </c>
      <c r="AM64" s="307"/>
      <c r="AN64" s="307"/>
      <c r="AO64" s="307"/>
      <c r="AP64" s="307"/>
      <c r="AQ64" s="306">
        <f>AQ67/(AQ65-AQ66)</f>
        <v>2.8763851934141531</v>
      </c>
      <c r="AR64" s="307"/>
      <c r="AS64" s="307"/>
      <c r="AT64" s="307"/>
      <c r="AU64" s="307"/>
      <c r="AV64" s="306">
        <f>AV67/(AV65-AV66)</f>
        <v>2.6846795651658271</v>
      </c>
    </row>
    <row r="65" spans="2:48" outlineLevel="1" x14ac:dyDescent="0.55000000000000004">
      <c r="B65" s="180" t="s">
        <v>325</v>
      </c>
      <c r="C65" s="44"/>
      <c r="D65" s="139"/>
      <c r="E65" s="139"/>
      <c r="F65" s="309"/>
      <c r="G65" s="309"/>
      <c r="H65" s="17"/>
      <c r="I65" s="139"/>
      <c r="J65" s="139"/>
      <c r="K65" s="309"/>
      <c r="L65" s="309"/>
      <c r="M65" s="17">
        <f>'IS 3Q2022'!M19+'IS 3Q2022'!M12</f>
        <v>3564.3800000000042</v>
      </c>
      <c r="N65" s="139"/>
      <c r="O65" s="139"/>
      <c r="P65" s="309"/>
      <c r="Q65" s="309"/>
      <c r="R65" s="17">
        <f>'IS 3Q2022'!R19+'IS 3Q2022'!R12</f>
        <v>6703.7999999999975</v>
      </c>
      <c r="S65" s="139"/>
      <c r="T65" s="139"/>
      <c r="U65" s="309"/>
      <c r="V65" s="309"/>
      <c r="W65" s="17">
        <f>'IS 3Q2022'!W19+'IS 3Q2022'!W12</f>
        <v>6262.9556840670375</v>
      </c>
      <c r="X65" s="139"/>
      <c r="Y65" s="305"/>
      <c r="Z65" s="305"/>
      <c r="AA65" s="310"/>
      <c r="AB65" s="17">
        <f>'IS 3Q2022'!AB19+'IS 3Q2022'!AB12</f>
        <v>7109.496048472336</v>
      </c>
      <c r="AC65" s="139"/>
      <c r="AD65" s="139"/>
      <c r="AE65" s="309"/>
      <c r="AF65" s="309"/>
      <c r="AG65" s="17">
        <f>'IS 3Q2022'!AG19+'IS 3Q2022'!AG12</f>
        <v>8119.1754180385251</v>
      </c>
      <c r="AH65" s="139"/>
      <c r="AI65" s="139"/>
      <c r="AJ65" s="309"/>
      <c r="AK65" s="309"/>
      <c r="AL65" s="17">
        <f>'IS 3Q2022'!AL19+'IS 3Q2022'!AL12</f>
        <v>9405.4742802975798</v>
      </c>
      <c r="AM65" s="139"/>
      <c r="AN65" s="139"/>
      <c r="AO65" s="309"/>
      <c r="AP65" s="309"/>
      <c r="AQ65" s="17">
        <f>'IS 3Q2022'!AQ19+'IS 3Q2022'!AQ12</f>
        <v>10331.736946610616</v>
      </c>
      <c r="AR65" s="139"/>
      <c r="AS65" s="139"/>
      <c r="AT65" s="309"/>
      <c r="AU65" s="309"/>
      <c r="AV65" s="17">
        <f>'IS 3Q2022'!AV19+'IS 3Q2022'!AV12</f>
        <v>10999.562683415485</v>
      </c>
    </row>
    <row r="66" spans="2:48" outlineLevel="1" x14ac:dyDescent="0.55000000000000004">
      <c r="B66" s="180" t="s">
        <v>327</v>
      </c>
      <c r="C66" s="44"/>
      <c r="D66" s="139"/>
      <c r="E66" s="139"/>
      <c r="F66" s="309"/>
      <c r="G66" s="309"/>
      <c r="H66" s="387"/>
      <c r="I66" s="139"/>
      <c r="J66" s="139"/>
      <c r="K66" s="309"/>
      <c r="L66" s="309"/>
      <c r="M66" s="387">
        <v>2441.1</v>
      </c>
      <c r="N66" s="139"/>
      <c r="O66" s="139"/>
      <c r="P66" s="309"/>
      <c r="Q66" s="309"/>
      <c r="R66" s="387">
        <v>2559.6999999999998</v>
      </c>
      <c r="S66" s="139"/>
      <c r="T66" s="139"/>
      <c r="U66" s="309"/>
      <c r="V66" s="309"/>
      <c r="W66" s="388">
        <f>R66*1.05</f>
        <v>2687.6849999999999</v>
      </c>
      <c r="X66" s="139"/>
      <c r="Y66" s="179"/>
      <c r="Z66" s="179"/>
      <c r="AA66" s="310"/>
      <c r="AB66" s="388">
        <f>W66*1.05</f>
        <v>2822.06925</v>
      </c>
      <c r="AC66" s="139"/>
      <c r="AD66" s="139"/>
      <c r="AE66" s="309"/>
      <c r="AF66" s="309"/>
      <c r="AG66" s="388">
        <f>AB66*1.05</f>
        <v>2963.1727125000002</v>
      </c>
      <c r="AH66" s="139"/>
      <c r="AI66" s="139"/>
      <c r="AJ66" s="309"/>
      <c r="AK66" s="309"/>
      <c r="AL66" s="388">
        <f>AG66*1.05</f>
        <v>3111.3313481250002</v>
      </c>
      <c r="AM66" s="139"/>
      <c r="AN66" s="139"/>
      <c r="AO66" s="309"/>
      <c r="AP66" s="309"/>
      <c r="AQ66" s="388">
        <f>AL66*1.05</f>
        <v>3266.8979155312504</v>
      </c>
      <c r="AR66" s="139"/>
      <c r="AS66" s="139"/>
      <c r="AT66" s="309"/>
      <c r="AU66" s="309"/>
      <c r="AV66" s="388">
        <f>AQ66*1.05</f>
        <v>3430.2428113078131</v>
      </c>
    </row>
    <row r="67" spans="2:48" outlineLevel="1" x14ac:dyDescent="0.55000000000000004">
      <c r="B67" s="386" t="s">
        <v>326</v>
      </c>
      <c r="C67" s="312"/>
      <c r="D67" s="313"/>
      <c r="E67" s="313"/>
      <c r="F67" s="314"/>
      <c r="G67" s="314"/>
      <c r="H67" s="316"/>
      <c r="I67" s="313"/>
      <c r="J67" s="313"/>
      <c r="K67" s="314"/>
      <c r="L67" s="314"/>
      <c r="M67" s="316">
        <f>M28+M31</f>
        <v>16348.300000000001</v>
      </c>
      <c r="N67" s="313"/>
      <c r="O67" s="313"/>
      <c r="P67" s="314"/>
      <c r="Q67" s="314"/>
      <c r="R67" s="316">
        <f>R28+R31</f>
        <v>14615.8</v>
      </c>
      <c r="S67" s="313"/>
      <c r="T67" s="313"/>
      <c r="U67" s="314"/>
      <c r="V67" s="314"/>
      <c r="W67" s="316">
        <f>W28+W31</f>
        <v>14930.9</v>
      </c>
      <c r="X67" s="313"/>
      <c r="Y67" s="313"/>
      <c r="Z67" s="314"/>
      <c r="AA67" s="315"/>
      <c r="AB67" s="316">
        <f>AB28+AB31</f>
        <v>14930.9</v>
      </c>
      <c r="AC67" s="313"/>
      <c r="AD67" s="313"/>
      <c r="AE67" s="314"/>
      <c r="AF67" s="314"/>
      <c r="AG67" s="316">
        <f>AG28+AG31</f>
        <v>15030.6</v>
      </c>
      <c r="AH67" s="313"/>
      <c r="AI67" s="313"/>
      <c r="AJ67" s="314"/>
      <c r="AK67" s="314"/>
      <c r="AL67" s="316">
        <f>AL28+AL31</f>
        <v>20321.198382851078</v>
      </c>
      <c r="AM67" s="313"/>
      <c r="AN67" s="313"/>
      <c r="AO67" s="314"/>
      <c r="AP67" s="314"/>
      <c r="AQ67" s="316">
        <f>AQ28+AQ31</f>
        <v>20321.198382851078</v>
      </c>
      <c r="AR67" s="313"/>
      <c r="AS67" s="313"/>
      <c r="AT67" s="314"/>
      <c r="AU67" s="314"/>
      <c r="AV67" s="316">
        <f>AV28+AV31</f>
        <v>20321.198382851078</v>
      </c>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tabColor theme="4" tint="0.79998168889431442"/>
    <pageSetUpPr fitToPage="1"/>
  </sheetPr>
  <dimension ref="B1:AV65"/>
  <sheetViews>
    <sheetView showGridLines="0" zoomScaleNormal="100" workbookViewId="0">
      <pane xSplit="3" ySplit="4" topLeftCell="D5"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2:48" ht="16.2" customHeight="1" x14ac:dyDescent="0.55000000000000004">
      <c r="B1" s="237" t="s">
        <v>210</v>
      </c>
      <c r="D1" s="45"/>
      <c r="E1" s="149"/>
      <c r="F1" s="149"/>
      <c r="G1" s="149"/>
      <c r="H1" s="149"/>
      <c r="I1" s="216"/>
      <c r="J1" s="380"/>
      <c r="K1" s="380"/>
      <c r="L1" s="380"/>
      <c r="M1" s="380"/>
      <c r="N1" s="380"/>
      <c r="O1" s="380"/>
      <c r="P1" s="380"/>
      <c r="Q1" s="380"/>
      <c r="R1" s="380"/>
      <c r="S1" s="380"/>
      <c r="T1" s="380"/>
      <c r="U1" s="380"/>
      <c r="V1" s="216"/>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6.9" customHeight="1" x14ac:dyDescent="0.55000000000000004">
      <c r="B2" s="99"/>
      <c r="D2" s="45"/>
      <c r="E2" s="149"/>
      <c r="F2" s="149"/>
      <c r="G2" s="149"/>
      <c r="H2" s="149"/>
      <c r="I2" s="216"/>
      <c r="J2" s="381"/>
      <c r="K2" s="381"/>
      <c r="L2" s="381"/>
      <c r="M2" s="381"/>
      <c r="N2" s="381"/>
      <c r="O2" s="381"/>
      <c r="P2" s="381"/>
      <c r="Q2" s="381"/>
      <c r="R2" s="381"/>
      <c r="S2" s="381"/>
      <c r="T2" s="381"/>
      <c r="U2" s="381"/>
      <c r="V2" s="216"/>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6">
      <c r="B3" s="445" t="s">
        <v>266</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2:48" ht="16.2" x14ac:dyDescent="0.85">
      <c r="B4" s="251" t="s">
        <v>3</v>
      </c>
      <c r="C4" s="252"/>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2:48" outlineLevel="1" x14ac:dyDescent="0.55000000000000004">
      <c r="B5" s="459" t="s">
        <v>267</v>
      </c>
      <c r="C5" s="460"/>
      <c r="D5" s="4"/>
      <c r="E5" s="4"/>
      <c r="F5" s="4"/>
      <c r="G5" s="4"/>
      <c r="H5" s="317"/>
      <c r="I5" s="4"/>
      <c r="J5" s="4"/>
      <c r="K5" s="318"/>
      <c r="L5" s="4"/>
      <c r="M5" s="317"/>
      <c r="N5" s="4"/>
      <c r="O5" s="4"/>
      <c r="P5" s="4"/>
      <c r="Q5" s="4"/>
      <c r="R5" s="317"/>
      <c r="S5" s="4"/>
      <c r="T5" s="4"/>
      <c r="U5" s="4"/>
      <c r="V5" s="4"/>
      <c r="W5" s="317"/>
      <c r="X5" s="4"/>
      <c r="Y5" s="4"/>
      <c r="Z5" s="4"/>
      <c r="AA5" s="4"/>
      <c r="AB5" s="317"/>
      <c r="AC5" s="4"/>
      <c r="AD5" s="4"/>
      <c r="AE5" s="4"/>
      <c r="AF5" s="4"/>
      <c r="AG5" s="317"/>
      <c r="AH5" s="4"/>
      <c r="AI5" s="4"/>
      <c r="AJ5" s="4"/>
      <c r="AK5" s="4"/>
      <c r="AL5" s="317"/>
      <c r="AM5" s="4"/>
      <c r="AN5" s="4"/>
      <c r="AO5" s="4"/>
      <c r="AP5" s="4"/>
      <c r="AQ5" s="317"/>
      <c r="AR5" s="4"/>
      <c r="AS5" s="4"/>
      <c r="AT5" s="4"/>
      <c r="AU5" s="4"/>
      <c r="AV5" s="317"/>
    </row>
    <row r="6" spans="2:48" outlineLevel="1" x14ac:dyDescent="0.55000000000000004">
      <c r="B6" s="308" t="s">
        <v>268</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'IS 3Q2022'!V25</f>
        <v>766.45200440213353</v>
      </c>
      <c r="W6" s="17">
        <f t="shared" ref="W6:W13" si="0">SUM(S6:V6)</f>
        <v>3171.2520044021339</v>
      </c>
      <c r="X6" s="16">
        <f>'IS 3Q2022'!X25</f>
        <v>806.52584225126407</v>
      </c>
      <c r="Y6" s="16">
        <f>'IS 3Q2022'!Y25</f>
        <v>785.8876141579351</v>
      </c>
      <c r="Z6" s="16">
        <f>'IS 3Q2022'!Z25</f>
        <v>1013.6072362595346</v>
      </c>
      <c r="AA6" s="16">
        <f>'IS 3Q2022'!AA25</f>
        <v>1082.1271452832177</v>
      </c>
      <c r="AB6" s="17">
        <f t="shared" ref="AB6" si="1">SUM(X6:AA6)</f>
        <v>3688.1478379519513</v>
      </c>
      <c r="AC6" s="16">
        <f>'IS 3Q2022'!AC25</f>
        <v>1109.8061631354949</v>
      </c>
      <c r="AD6" s="16">
        <f>'IS 3Q2022'!AD25</f>
        <v>914.13175288605191</v>
      </c>
      <c r="AE6" s="16">
        <f>'IS 3Q2022'!AE25</f>
        <v>1139.971189996266</v>
      </c>
      <c r="AF6" s="16">
        <f>'IS 3Q2022'!AF25</f>
        <v>1125.9513031539486</v>
      </c>
      <c r="AG6" s="17">
        <f t="shared" ref="AG6" si="2">SUM(AC6:AF6)</f>
        <v>4289.8604091717607</v>
      </c>
      <c r="AH6" s="16">
        <f>'IS 3Q2022'!AH25</f>
        <v>1306.9473475341936</v>
      </c>
      <c r="AI6" s="16">
        <f>'IS 3Q2022'!AI25</f>
        <v>1091.0542437185381</v>
      </c>
      <c r="AJ6" s="16">
        <f>'IS 3Q2022'!AJ25</f>
        <v>1400.1543057318988</v>
      </c>
      <c r="AK6" s="16">
        <f>'IS 3Q2022'!AK25</f>
        <v>1306.4431565599975</v>
      </c>
      <c r="AL6" s="17">
        <f t="shared" ref="AL6" si="3">SUM(AH6:AK6)</f>
        <v>5104.5990535446272</v>
      </c>
      <c r="AM6" s="16">
        <f>'IS 3Q2022'!AM25</f>
        <v>1411.5276426853732</v>
      </c>
      <c r="AN6" s="16">
        <f>'IS 3Q2022'!AN25</f>
        <v>1165.8410324944425</v>
      </c>
      <c r="AO6" s="16">
        <f>'IS 3Q2022'!AO25</f>
        <v>1487.670510723279</v>
      </c>
      <c r="AP6" s="16">
        <f>'IS 3Q2022'!AP25</f>
        <v>1416.6710162256986</v>
      </c>
      <c r="AQ6" s="17">
        <f t="shared" ref="AQ6" si="4">SUM(AM6:AP6)</f>
        <v>5481.7102021287938</v>
      </c>
      <c r="AR6" s="16">
        <f>'IS 3Q2022'!AR25</f>
        <v>1517.1922125879778</v>
      </c>
      <c r="AS6" s="16">
        <f>'IS 3Q2022'!AS25</f>
        <v>1256.1998078812735</v>
      </c>
      <c r="AT6" s="16">
        <f>'IS 3Q2022'!AT25</f>
        <v>1597.6355770318992</v>
      </c>
      <c r="AU6" s="16">
        <f>'IS 3Q2022'!AU25</f>
        <v>1524.8997218286436</v>
      </c>
      <c r="AV6" s="17">
        <f t="shared" ref="AV6" si="5">SUM(AR6:AU6)</f>
        <v>5895.927319329794</v>
      </c>
    </row>
    <row r="7" spans="2:48" outlineLevel="1" x14ac:dyDescent="0.55000000000000004">
      <c r="B7" s="308" t="s">
        <v>269</v>
      </c>
      <c r="C7" s="44"/>
      <c r="D7" s="16">
        <v>350.8</v>
      </c>
      <c r="E7" s="16">
        <f>723.5-D7</f>
        <v>372.7</v>
      </c>
      <c r="F7" s="16">
        <f>1083.6-E7-D7</f>
        <v>360.09999999999985</v>
      </c>
      <c r="G7" s="16">
        <f>1449.3-F7-E7-D7</f>
        <v>365.7</v>
      </c>
      <c r="H7" s="17">
        <f t="shared" ref="H7:H13" si="6">SUM(D7:G7)</f>
        <v>1449.3</v>
      </c>
      <c r="I7" s="16">
        <v>369.2</v>
      </c>
      <c r="J7" s="16">
        <f>746.9-I7</f>
        <v>377.7</v>
      </c>
      <c r="K7" s="16">
        <f>1124-J7-I7</f>
        <v>377.09999999999997</v>
      </c>
      <c r="L7" s="16">
        <f>1503.2-K7-J7-I7</f>
        <v>379.2000000000001</v>
      </c>
      <c r="M7" s="17">
        <f t="shared" ref="M7:M13" si="7">SUM(I7:L7)</f>
        <v>1503.2</v>
      </c>
      <c r="N7" s="16">
        <v>388.4</v>
      </c>
      <c r="O7" s="16">
        <f>772.9-N7</f>
        <v>384.5</v>
      </c>
      <c r="P7" s="16">
        <f>1146.2-O7-N7</f>
        <v>373.30000000000007</v>
      </c>
      <c r="Q7" s="16">
        <f>1524.1-P7-O7-N7</f>
        <v>377.89999999999975</v>
      </c>
      <c r="R7" s="17">
        <f t="shared" ref="R7:R13" si="8">SUM(N7:Q7)</f>
        <v>1524.1</v>
      </c>
      <c r="S7" s="16">
        <v>386.4</v>
      </c>
      <c r="T7" s="16">
        <f>777.7-S7</f>
        <v>391.30000000000007</v>
      </c>
      <c r="U7" s="16">
        <f>1169-T7-S7</f>
        <v>391.29999999999995</v>
      </c>
      <c r="V7" s="16">
        <f>('BS 3Q2022'!U14*'BS 3Q2022'!V56)</f>
        <v>388.60223486519351</v>
      </c>
      <c r="W7" s="17">
        <f t="shared" si="0"/>
        <v>1557.6022348651936</v>
      </c>
      <c r="X7" s="16">
        <f>('BS 3Q2022'!W14*'BS 3Q2022'!X56)</f>
        <v>395.05484417418882</v>
      </c>
      <c r="Y7" s="16">
        <f>('BS 3Q2022'!X14*'BS 3Q2022'!Y56)</f>
        <v>411.97358561619359</v>
      </c>
      <c r="Z7" s="16">
        <f>('BS 3Q2022'!Y14*'BS 3Q2022'!Z56)</f>
        <v>426.0942333748124</v>
      </c>
      <c r="AA7" s="16">
        <f>('BS 3Q2022'!Z14*'BS 3Q2022'!AA56)</f>
        <v>443.12162482405927</v>
      </c>
      <c r="AB7" s="17">
        <f t="shared" ref="AB7:AB13" si="9">SUM(X7:AA7)</f>
        <v>1676.2442879892542</v>
      </c>
      <c r="AC7" s="16">
        <f>('BS 3Q2022'!AB14*'BS 3Q2022'!AC56)</f>
        <v>460.36469566335944</v>
      </c>
      <c r="AD7" s="16">
        <f>('BS 3Q2022'!AC14*'BS 3Q2022'!AD56)</f>
        <v>473.72843212383037</v>
      </c>
      <c r="AE7" s="16">
        <f>('BS 3Q2022'!AD14*'BS 3Q2022'!AE56)</f>
        <v>483.94719089268239</v>
      </c>
      <c r="AF7" s="16">
        <f>('BS 3Q2022'!AE14*'BS 3Q2022'!AF56)</f>
        <v>497.3308997633788</v>
      </c>
      <c r="AG7" s="17">
        <f t="shared" ref="AG7:AG13" si="10">SUM(AC7:AF7)</f>
        <v>1915.3712184432509</v>
      </c>
      <c r="AH7" s="16">
        <f>('BS 3Q2022'!AG14*'BS 3Q2022'!AH56)</f>
        <v>511.04432742042661</v>
      </c>
      <c r="AI7" s="16">
        <f>('BS 3Q2022'!AH14*'BS 3Q2022'!AI56)</f>
        <v>521.28508540048176</v>
      </c>
      <c r="AJ7" s="16">
        <f>('BS 3Q2022'!AI14*'BS 3Q2022'!AJ56)</f>
        <v>528.61395315514869</v>
      </c>
      <c r="AK7" s="16">
        <f>('BS 3Q2022'!AJ14*'BS 3Q2022'!AK56)</f>
        <v>539.27985303808055</v>
      </c>
      <c r="AL7" s="17">
        <f t="shared" ref="AL7:AL13" si="11">SUM(AH7:AK7)</f>
        <v>2100.2232190141376</v>
      </c>
      <c r="AM7" s="16">
        <f>('BS 3Q2022'!AL14*'BS 3Q2022'!AM56)</f>
        <v>550.49689671777037</v>
      </c>
      <c r="AN7" s="16">
        <f>('BS 3Q2022'!AM14*'BS 3Q2022'!AN56)</f>
        <v>562.47346275039888</v>
      </c>
      <c r="AO7" s="16">
        <f>('BS 3Q2022'!AN14*'BS 3Q2022'!AO56)</f>
        <v>570.9960580289752</v>
      </c>
      <c r="AP7" s="16">
        <f>('BS 3Q2022'!AO14*'BS 3Q2022'!AP56)</f>
        <v>582.95989381806976</v>
      </c>
      <c r="AQ7" s="17">
        <f t="shared" ref="AQ7:AQ13" si="12">SUM(AM7:AP7)</f>
        <v>2266.9263113152142</v>
      </c>
      <c r="AR7" s="16">
        <f>('BS 3Q2022'!AQ14*'BS 3Q2022'!AR56)</f>
        <v>595.35679349257009</v>
      </c>
      <c r="AS7" s="16">
        <f>('BS 3Q2022'!AR14*'BS 3Q2022'!AS56)</f>
        <v>607.56363343668158</v>
      </c>
      <c r="AT7" s="16">
        <f>('BS 3Q2022'!AS14*'BS 3Q2022'!AT56)</f>
        <v>616.09275353103158</v>
      </c>
      <c r="AU7" s="16">
        <f>('BS 3Q2022'!AT14*'BS 3Q2022'!AU56)</f>
        <v>628.30472439664527</v>
      </c>
      <c r="AV7" s="17">
        <f t="shared" ref="AV7:AV13" si="13">SUM(AR7:AU7)</f>
        <v>2447.3179048569286</v>
      </c>
    </row>
    <row r="8" spans="2:48" outlineLevel="1" x14ac:dyDescent="0.55000000000000004">
      <c r="B8" s="308" t="s">
        <v>222</v>
      </c>
      <c r="C8" s="44"/>
      <c r="D8" s="16">
        <v>-354.6</v>
      </c>
      <c r="E8" s="16">
        <f>-714.5-D8</f>
        <v>-359.9</v>
      </c>
      <c r="F8" s="16">
        <f>-1243.5-E8-D8</f>
        <v>-529</v>
      </c>
      <c r="G8" s="101">
        <f>-1495.4-F8-E8-D8</f>
        <v>-251.90000000000009</v>
      </c>
      <c r="H8" s="17">
        <f t="shared" si="6"/>
        <v>-1495.4</v>
      </c>
      <c r="I8" s="16">
        <v>10.4</v>
      </c>
      <c r="J8" s="16">
        <f>47.7-I8</f>
        <v>37.300000000000004</v>
      </c>
      <c r="K8" s="16">
        <f>20-J8-I8</f>
        <v>-27.700000000000003</v>
      </c>
      <c r="L8" s="101">
        <f>-25.8-K8-J8-I8</f>
        <v>-45.800000000000004</v>
      </c>
      <c r="M8" s="17">
        <f t="shared" si="7"/>
        <v>-25.800000000000004</v>
      </c>
      <c r="N8" s="16">
        <v>-6.1</v>
      </c>
      <c r="O8" s="16">
        <f>-25.2-N8</f>
        <v>-19.100000000000001</v>
      </c>
      <c r="P8" s="16">
        <f>-113.2-O8-N8</f>
        <v>-88</v>
      </c>
      <c r="Q8" s="101">
        <f>-146.2-P8-O8-N8</f>
        <v>-32.999999999999986</v>
      </c>
      <c r="R8" s="17">
        <f t="shared" si="8"/>
        <v>-146.19999999999999</v>
      </c>
      <c r="S8" s="16">
        <v>-0.3</v>
      </c>
      <c r="T8" s="16">
        <f>28.4-S8</f>
        <v>28.7</v>
      </c>
      <c r="U8" s="16">
        <f>35-T8-S8</f>
        <v>6.6000000000000005</v>
      </c>
      <c r="V8" s="16">
        <f>-('BS 3Q2022'!V16-'BS 3Q2022'!U16)</f>
        <v>-29.061088555148217</v>
      </c>
      <c r="W8" s="17">
        <f t="shared" si="0"/>
        <v>5.938911444851783</v>
      </c>
      <c r="X8" s="16">
        <f>-('BS 3Q2022'!X16-'BS 3Q2022'!V16)</f>
        <v>-85.468710659521548</v>
      </c>
      <c r="Y8" s="16">
        <f>-('BS 3Q2022'!Y16-'BS 3Q2022'!X16)</f>
        <v>76.615352043510484</v>
      </c>
      <c r="Z8" s="16">
        <f>-('BS 3Q2022'!Z16-'BS 3Q2022'!Y16)</f>
        <v>13.444085279574892</v>
      </c>
      <c r="AA8" s="16">
        <f>-('BS 3Q2022'!AA16-'BS 3Q2022'!Z16)</f>
        <v>5.796871076917796</v>
      </c>
      <c r="AB8" s="17">
        <f t="shared" si="9"/>
        <v>10.387597740481624</v>
      </c>
      <c r="AC8" s="16">
        <f>-('BS 3Q2022'!AC16-'BS 3Q2022'!AA16)</f>
        <v>-111.80204784423381</v>
      </c>
      <c r="AD8" s="16">
        <f>-('BS 3Q2022'!AD16-'BS 3Q2022'!AC16)</f>
        <v>85.475538825547574</v>
      </c>
      <c r="AE8" s="16">
        <f>-('BS 3Q2022'!AE16-'BS 3Q2022'!AD16)</f>
        <v>11.265955380932837</v>
      </c>
      <c r="AF8" s="16">
        <f>-('BS 3Q2022'!AF16-'BS 3Q2022'!AE16)</f>
        <v>10.591829976826375</v>
      </c>
      <c r="AG8" s="17">
        <f t="shared" si="10"/>
        <v>-4.4687236609270258</v>
      </c>
      <c r="AH8" s="16">
        <f>-('BS 3Q2022'!AH16-'BS 3Q2022'!AF16)</f>
        <v>-125.05453091257664</v>
      </c>
      <c r="AI8" s="16">
        <f>-('BS 3Q2022'!AI16-'BS 3Q2022'!AH16)</f>
        <v>92.478070341651119</v>
      </c>
      <c r="AJ8" s="16">
        <f>-('BS 3Q2022'!AJ16-'BS 3Q2022'!AI16)</f>
        <v>11.449695696046547</v>
      </c>
      <c r="AK8" s="16">
        <f>-('BS 3Q2022'!AK16-'BS 3Q2022'!AJ16)</f>
        <v>11.354166666982792</v>
      </c>
      <c r="AL8" s="17">
        <f t="shared" si="11"/>
        <v>-9.7725982078961806</v>
      </c>
      <c r="AM8" s="16">
        <f>-('BS 3Q2022'!AM16-'BS 3Q2022'!AK16)</f>
        <v>-136.67318679588493</v>
      </c>
      <c r="AN8" s="16">
        <f>-('BS 3Q2022'!AN16-'BS 3Q2022'!AM16)</f>
        <v>99.616436467583071</v>
      </c>
      <c r="AO8" s="16">
        <f>-('BS 3Q2022'!AO16-'BS 3Q2022'!AN16)</f>
        <v>11.747778753396688</v>
      </c>
      <c r="AP8" s="16">
        <f>-('BS 3Q2022'!AP16-'BS 3Q2022'!AO16)</f>
        <v>11.668837291818136</v>
      </c>
      <c r="AQ8" s="17">
        <f t="shared" si="12"/>
        <v>-13.640134283087036</v>
      </c>
      <c r="AR8" s="16">
        <f>-('BS 3Q2022'!AR16-'BS 3Q2022'!AP16)</f>
        <v>-148.77707258237524</v>
      </c>
      <c r="AS8" s="16">
        <f>-('BS 3Q2022'!AS16-'BS 3Q2022'!AR16)</f>
        <v>107.25035350842995</v>
      </c>
      <c r="AT8" s="16">
        <f>-('BS 3Q2022'!AT16-'BS 3Q2022'!AS16)</f>
        <v>12.062876678310658</v>
      </c>
      <c r="AU8" s="16">
        <f>-('BS 3Q2022'!AU16-'BS 3Q2022'!AT16)</f>
        <v>11.975353561145312</v>
      </c>
      <c r="AV8" s="17">
        <f t="shared" si="13"/>
        <v>-17.488488834489317</v>
      </c>
    </row>
    <row r="9" spans="2:48" outlineLevel="1" x14ac:dyDescent="0.55000000000000004">
      <c r="B9" s="308" t="s">
        <v>270</v>
      </c>
      <c r="C9" s="44"/>
      <c r="D9" s="16">
        <v>-55</v>
      </c>
      <c r="E9" s="16">
        <f>-108.2-D9</f>
        <v>-53.2</v>
      </c>
      <c r="F9" s="16">
        <f>-174.1-E9-D9</f>
        <v>-65.899999999999991</v>
      </c>
      <c r="G9" s="101">
        <f>-250.6-F9-E9-D9</f>
        <v>-76.5</v>
      </c>
      <c r="H9" s="17">
        <f t="shared" si="6"/>
        <v>-250.6</v>
      </c>
      <c r="I9" s="16">
        <v>-62.9</v>
      </c>
      <c r="J9" s="16">
        <f>-116.3-I9</f>
        <v>-53.4</v>
      </c>
      <c r="K9" s="16">
        <f>-182.3-J9-I9</f>
        <v>-66</v>
      </c>
      <c r="L9" s="101">
        <f>-280.7-K9-J9-I9</f>
        <v>-98.399999999999977</v>
      </c>
      <c r="M9" s="17">
        <f t="shared" si="7"/>
        <v>-280.7</v>
      </c>
      <c r="N9" s="16">
        <v>-69</v>
      </c>
      <c r="O9" s="16">
        <f>-131.3-N9</f>
        <v>-62.300000000000011</v>
      </c>
      <c r="P9" s="16">
        <f>-238.3-O9-N9</f>
        <v>-107</v>
      </c>
      <c r="Q9" s="101">
        <f>-347.3-P9-O9-N9</f>
        <v>-109</v>
      </c>
      <c r="R9" s="17">
        <f t="shared" si="8"/>
        <v>-347.3</v>
      </c>
      <c r="S9" s="16">
        <v>-46.6</v>
      </c>
      <c r="T9" s="16">
        <f>-118.7-S9</f>
        <v>-72.099999999999994</v>
      </c>
      <c r="U9" s="16">
        <f>-175-T9-S9</f>
        <v>-56.300000000000004</v>
      </c>
      <c r="V9" s="16">
        <f>-'IS 3Q2022'!V16</f>
        <v>-54.1</v>
      </c>
      <c r="W9" s="17">
        <f t="shared" si="0"/>
        <v>-229.1</v>
      </c>
      <c r="X9" s="16">
        <f>-'IS 3Q2022'!X16</f>
        <v>-54.1</v>
      </c>
      <c r="Y9" s="16">
        <f>-'IS 3Q2022'!Y16</f>
        <v>-54.2</v>
      </c>
      <c r="Z9" s="16">
        <f>-'IS 3Q2022'!Z16</f>
        <v>-54.300000000000004</v>
      </c>
      <c r="AA9" s="16">
        <f>-'IS 3Q2022'!AA16</f>
        <v>-54.400000000000006</v>
      </c>
      <c r="AB9" s="17">
        <f t="shared" si="9"/>
        <v>-217.00000000000003</v>
      </c>
      <c r="AC9" s="16">
        <f>-'IS 3Q2022'!AC16</f>
        <v>-54.7</v>
      </c>
      <c r="AD9" s="16">
        <f>-'IS 3Q2022'!AD16</f>
        <v>-54.7</v>
      </c>
      <c r="AE9" s="16">
        <f>-'IS 3Q2022'!AE16</f>
        <v>-54.7</v>
      </c>
      <c r="AF9" s="16">
        <f>-'IS 3Q2022'!AF16</f>
        <v>-54.7</v>
      </c>
      <c r="AG9" s="17">
        <f t="shared" si="10"/>
        <v>-218.8</v>
      </c>
      <c r="AH9" s="16">
        <f>-'IS 3Q2022'!AH16</f>
        <v>-54.7</v>
      </c>
      <c r="AI9" s="16">
        <f>-'IS 3Q2022'!AI16</f>
        <v>-54.7</v>
      </c>
      <c r="AJ9" s="16">
        <f>-'IS 3Q2022'!AJ16</f>
        <v>-54.7</v>
      </c>
      <c r="AK9" s="16">
        <f>-'IS 3Q2022'!AK16</f>
        <v>-54.7</v>
      </c>
      <c r="AL9" s="17">
        <f t="shared" si="11"/>
        <v>-218.8</v>
      </c>
      <c r="AM9" s="16">
        <f>-'IS 3Q2022'!AM16</f>
        <v>-54.7</v>
      </c>
      <c r="AN9" s="16">
        <f>-'IS 3Q2022'!AN16</f>
        <v>-54.7</v>
      </c>
      <c r="AO9" s="16">
        <f>-'IS 3Q2022'!AO16</f>
        <v>-54.7</v>
      </c>
      <c r="AP9" s="16">
        <f>-'IS 3Q2022'!AP16</f>
        <v>-54.7</v>
      </c>
      <c r="AQ9" s="17">
        <f t="shared" si="12"/>
        <v>-218.8</v>
      </c>
      <c r="AR9" s="16">
        <f>-'IS 3Q2022'!AR16</f>
        <v>-54.7</v>
      </c>
      <c r="AS9" s="16">
        <f>-'IS 3Q2022'!AS16</f>
        <v>-54.7</v>
      </c>
      <c r="AT9" s="16">
        <f>-'IS 3Q2022'!AT16</f>
        <v>-54.7</v>
      </c>
      <c r="AU9" s="16">
        <f>-'IS 3Q2022'!AU16</f>
        <v>-54.7</v>
      </c>
      <c r="AV9" s="17">
        <f t="shared" si="13"/>
        <v>-218.8</v>
      </c>
    </row>
    <row r="10" spans="2:48" outlineLevel="1" x14ac:dyDescent="0.55000000000000004">
      <c r="B10" s="308" t="s">
        <v>271</v>
      </c>
      <c r="C10" s="44"/>
      <c r="D10" s="16">
        <v>63.7</v>
      </c>
      <c r="E10" s="16">
        <f>93.3-D10</f>
        <v>29.599999999999994</v>
      </c>
      <c r="F10" s="16">
        <f>163.7-E10-D10</f>
        <v>70.399999999999991</v>
      </c>
      <c r="G10" s="101">
        <f>216.8-F10-E10-D10</f>
        <v>53.100000000000037</v>
      </c>
      <c r="H10" s="17">
        <f t="shared" si="6"/>
        <v>216.8</v>
      </c>
      <c r="I10" s="16">
        <v>64.3</v>
      </c>
      <c r="J10" s="16">
        <f>98.1-I10</f>
        <v>33.799999999999997</v>
      </c>
      <c r="K10" s="16">
        <f>165.6-J10-I10</f>
        <v>67.500000000000014</v>
      </c>
      <c r="L10" s="101">
        <f>227.7-K10-J10-I10</f>
        <v>62.099999999999994</v>
      </c>
      <c r="M10" s="17">
        <f t="shared" si="7"/>
        <v>227.70000000000002</v>
      </c>
      <c r="N10" s="16">
        <v>77.2</v>
      </c>
      <c r="O10" s="16">
        <f>130.2-N10</f>
        <v>52.999999999999986</v>
      </c>
      <c r="P10" s="16">
        <f>226.7-O10-N10</f>
        <v>96.499999999999986</v>
      </c>
      <c r="Q10" s="101">
        <f>336-P10-O10-N10</f>
        <v>109.3</v>
      </c>
      <c r="R10" s="17">
        <f t="shared" si="8"/>
        <v>336</v>
      </c>
      <c r="S10" s="16">
        <v>44.9</v>
      </c>
      <c r="T10" s="16">
        <f>100.8-S10</f>
        <v>55.9</v>
      </c>
      <c r="U10" s="16">
        <f>145.9-T10-S10</f>
        <v>45.1</v>
      </c>
      <c r="V10" s="16">
        <f>-V54*V9</f>
        <v>54.1</v>
      </c>
      <c r="W10" s="17">
        <f t="shared" si="0"/>
        <v>200</v>
      </c>
      <c r="X10" s="16">
        <f>-X54*X9</f>
        <v>54.1</v>
      </c>
      <c r="Y10" s="16">
        <f>-Y54*Y9</f>
        <v>54.2</v>
      </c>
      <c r="Z10" s="16">
        <f>-Z54*Z9</f>
        <v>54.300000000000004</v>
      </c>
      <c r="AA10" s="16">
        <f>-AA54*AA9</f>
        <v>54.400000000000006</v>
      </c>
      <c r="AB10" s="17">
        <f t="shared" si="9"/>
        <v>217.00000000000003</v>
      </c>
      <c r="AC10" s="16">
        <f>-AC54*AC9</f>
        <v>54.7</v>
      </c>
      <c r="AD10" s="16">
        <f>-AD54*AD9</f>
        <v>54.7</v>
      </c>
      <c r="AE10" s="16">
        <f>-AE54*AE9</f>
        <v>54.7</v>
      </c>
      <c r="AF10" s="16">
        <f>-AF54*AF9</f>
        <v>54.7</v>
      </c>
      <c r="AG10" s="17">
        <f t="shared" si="10"/>
        <v>218.8</v>
      </c>
      <c r="AH10" s="16">
        <f>-AH54*AH9</f>
        <v>54.7</v>
      </c>
      <c r="AI10" s="16">
        <f>-AI54*AI9</f>
        <v>54.7</v>
      </c>
      <c r="AJ10" s="16">
        <f>-AJ54*AJ9</f>
        <v>54.7</v>
      </c>
      <c r="AK10" s="16">
        <f>-AK54*AK9</f>
        <v>54.7</v>
      </c>
      <c r="AL10" s="17">
        <f t="shared" si="11"/>
        <v>218.8</v>
      </c>
      <c r="AM10" s="16">
        <f>-AM54*AM9</f>
        <v>54.7</v>
      </c>
      <c r="AN10" s="16">
        <f>-AN54*AN9</f>
        <v>54.7</v>
      </c>
      <c r="AO10" s="16">
        <f>-AO54*AO9</f>
        <v>54.7</v>
      </c>
      <c r="AP10" s="16">
        <f>-AP54*AP9</f>
        <v>54.7</v>
      </c>
      <c r="AQ10" s="17">
        <f t="shared" si="12"/>
        <v>218.8</v>
      </c>
      <c r="AR10" s="16">
        <f>-AR54*AR9</f>
        <v>54.7</v>
      </c>
      <c r="AS10" s="16">
        <f>-AS54*AS9</f>
        <v>54.7</v>
      </c>
      <c r="AT10" s="16">
        <f>-AT54*AT9</f>
        <v>54.7</v>
      </c>
      <c r="AU10" s="16">
        <f>-AU54*AU9</f>
        <v>54.7</v>
      </c>
      <c r="AV10" s="17">
        <f t="shared" si="13"/>
        <v>218.8</v>
      </c>
    </row>
    <row r="11" spans="2:48" outlineLevel="1" x14ac:dyDescent="0.55000000000000004">
      <c r="B11" s="308" t="s">
        <v>272</v>
      </c>
      <c r="C11" s="44"/>
      <c r="D11" s="16">
        <v>0</v>
      </c>
      <c r="E11" s="16">
        <f>-21-D11</f>
        <v>-21</v>
      </c>
      <c r="F11" s="16">
        <f>-622.8-E11-D11</f>
        <v>-601.79999999999995</v>
      </c>
      <c r="G11" s="101">
        <f>-622.8-F11-E11-D11</f>
        <v>0</v>
      </c>
      <c r="H11" s="17">
        <f t="shared" si="6"/>
        <v>-622.79999999999995</v>
      </c>
      <c r="I11" s="16">
        <v>0</v>
      </c>
      <c r="J11" s="16">
        <f>0-I11</f>
        <v>0</v>
      </c>
      <c r="K11" s="16">
        <f>0-J11-I11</f>
        <v>0</v>
      </c>
      <c r="L11" s="101">
        <f>0-K11-J11-I11</f>
        <v>0</v>
      </c>
      <c r="M11" s="17">
        <f t="shared" si="7"/>
        <v>0</v>
      </c>
      <c r="N11" s="16">
        <v>0</v>
      </c>
      <c r="O11" s="16">
        <f>0-N11</f>
        <v>0</v>
      </c>
      <c r="P11" s="16">
        <f>0-O11-N11</f>
        <v>0</v>
      </c>
      <c r="Q11" s="101">
        <f>-864.5-P11-O11-N11</f>
        <v>-864.5</v>
      </c>
      <c r="R11" s="17">
        <f t="shared" si="8"/>
        <v>-864.5</v>
      </c>
      <c r="S11" s="16">
        <v>0</v>
      </c>
      <c r="T11" s="16">
        <f>0-S11</f>
        <v>0</v>
      </c>
      <c r="U11" s="16">
        <f t="shared" ref="U11" si="14">0-T11-S11</f>
        <v>0</v>
      </c>
      <c r="V11" s="16">
        <v>0</v>
      </c>
      <c r="W11" s="17">
        <f t="shared" si="0"/>
        <v>0</v>
      </c>
      <c r="X11" s="16">
        <v>0</v>
      </c>
      <c r="Y11" s="16">
        <v>0</v>
      </c>
      <c r="Z11" s="16">
        <v>0</v>
      </c>
      <c r="AA11" s="16">
        <v>0</v>
      </c>
      <c r="AB11" s="17">
        <f t="shared" si="9"/>
        <v>0</v>
      </c>
      <c r="AC11" s="16">
        <v>0</v>
      </c>
      <c r="AD11" s="16">
        <v>0</v>
      </c>
      <c r="AE11" s="16">
        <v>0</v>
      </c>
      <c r="AF11" s="16">
        <v>0</v>
      </c>
      <c r="AG11" s="17">
        <f t="shared" si="10"/>
        <v>0</v>
      </c>
      <c r="AH11" s="16">
        <v>0</v>
      </c>
      <c r="AI11" s="16">
        <v>0</v>
      </c>
      <c r="AJ11" s="16">
        <v>0</v>
      </c>
      <c r="AK11" s="16">
        <v>0</v>
      </c>
      <c r="AL11" s="17">
        <f t="shared" si="11"/>
        <v>0</v>
      </c>
      <c r="AM11" s="16">
        <v>0</v>
      </c>
      <c r="AN11" s="16">
        <v>0</v>
      </c>
      <c r="AO11" s="16">
        <v>0</v>
      </c>
      <c r="AP11" s="16">
        <v>0</v>
      </c>
      <c r="AQ11" s="17">
        <f t="shared" si="12"/>
        <v>0</v>
      </c>
      <c r="AR11" s="16">
        <v>0</v>
      </c>
      <c r="AS11" s="16">
        <v>0</v>
      </c>
      <c r="AT11" s="16">
        <v>0</v>
      </c>
      <c r="AU11" s="16">
        <v>0</v>
      </c>
      <c r="AV11" s="17">
        <f t="shared" si="13"/>
        <v>0</v>
      </c>
    </row>
    <row r="12" spans="2:48" outlineLevel="1" x14ac:dyDescent="0.55000000000000004">
      <c r="B12" s="308" t="s">
        <v>273</v>
      </c>
      <c r="C12" s="44"/>
      <c r="D12" s="16">
        <v>97.3</v>
      </c>
      <c r="E12" s="16">
        <f>192.1-D12</f>
        <v>94.8</v>
      </c>
      <c r="F12" s="16">
        <f>255.4-E12-D12</f>
        <v>63.300000000000026</v>
      </c>
      <c r="G12" s="101">
        <f>308-F12-E12-D12</f>
        <v>52.59999999999998</v>
      </c>
      <c r="H12" s="17">
        <f t="shared" si="6"/>
        <v>308</v>
      </c>
      <c r="I12" s="16">
        <v>90.3</v>
      </c>
      <c r="J12" s="16">
        <f>146.6-I12</f>
        <v>56.3</v>
      </c>
      <c r="K12" s="16">
        <f>188-J12-I12</f>
        <v>41.399999999999991</v>
      </c>
      <c r="L12" s="101">
        <f>248.6-K12-J12-I12</f>
        <v>60.59999999999998</v>
      </c>
      <c r="M12" s="17">
        <f t="shared" si="7"/>
        <v>248.59999999999997</v>
      </c>
      <c r="N12" s="16">
        <v>99.3</v>
      </c>
      <c r="O12" s="16">
        <f>175.3-N12</f>
        <v>76.000000000000014</v>
      </c>
      <c r="P12" s="16">
        <f>255.3-O12-N12</f>
        <v>80.000000000000014</v>
      </c>
      <c r="Q12" s="101">
        <f>319.1-P12-O12-N12</f>
        <v>63.800000000000026</v>
      </c>
      <c r="R12" s="17">
        <f t="shared" si="8"/>
        <v>319.10000000000002</v>
      </c>
      <c r="S12" s="16">
        <v>95.8</v>
      </c>
      <c r="T12" s="16">
        <f>149.2-S12</f>
        <v>53.399999999999991</v>
      </c>
      <c r="U12" s="16">
        <f>206.6-T12-S12</f>
        <v>57.399999999999991</v>
      </c>
      <c r="V12" s="16">
        <f>'IS 3Q2022'!V8*V53</f>
        <v>69.964664787652922</v>
      </c>
      <c r="W12" s="17">
        <f t="shared" si="0"/>
        <v>276.56466478765287</v>
      </c>
      <c r="X12" s="16">
        <f>'IS 3Q2022'!X8*X53</f>
        <v>74.500596857055086</v>
      </c>
      <c r="Y12" s="16">
        <f>'IS 3Q2022'!Y8*Y53</f>
        <v>65.198665506355923</v>
      </c>
      <c r="Z12" s="16">
        <f>'IS 3Q2022'!Z8*Z53</f>
        <v>73.176438384221598</v>
      </c>
      <c r="AA12" s="16">
        <f>'IS 3Q2022'!AA8*AA53</f>
        <v>76.99406692963656</v>
      </c>
      <c r="AB12" s="17">
        <f t="shared" si="9"/>
        <v>289.86976767726918</v>
      </c>
      <c r="AC12" s="16">
        <f>'IS 3Q2022'!AC8*AC53</f>
        <v>79.147177393420236</v>
      </c>
      <c r="AD12" s="16">
        <f>'IS 3Q2022'!AD8*AD53</f>
        <v>73.759187719512198</v>
      </c>
      <c r="AE12" s="16">
        <f>'IS 3Q2022'!AE8*AE53</f>
        <v>81.457077993814693</v>
      </c>
      <c r="AF12" s="16">
        <f>'IS 3Q2022'!AF8*AF53</f>
        <v>83.846530958848987</v>
      </c>
      <c r="AG12" s="17">
        <f t="shared" si="10"/>
        <v>318.2099740655961</v>
      </c>
      <c r="AH12" s="16">
        <f>'IS 3Q2022'!AH8*AH53</f>
        <v>87.727634522356112</v>
      </c>
      <c r="AI12" s="16">
        <f>'IS 3Q2022'!AI8*AI53</f>
        <v>82.752156081540846</v>
      </c>
      <c r="AJ12" s="16">
        <f>'IS 3Q2022'!AJ8*AJ53</f>
        <v>90.907008537366281</v>
      </c>
      <c r="AK12" s="16">
        <f>'IS 3Q2022'!AK8*AK53</f>
        <v>93.466833723848723</v>
      </c>
      <c r="AL12" s="17">
        <f t="shared" si="11"/>
        <v>354.85363286511193</v>
      </c>
      <c r="AM12" s="16">
        <f>'IS 3Q2022'!AM8*AM53</f>
        <v>96.484464802490663</v>
      </c>
      <c r="AN12" s="16">
        <f>'IS 3Q2022'!AN8*AN53</f>
        <v>90.684872500253007</v>
      </c>
      <c r="AO12" s="16">
        <f>'IS 3Q2022'!AO8*AO53</f>
        <v>99.121174116546584</v>
      </c>
      <c r="AP12" s="16">
        <f>'IS 3Q2022'!AP8*AP53</f>
        <v>101.58165837586701</v>
      </c>
      <c r="AQ12" s="17">
        <f t="shared" si="12"/>
        <v>387.87216979515722</v>
      </c>
      <c r="AR12" s="16">
        <f>'IS 3Q2022'!AR8*AR53</f>
        <v>102.76941481176389</v>
      </c>
      <c r="AS12" s="16">
        <f>'IS 3Q2022'!AS8*AS53</f>
        <v>96.530864617637349</v>
      </c>
      <c r="AT12" s="16">
        <f>'IS 3Q2022'!AT8*AT53</f>
        <v>105.4619220369474</v>
      </c>
      <c r="AU12" s="16">
        <f>'IS 3Q2022'!AU8*AU53</f>
        <v>108.11259059057532</v>
      </c>
      <c r="AV12" s="17">
        <f t="shared" si="13"/>
        <v>412.87479205692398</v>
      </c>
    </row>
    <row r="13" spans="2:48" outlineLevel="1" x14ac:dyDescent="0.55000000000000004">
      <c r="B13" s="319" t="s">
        <v>274</v>
      </c>
      <c r="C13" s="320"/>
      <c r="D13" s="16">
        <v>6.1</v>
      </c>
      <c r="E13" s="101">
        <f>5.4+91.1-D13</f>
        <v>90.4</v>
      </c>
      <c r="F13" s="101">
        <f>10.5+122.3-E13-D13</f>
        <v>36.300000000000004</v>
      </c>
      <c r="G13" s="101">
        <f>10.5+187.9-F13-E13-D13</f>
        <v>65.599999999999994</v>
      </c>
      <c r="H13" s="17">
        <f t="shared" si="6"/>
        <v>198.4</v>
      </c>
      <c r="I13" s="101">
        <f>5.1+294.9</f>
        <v>300</v>
      </c>
      <c r="J13" s="101">
        <f>596.3+67.7-I13</f>
        <v>364</v>
      </c>
      <c r="K13" s="101">
        <f>902.4+124.6+63.7-J13-I13</f>
        <v>426.70000000000005</v>
      </c>
      <c r="L13" s="101">
        <f>1197.6+454.4+24.5-K13-J13-I13</f>
        <v>585.79999999999995</v>
      </c>
      <c r="M13" s="17">
        <f t="shared" si="7"/>
        <v>1676.5</v>
      </c>
      <c r="N13" s="101">
        <f>308.3+132.6-10.2</f>
        <v>430.7</v>
      </c>
      <c r="O13" s="101">
        <f>617.9+175.4-15.4-N13</f>
        <v>347.2</v>
      </c>
      <c r="P13" s="101">
        <f>931.7+204.7-6.8-O13-N13</f>
        <v>351.7000000000001</v>
      </c>
      <c r="Q13" s="101">
        <f>1248.6+226.2-6-P13-O13-N13</f>
        <v>339.19999999999987</v>
      </c>
      <c r="R13" s="17">
        <f t="shared" si="8"/>
        <v>1468.8</v>
      </c>
      <c r="S13" s="101">
        <v>0</v>
      </c>
      <c r="T13" s="101">
        <f>0-S13</f>
        <v>0</v>
      </c>
      <c r="U13" s="101">
        <f>1090.4+89.6-44.7</f>
        <v>1135.3</v>
      </c>
      <c r="V13" s="33">
        <v>0</v>
      </c>
      <c r="W13" s="17">
        <f t="shared" si="0"/>
        <v>1135.3</v>
      </c>
      <c r="X13" s="33">
        <v>0</v>
      </c>
      <c r="Y13" s="33">
        <v>0</v>
      </c>
      <c r="Z13" s="33">
        <v>0</v>
      </c>
      <c r="AA13" s="33">
        <v>0</v>
      </c>
      <c r="AB13" s="17">
        <f t="shared" si="9"/>
        <v>0</v>
      </c>
      <c r="AC13" s="33">
        <v>0</v>
      </c>
      <c r="AD13" s="33">
        <v>0</v>
      </c>
      <c r="AE13" s="33">
        <v>0</v>
      </c>
      <c r="AF13" s="33">
        <v>0</v>
      </c>
      <c r="AG13" s="17">
        <f t="shared" si="10"/>
        <v>0</v>
      </c>
      <c r="AH13" s="33">
        <v>0</v>
      </c>
      <c r="AI13" s="33">
        <v>0</v>
      </c>
      <c r="AJ13" s="33">
        <v>0</v>
      </c>
      <c r="AK13" s="33">
        <v>0</v>
      </c>
      <c r="AL13" s="17">
        <f t="shared" si="11"/>
        <v>0</v>
      </c>
      <c r="AM13" s="33">
        <v>0</v>
      </c>
      <c r="AN13" s="33">
        <v>0</v>
      </c>
      <c r="AO13" s="33">
        <v>0</v>
      </c>
      <c r="AP13" s="33">
        <v>0</v>
      </c>
      <c r="AQ13" s="17">
        <f t="shared" si="12"/>
        <v>0</v>
      </c>
      <c r="AR13" s="33">
        <v>0</v>
      </c>
      <c r="AS13" s="33">
        <v>0</v>
      </c>
      <c r="AT13" s="33">
        <v>0</v>
      </c>
      <c r="AU13" s="33">
        <v>0</v>
      </c>
      <c r="AV13" s="17">
        <f t="shared" si="13"/>
        <v>0</v>
      </c>
    </row>
    <row r="14" spans="2:48" outlineLevel="1" x14ac:dyDescent="0.55000000000000004">
      <c r="B14" s="489" t="s">
        <v>275</v>
      </c>
      <c r="C14" s="490"/>
      <c r="D14" s="321"/>
      <c r="E14" s="322"/>
      <c r="F14" s="323"/>
      <c r="G14" s="323"/>
      <c r="H14" s="324"/>
      <c r="I14" s="323"/>
      <c r="J14" s="323"/>
      <c r="K14" s="323"/>
      <c r="L14" s="323"/>
      <c r="M14" s="324"/>
      <c r="N14" s="323"/>
      <c r="O14" s="323"/>
      <c r="P14" s="323"/>
      <c r="Q14" s="323"/>
      <c r="R14" s="324"/>
      <c r="S14" s="323"/>
      <c r="T14" s="323"/>
      <c r="U14" s="323"/>
      <c r="V14" s="323"/>
      <c r="W14" s="324"/>
      <c r="X14" s="323"/>
      <c r="Y14" s="323"/>
      <c r="Z14" s="323"/>
      <c r="AA14" s="323"/>
      <c r="AB14" s="324"/>
      <c r="AC14" s="323"/>
      <c r="AD14" s="323"/>
      <c r="AE14" s="323"/>
      <c r="AF14" s="323"/>
      <c r="AG14" s="324"/>
      <c r="AH14" s="323"/>
      <c r="AI14" s="323"/>
      <c r="AJ14" s="323"/>
      <c r="AK14" s="323"/>
      <c r="AL14" s="324"/>
      <c r="AM14" s="323"/>
      <c r="AN14" s="323"/>
      <c r="AO14" s="323"/>
      <c r="AP14" s="323"/>
      <c r="AQ14" s="324"/>
      <c r="AR14" s="323"/>
      <c r="AS14" s="323"/>
      <c r="AT14" s="323"/>
      <c r="AU14" s="323"/>
      <c r="AV14" s="324"/>
    </row>
    <row r="15" spans="2:48" outlineLevel="1" x14ac:dyDescent="0.55000000000000004">
      <c r="B15" s="491" t="s">
        <v>276</v>
      </c>
      <c r="C15" s="492"/>
      <c r="D15" s="327">
        <v>-28.8</v>
      </c>
      <c r="E15" s="327">
        <f>9.8-D15</f>
        <v>38.6</v>
      </c>
      <c r="F15" s="327">
        <f>-70.1-E15-D15</f>
        <v>-79.899999999999991</v>
      </c>
      <c r="G15" s="327">
        <f>-197.7-F15-E15-D15</f>
        <v>-127.60000000000001</v>
      </c>
      <c r="H15" s="328">
        <f t="shared" ref="H15:H21" si="15">SUM(D15:G15)</f>
        <v>-197.7</v>
      </c>
      <c r="I15" s="327">
        <v>-22.9</v>
      </c>
      <c r="J15" s="327">
        <f>-60.7-I15</f>
        <v>-37.800000000000004</v>
      </c>
      <c r="K15" s="327">
        <f>13.4-J15-I15</f>
        <v>74.099999999999994</v>
      </c>
      <c r="L15" s="327">
        <f>-2.7-K15-J15-I15</f>
        <v>-16.099999999999994</v>
      </c>
      <c r="M15" s="328">
        <f t="shared" ref="M15:M21" si="16">SUM(I15:L15)</f>
        <v>-2.7000000000000028</v>
      </c>
      <c r="N15" s="327">
        <v>19.600000000000001</v>
      </c>
      <c r="O15" s="327">
        <f>12.8-N15</f>
        <v>-6.8000000000000007</v>
      </c>
      <c r="P15" s="327">
        <f>-13.1-O15-N15</f>
        <v>-25.9</v>
      </c>
      <c r="Q15" s="327">
        <f>-43-P15-O15-N15</f>
        <v>-29.900000000000002</v>
      </c>
      <c r="R15" s="328">
        <f t="shared" ref="R15:R21" si="17">SUM(N15:Q15)</f>
        <v>-43</v>
      </c>
      <c r="S15" s="327">
        <v>-91.6</v>
      </c>
      <c r="T15" s="327">
        <f>-62.1-S15</f>
        <v>29.499999999999993</v>
      </c>
      <c r="U15" s="327">
        <f>-245.5-T15-S15</f>
        <v>-183.4</v>
      </c>
      <c r="V15" s="327">
        <f>-('BS 3Q2022'!V8-'BS 3Q2022'!U8)</f>
        <v>81.947992724675032</v>
      </c>
      <c r="W15" s="328">
        <f t="shared" ref="W15:W21" si="18">SUM(S15:V15)</f>
        <v>-163.55200727532497</v>
      </c>
      <c r="X15" s="327">
        <f>-('BS 3Q2022'!X8-'BS 3Q2022'!V8)</f>
        <v>-55.610602128540677</v>
      </c>
      <c r="Y15" s="327">
        <f>-('BS 3Q2022'!Y8-'BS 3Q2022'!X8)</f>
        <v>-47.641630315567227</v>
      </c>
      <c r="Z15" s="327">
        <f>-('BS 3Q2022'!Z8-'BS 3Q2022'!Y8)</f>
        <v>-202.30878876819224</v>
      </c>
      <c r="AA15" s="327">
        <f>-('BS 3Q2022'!AA8-'BS 3Q2022'!Z8)</f>
        <v>168.64026072464071</v>
      </c>
      <c r="AB15" s="328">
        <f t="shared" ref="AB15:AB21" si="19">SUM(X15:AA15)</f>
        <v>-136.92076048765944</v>
      </c>
      <c r="AC15" s="327">
        <f>-('BS 3Q2022'!AC8-'BS 3Q2022'!AA8)</f>
        <v>-60.676017205583548</v>
      </c>
      <c r="AD15" s="327">
        <f>-('BS 3Q2022'!AD8-'BS 3Q2022'!AC8)</f>
        <v>28.138516975505127</v>
      </c>
      <c r="AE15" s="327">
        <f>-('BS 3Q2022'!AE8-'BS 3Q2022'!AD8)</f>
        <v>-139.15017764151003</v>
      </c>
      <c r="AF15" s="327">
        <f>-('BS 3Q2022'!AF8-'BS 3Q2022'!AE8)</f>
        <v>94.064754570011473</v>
      </c>
      <c r="AG15" s="328">
        <f t="shared" ref="AG15:AG21" si="20">SUM(AC15:AF15)</f>
        <v>-77.622923301576975</v>
      </c>
      <c r="AH15" s="327">
        <f>-('BS 3Q2022'!AH8-'BS 3Q2022'!AF8)</f>
        <v>-121.44331289662068</v>
      </c>
      <c r="AI15" s="327">
        <f>-('BS 3Q2022'!AI8-'BS 3Q2022'!AH8)</f>
        <v>18.418826250513348</v>
      </c>
      <c r="AJ15" s="327">
        <f>-('BS 3Q2022'!AJ8-'BS 3Q2022'!AI8)</f>
        <v>-212.49332660922414</v>
      </c>
      <c r="AK15" s="327">
        <f>-('BS 3Q2022'!AK8-'BS 3Q2022'!AJ8)</f>
        <v>130.78402029181757</v>
      </c>
      <c r="AL15" s="328">
        <f t="shared" ref="AL15:AL21" si="21">SUM(AH15:AK15)</f>
        <v>-184.73379296351391</v>
      </c>
      <c r="AM15" s="327">
        <f>-('BS 3Q2022'!AM8-'BS 3Q2022'!AK8)</f>
        <v>-80.358458903846667</v>
      </c>
      <c r="AN15" s="327">
        <f>-('BS 3Q2022'!AN8-'BS 3Q2022'!AM8)</f>
        <v>17.955124230011052</v>
      </c>
      <c r="AO15" s="327">
        <f>-('BS 3Q2022'!AO8-'BS 3Q2022'!AN8)</f>
        <v>-217.18976233464264</v>
      </c>
      <c r="AP15" s="327">
        <f>-('BS 3Q2022'!AP8-'BS 3Q2022'!AO8)</f>
        <v>159.51159829116364</v>
      </c>
      <c r="AQ15" s="328">
        <f t="shared" ref="AQ15:AQ21" si="22">SUM(AM15:AP15)</f>
        <v>-120.08149871731462</v>
      </c>
      <c r="AR15" s="327">
        <f>-('BS 3Q2022'!AR8-'BS 3Q2022'!AP8)</f>
        <v>-60.943817533797073</v>
      </c>
      <c r="AS15" s="327">
        <f>-('BS 3Q2022'!AS8-'BS 3Q2022'!AR8)</f>
        <v>32.897915351049051</v>
      </c>
      <c r="AT15" s="327">
        <f>-('BS 3Q2022'!AT8-'BS 3Q2022'!AS8)</f>
        <v>-214.67816604780023</v>
      </c>
      <c r="AU15" s="327">
        <f>-('BS 3Q2022'!AU8-'BS 3Q2022'!AT8)</f>
        <v>148.91455693651801</v>
      </c>
      <c r="AV15" s="328">
        <f t="shared" ref="AV15:AV21" si="23">SUM(AR15:AU15)</f>
        <v>-93.809511294030244</v>
      </c>
    </row>
    <row r="16" spans="2:48" outlineLevel="1" x14ac:dyDescent="0.55000000000000004">
      <c r="B16" s="325" t="s">
        <v>215</v>
      </c>
      <c r="C16" s="326"/>
      <c r="D16" s="327">
        <v>44.8</v>
      </c>
      <c r="E16" s="327">
        <f>-51-D16</f>
        <v>-95.8</v>
      </c>
      <c r="F16" s="327">
        <f>-140.5-E16-D16</f>
        <v>-89.5</v>
      </c>
      <c r="G16" s="327">
        <f>-173-F16-E16-D16</f>
        <v>-32.5</v>
      </c>
      <c r="H16" s="328">
        <f t="shared" si="15"/>
        <v>-173</v>
      </c>
      <c r="I16" s="327">
        <v>122.8</v>
      </c>
      <c r="J16" s="327">
        <f>36.9-I16</f>
        <v>-85.9</v>
      </c>
      <c r="K16" s="327">
        <f>-51.7-J16-I16</f>
        <v>-88.6</v>
      </c>
      <c r="L16" s="327">
        <f>-10.9-K16-J16-I16</f>
        <v>40.799999999999997</v>
      </c>
      <c r="M16" s="328">
        <f t="shared" si="16"/>
        <v>-10.900000000000006</v>
      </c>
      <c r="N16" s="327">
        <v>90.1</v>
      </c>
      <c r="O16" s="327">
        <f>51.3-N16</f>
        <v>-38.799999999999997</v>
      </c>
      <c r="P16" s="327">
        <f>8.4-O16-N16</f>
        <v>-42.9</v>
      </c>
      <c r="Q16" s="327">
        <f>-49.8-P16-O16-N16</f>
        <v>-58.199999999999996</v>
      </c>
      <c r="R16" s="328">
        <f t="shared" si="17"/>
        <v>-49.8</v>
      </c>
      <c r="S16" s="327">
        <v>-36</v>
      </c>
      <c r="T16" s="327">
        <f>-324.9-S16</f>
        <v>-288.89999999999998</v>
      </c>
      <c r="U16" s="327">
        <f>-557.3-T16-S16</f>
        <v>-232.39999999999998</v>
      </c>
      <c r="V16" s="327">
        <f>-('BS 3Q2022'!V9-'BS 3Q2022'!U9)</f>
        <v>230.17685105161627</v>
      </c>
      <c r="W16" s="328">
        <f t="shared" si="18"/>
        <v>-327.12314894838369</v>
      </c>
      <c r="X16" s="327">
        <f>-('BS 3Q2022'!X9-'BS 3Q2022'!V9)</f>
        <v>50.968836132077286</v>
      </c>
      <c r="Y16" s="327">
        <f>-('BS 3Q2022'!Y9-'BS 3Q2022'!X9)</f>
        <v>-198.34437961405547</v>
      </c>
      <c r="Z16" s="327">
        <f>-('BS 3Q2022'!Z9-'BS 3Q2022'!Y9)</f>
        <v>-418.66248602383303</v>
      </c>
      <c r="AA16" s="327">
        <f>-('BS 3Q2022'!AA9-'BS 3Q2022'!Z9)</f>
        <v>378.81019356275965</v>
      </c>
      <c r="AB16" s="328">
        <f t="shared" si="19"/>
        <v>-187.22783594305156</v>
      </c>
      <c r="AC16" s="327">
        <f>-('BS 3Q2022'!AC9-'BS 3Q2022'!AA9)</f>
        <v>49.022620696068316</v>
      </c>
      <c r="AD16" s="327">
        <f>-('BS 3Q2022'!AD9-'BS 3Q2022'!AC9)</f>
        <v>-177.29332688166505</v>
      </c>
      <c r="AE16" s="327">
        <f>-('BS 3Q2022'!AE9-'BS 3Q2022'!AD9)</f>
        <v>-291.93166011439507</v>
      </c>
      <c r="AF16" s="327">
        <f>-('BS 3Q2022'!AF9-'BS 3Q2022'!AE9)</f>
        <v>235.89924009949391</v>
      </c>
      <c r="AG16" s="328">
        <f t="shared" si="20"/>
        <v>-184.3031262004979</v>
      </c>
      <c r="AH16" s="327">
        <f>-('BS 3Q2022'!AH9-'BS 3Q2022'!AF9)</f>
        <v>57.595713526479813</v>
      </c>
      <c r="AI16" s="327">
        <f>-('BS 3Q2022'!AI9-'BS 3Q2022'!AH9)</f>
        <v>-245.91331939683914</v>
      </c>
      <c r="AJ16" s="327">
        <f>-('BS 3Q2022'!AJ9-'BS 3Q2022'!AI9)</f>
        <v>-402.07896124089893</v>
      </c>
      <c r="AK16" s="327">
        <f>-('BS 3Q2022'!AK9-'BS 3Q2022'!AJ9)</f>
        <v>283.77054281896744</v>
      </c>
      <c r="AL16" s="328">
        <f t="shared" si="21"/>
        <v>-306.62602429229082</v>
      </c>
      <c r="AM16" s="327">
        <f>-('BS 3Q2022'!AM9-'BS 3Q2022'!AK9)</f>
        <v>128.89334725752315</v>
      </c>
      <c r="AN16" s="327">
        <f>-('BS 3Q2022'!AN9-'BS 3Q2022'!AM9)</f>
        <v>-222.49768997264346</v>
      </c>
      <c r="AO16" s="327">
        <f>-('BS 3Q2022'!AO9-'BS 3Q2022'!AN9)</f>
        <v>-434.94924390666256</v>
      </c>
      <c r="AP16" s="327">
        <f>-('BS 3Q2022'!AP9-'BS 3Q2022'!AO9)</f>
        <v>320.90131179469972</v>
      </c>
      <c r="AQ16" s="328">
        <f t="shared" si="22"/>
        <v>-207.65227482708315</v>
      </c>
      <c r="AR16" s="327">
        <f>-('BS 3Q2022'!AR9-'BS 3Q2022'!AP9)</f>
        <v>176.15380559137566</v>
      </c>
      <c r="AS16" s="327">
        <f>-('BS 3Q2022'!AS9-'BS 3Q2022'!AR9)</f>
        <v>-234.21112185295533</v>
      </c>
      <c r="AT16" s="327">
        <f>-('BS 3Q2022'!AT9-'BS 3Q2022'!AS9)</f>
        <v>-420.61642400330174</v>
      </c>
      <c r="AU16" s="327">
        <f>-('BS 3Q2022'!AU9-'BS 3Q2022'!AT9)</f>
        <v>316.91088076407641</v>
      </c>
      <c r="AV16" s="328">
        <f t="shared" si="23"/>
        <v>-161.76285950080501</v>
      </c>
    </row>
    <row r="17" spans="2:48" outlineLevel="1" x14ac:dyDescent="0.55000000000000004">
      <c r="B17" s="491" t="s">
        <v>277</v>
      </c>
      <c r="C17" s="492"/>
      <c r="D17" s="327">
        <v>847.3</v>
      </c>
      <c r="E17" s="327">
        <f>774.6-D17</f>
        <v>-72.699999999999932</v>
      </c>
      <c r="F17" s="327">
        <f>831.6-E17-D17</f>
        <v>57</v>
      </c>
      <c r="G17" s="327">
        <f>922-F17-E17-D17</f>
        <v>90.399999999999977</v>
      </c>
      <c r="H17" s="328">
        <f t="shared" si="15"/>
        <v>922</v>
      </c>
      <c r="I17" s="327">
        <v>-28.5</v>
      </c>
      <c r="J17" s="327">
        <f>-247.7-I17</f>
        <v>-219.2</v>
      </c>
      <c r="K17" s="327">
        <f>-492.1-J17-I17</f>
        <v>-244.40000000000003</v>
      </c>
      <c r="L17" s="327">
        <f>-317.5-K17-J17-I17</f>
        <v>174.60000000000002</v>
      </c>
      <c r="M17" s="328">
        <f t="shared" si="16"/>
        <v>-317.5</v>
      </c>
      <c r="N17" s="327">
        <v>5.2</v>
      </c>
      <c r="O17" s="327">
        <f>139.7-N17</f>
        <v>134.5</v>
      </c>
      <c r="P17" s="327">
        <f>216.8-O17-N17</f>
        <v>77.100000000000009</v>
      </c>
      <c r="Q17" s="327">
        <f>251.1-P17-O17-N17</f>
        <v>34.299999999999997</v>
      </c>
      <c r="R17" s="328">
        <f t="shared" si="17"/>
        <v>251.10000000000002</v>
      </c>
      <c r="S17" s="327">
        <f>64.6+330.4+50.7-4.9</f>
        <v>440.8</v>
      </c>
      <c r="T17" s="327">
        <f>-120.7+670.7+77.3-17.9-S17</f>
        <v>168.59999999999997</v>
      </c>
      <c r="U17" s="327">
        <f t="shared" ref="U17:U20" si="24">0-T17-S17</f>
        <v>-609.4</v>
      </c>
      <c r="V17" s="327">
        <f>-('BS 3Q2022'!V10-'BS 3Q2022'!U10)</f>
        <v>-5.3410000000000082</v>
      </c>
      <c r="W17" s="328">
        <f t="shared" si="18"/>
        <v>-5.3410000000000082</v>
      </c>
      <c r="X17" s="327">
        <f>-('BS 3Q2022'!X10-'BS 3Q2022'!V10)</f>
        <v>-5.3944099999999935</v>
      </c>
      <c r="Y17" s="327">
        <f>-('BS 3Q2022'!Y10-'BS 3Q2022'!X10)</f>
        <v>-5.4483540999999605</v>
      </c>
      <c r="Z17" s="327">
        <f>-('BS 3Q2022'!Z10-'BS 3Q2022'!Y10)</f>
        <v>-5.5028376410000419</v>
      </c>
      <c r="AA17" s="327">
        <f>-('BS 3Q2022'!AA10-'BS 3Q2022'!Z10)</f>
        <v>-5.5578660174099923</v>
      </c>
      <c r="AB17" s="328">
        <f t="shared" si="19"/>
        <v>-21.903467758409988</v>
      </c>
      <c r="AC17" s="327">
        <f>-('BS 3Q2022'!AC10-'BS 3Q2022'!AA10)</f>
        <v>-5.6134446775840843</v>
      </c>
      <c r="AD17" s="327">
        <f>-('BS 3Q2022'!AD10-'BS 3Q2022'!AC10)</f>
        <v>-5.6695791243599842</v>
      </c>
      <c r="AE17" s="327">
        <f>-('BS 3Q2022'!AE10-'BS 3Q2022'!AD10)</f>
        <v>-5.7262749156035397</v>
      </c>
      <c r="AF17" s="327">
        <f>-('BS 3Q2022'!AF10-'BS 3Q2022'!AE10)</f>
        <v>-5.7835376647595922</v>
      </c>
      <c r="AG17" s="328">
        <f t="shared" si="20"/>
        <v>-22.7928363823072</v>
      </c>
      <c r="AH17" s="327">
        <f>-('BS 3Q2022'!AH10-'BS 3Q2022'!AF10)</f>
        <v>-5.8413730414072234</v>
      </c>
      <c r="AI17" s="327">
        <f>-('BS 3Q2022'!AI10-'BS 3Q2022'!AH10)</f>
        <v>-5.8997867718212547</v>
      </c>
      <c r="AJ17" s="327">
        <f>-('BS 3Q2022'!AJ10-'BS 3Q2022'!AI10)</f>
        <v>-5.9587846395394308</v>
      </c>
      <c r="AK17" s="327">
        <f>-('BS 3Q2022'!AK10-'BS 3Q2022'!AJ10)</f>
        <v>-6.0183724859348331</v>
      </c>
      <c r="AL17" s="328">
        <f t="shared" si="21"/>
        <v>-23.718316938702742</v>
      </c>
      <c r="AM17" s="327">
        <f>-('BS 3Q2022'!AM10-'BS 3Q2022'!AK10)</f>
        <v>-6.0785562107942042</v>
      </c>
      <c r="AN17" s="327">
        <f>-('BS 3Q2022'!AN10-'BS 3Q2022'!AM10)</f>
        <v>-6.1393417729021849</v>
      </c>
      <c r="AO17" s="327">
        <f>-('BS 3Q2022'!AO10-'BS 3Q2022'!AN10)</f>
        <v>-6.2007351906311214</v>
      </c>
      <c r="AP17" s="327">
        <f>-('BS 3Q2022'!AP10-'BS 3Q2022'!AO10)</f>
        <v>-6.2627425425374668</v>
      </c>
      <c r="AQ17" s="328">
        <f t="shared" si="22"/>
        <v>-24.681375716864977</v>
      </c>
      <c r="AR17" s="327">
        <f>-('BS 3Q2022'!AR10-'BS 3Q2022'!AP10)</f>
        <v>-6.3253699679628426</v>
      </c>
      <c r="AS17" s="327">
        <f>-('BS 3Q2022'!AS10-'BS 3Q2022'!AR10)</f>
        <v>-6.3886236676424915</v>
      </c>
      <c r="AT17" s="327">
        <f>-('BS 3Q2022'!AT10-'BS 3Q2022'!AS10)</f>
        <v>-6.4525099043189584</v>
      </c>
      <c r="AU17" s="327">
        <f>-('BS 3Q2022'!AU10-'BS 3Q2022'!AT10)</f>
        <v>-6.5170350033621389</v>
      </c>
      <c r="AV17" s="328">
        <f t="shared" si="23"/>
        <v>-25.683538543286431</v>
      </c>
    </row>
    <row r="18" spans="2:48" outlineLevel="1" x14ac:dyDescent="0.55000000000000004">
      <c r="B18" s="491" t="s">
        <v>228</v>
      </c>
      <c r="C18" s="492"/>
      <c r="D18" s="327">
        <v>-21.3</v>
      </c>
      <c r="E18" s="327">
        <f>-83.4-D18</f>
        <v>-62.100000000000009</v>
      </c>
      <c r="F18" s="327">
        <f>-15.1-E18-D18</f>
        <v>68.300000000000011</v>
      </c>
      <c r="G18" s="327">
        <f>31.9-F18-E18-D18</f>
        <v>47</v>
      </c>
      <c r="H18" s="328">
        <f t="shared" si="15"/>
        <v>31.900000000000006</v>
      </c>
      <c r="I18" s="327">
        <v>-110.3</v>
      </c>
      <c r="J18" s="327">
        <f>-186.4-I18</f>
        <v>-76.100000000000009</v>
      </c>
      <c r="K18" s="327">
        <f>-320.3-J18-I18</f>
        <v>-133.89999999999998</v>
      </c>
      <c r="L18" s="327">
        <f>-210.8-K18-J18-I18</f>
        <v>109.49999999999997</v>
      </c>
      <c r="M18" s="328">
        <f t="shared" si="16"/>
        <v>-210.79999999999998</v>
      </c>
      <c r="N18" s="327">
        <v>24.8</v>
      </c>
      <c r="O18" s="327">
        <f>21.3-N18</f>
        <v>-3.5</v>
      </c>
      <c r="P18" s="327">
        <f>108.2-O18-N18</f>
        <v>86.9</v>
      </c>
      <c r="Q18" s="327">
        <f>189.9-P18-O18-N18</f>
        <v>81.7</v>
      </c>
      <c r="R18" s="328">
        <f t="shared" si="17"/>
        <v>189.9</v>
      </c>
      <c r="S18" s="327">
        <v>84</v>
      </c>
      <c r="T18" s="327">
        <f>133-S18</f>
        <v>49</v>
      </c>
      <c r="U18" s="327">
        <f>341.7-T18-S18</f>
        <v>208.7</v>
      </c>
      <c r="V18" s="327">
        <f>'BS 3Q2022'!V22-'BS 3Q2022'!U22</f>
        <v>-111.74786545579241</v>
      </c>
      <c r="W18" s="328">
        <f t="shared" si="18"/>
        <v>229.95213454420758</v>
      </c>
      <c r="X18" s="327">
        <f>'BS 3Q2022'!X22-'BS 3Q2022'!V22</f>
        <v>25.014764896827273</v>
      </c>
      <c r="Y18" s="327">
        <f>'BS 3Q2022'!Y22-'BS 3Q2022'!X22</f>
        <v>-3.8333167508994848</v>
      </c>
      <c r="Z18" s="327">
        <f>'BS 3Q2022'!Z22-'BS 3Q2022'!Y22</f>
        <v>229.9983367940149</v>
      </c>
      <c r="AA18" s="327">
        <f>'BS 3Q2022'!AA22-'BS 3Q2022'!Z22</f>
        <v>-149.27702804219052</v>
      </c>
      <c r="AB18" s="328">
        <f t="shared" si="19"/>
        <v>101.90275689775217</v>
      </c>
      <c r="AC18" s="327">
        <f>'BS 3Q2022'!AC22-'BS 3Q2022'!AA22</f>
        <v>57.225010547429974</v>
      </c>
      <c r="AD18" s="327">
        <f>'BS 3Q2022'!AD22-'BS 3Q2022'!AC22</f>
        <v>-12.37999998613077</v>
      </c>
      <c r="AE18" s="327">
        <f>'BS 3Q2022'!AE22-'BS 3Q2022'!AD22</f>
        <v>222.96911897695077</v>
      </c>
      <c r="AF18" s="327">
        <f>'BS 3Q2022'!AF22-'BS 3Q2022'!AE22</f>
        <v>-88.53075887466548</v>
      </c>
      <c r="AG18" s="328">
        <f t="shared" si="20"/>
        <v>179.28337066358449</v>
      </c>
      <c r="AH18" s="327">
        <f>'BS 3Q2022'!AH22-'BS 3Q2022'!AF22</f>
        <v>38.950283760349294</v>
      </c>
      <c r="AI18" s="327">
        <f>'BS 3Q2022'!AI22-'BS 3Q2022'!AH22</f>
        <v>-5.4392831069490057</v>
      </c>
      <c r="AJ18" s="327">
        <f>'BS 3Q2022'!AJ22-'BS 3Q2022'!AI22</f>
        <v>269.01658275997056</v>
      </c>
      <c r="AK18" s="327">
        <f>'BS 3Q2022'!AK22-'BS 3Q2022'!AJ22</f>
        <v>-101.90883775548923</v>
      </c>
      <c r="AL18" s="328">
        <f t="shared" si="21"/>
        <v>200.61874565788162</v>
      </c>
      <c r="AM18" s="327">
        <f>'BS 3Q2022'!AM22-'BS 3Q2022'!AK22</f>
        <v>1.184687747842645</v>
      </c>
      <c r="AN18" s="327">
        <f>'BS 3Q2022'!AN22-'BS 3Q2022'!AM22</f>
        <v>-27.005475101480897</v>
      </c>
      <c r="AO18" s="327">
        <f>'BS 3Q2022'!AO22-'BS 3Q2022'!AN22</f>
        <v>281.69606376357956</v>
      </c>
      <c r="AP18" s="327">
        <f>'BS 3Q2022'!AP22-'BS 3Q2022'!AO22</f>
        <v>-109.52634139320548</v>
      </c>
      <c r="AQ18" s="328">
        <f t="shared" si="22"/>
        <v>146.34893501673582</v>
      </c>
      <c r="AR18" s="327">
        <f>'BS 3Q2022'!AR22-'BS 3Q2022'!AP22</f>
        <v>-22.287725200280875</v>
      </c>
      <c r="AS18" s="327">
        <f>'BS 3Q2022'!AS22-'BS 3Q2022'!AR22</f>
        <v>-28.751378274335366</v>
      </c>
      <c r="AT18" s="327">
        <f>'BS 3Q2022'!AT22-'BS 3Q2022'!AS22</f>
        <v>290.11838658660486</v>
      </c>
      <c r="AU18" s="327">
        <f>'BS 3Q2022'!AU22-'BS 3Q2022'!AT22</f>
        <v>-111.54097907464939</v>
      </c>
      <c r="AV18" s="328">
        <f t="shared" si="23"/>
        <v>127.53830403733923</v>
      </c>
    </row>
    <row r="19" spans="2:48" outlineLevel="1" x14ac:dyDescent="0.55000000000000004">
      <c r="B19" s="325" t="s">
        <v>233</v>
      </c>
      <c r="C19" s="326"/>
      <c r="D19" s="327">
        <v>362.7</v>
      </c>
      <c r="E19" s="327">
        <f>9.4-D19</f>
        <v>-353.3</v>
      </c>
      <c r="F19" s="327">
        <f>-32.4-E19-D19</f>
        <v>-41.799999999999955</v>
      </c>
      <c r="G19" s="327">
        <f>-30.5-F19-E19-D19</f>
        <v>1.8999999999999773</v>
      </c>
      <c r="H19" s="328">
        <f t="shared" si="15"/>
        <v>-30.5</v>
      </c>
      <c r="I19" s="327">
        <v>426.7</v>
      </c>
      <c r="J19" s="327">
        <f>112.1-I19</f>
        <v>-314.60000000000002</v>
      </c>
      <c r="K19" s="327">
        <f>92-J19-I19</f>
        <v>-20.099999999999966</v>
      </c>
      <c r="L19" s="327">
        <f>31-K19-J19-I19</f>
        <v>-61</v>
      </c>
      <c r="M19" s="328">
        <f t="shared" si="16"/>
        <v>31</v>
      </c>
      <c r="N19" s="327">
        <v>398.9</v>
      </c>
      <c r="O19" s="327">
        <f>89.8-N19</f>
        <v>-309.09999999999997</v>
      </c>
      <c r="P19" s="327">
        <f>52.4-O19-N19</f>
        <v>-37.400000000000034</v>
      </c>
      <c r="Q19" s="327">
        <f>-6.1-P19-O19-N19</f>
        <v>-58.5</v>
      </c>
      <c r="R19" s="328">
        <f t="shared" si="17"/>
        <v>-6.1000000000000227</v>
      </c>
      <c r="S19" s="327">
        <v>461.3</v>
      </c>
      <c r="T19" s="327">
        <f>110.2-S19</f>
        <v>-351.1</v>
      </c>
      <c r="U19" s="327">
        <f>32.7-T19-S19</f>
        <v>-77.5</v>
      </c>
      <c r="V19" s="327">
        <f>+('BS 3Q2022'!V27-'BS 3Q2022'!U27)</f>
        <v>-17.230000000000018</v>
      </c>
      <c r="W19" s="328">
        <f t="shared" si="18"/>
        <v>15.46999999999997</v>
      </c>
      <c r="X19" s="327">
        <f>+('BS 3Q2022'!X27-'BS 3Q2022'!V27)</f>
        <v>511.73100000000022</v>
      </c>
      <c r="Y19" s="327">
        <f>+('BS 3Q2022'!Y27-'BS 3Q2022'!X27)</f>
        <v>-332.62515000000008</v>
      </c>
      <c r="Z19" s="327">
        <f>+('BS 3Q2022'!Z27-'BS 3Q2022'!Y27)</f>
        <v>-18.848758500000031</v>
      </c>
      <c r="AA19" s="327">
        <f>+('BS 3Q2022'!AA27-'BS 3Q2022'!Z27)</f>
        <v>-18.660270914999955</v>
      </c>
      <c r="AB19" s="328">
        <f t="shared" si="19"/>
        <v>141.59682058500016</v>
      </c>
      <c r="AC19" s="327">
        <f>+('BS 3Q2022'!AC27-'BS 3Q2022'!AA27)</f>
        <v>554.21004617550011</v>
      </c>
      <c r="AD19" s="327">
        <f>+('BS 3Q2022'!AD27-'BS 3Q2022'!AC27)</f>
        <v>-360.23653001407502</v>
      </c>
      <c r="AE19" s="327">
        <f>+('BS 3Q2022'!AE27-'BS 3Q2022'!AD27)</f>
        <v>-20.413403367464298</v>
      </c>
      <c r="AF19" s="327">
        <f>+('BS 3Q2022'!AF27-'BS 3Q2022'!AE27)</f>
        <v>-20.209269333789734</v>
      </c>
      <c r="AG19" s="328">
        <f t="shared" si="20"/>
        <v>153.35084346017106</v>
      </c>
      <c r="AH19" s="327">
        <f>+('BS 3Q2022'!AH27-'BS 3Q2022'!AF27)</f>
        <v>600.21529921355159</v>
      </c>
      <c r="AI19" s="327">
        <f>+('BS 3Q2022'!AI27-'BS 3Q2022'!AH27)</f>
        <v>-390.1399444888084</v>
      </c>
      <c r="AJ19" s="327">
        <f>+('BS 3Q2022'!AJ27-'BS 3Q2022'!AI27)</f>
        <v>-22.107930187699367</v>
      </c>
      <c r="AK19" s="327">
        <f>+('BS 3Q2022'!AK27-'BS 3Q2022'!AJ27)</f>
        <v>-21.886850885822241</v>
      </c>
      <c r="AL19" s="328">
        <f t="shared" si="21"/>
        <v>166.08057365122158</v>
      </c>
      <c r="AM19" s="327">
        <f>+('BS 3Q2022'!AM27-'BS 3Q2022'!AK27)</f>
        <v>650.03947130891811</v>
      </c>
      <c r="AN19" s="327">
        <f>+('BS 3Q2022'!AN27-'BS 3Q2022'!AM27)</f>
        <v>-422.52565635079691</v>
      </c>
      <c r="AO19" s="327">
        <f>+('BS 3Q2022'!AO27-'BS 3Q2022'!AN27)</f>
        <v>-23.943120526545044</v>
      </c>
      <c r="AP19" s="327">
        <f>+('BS 3Q2022'!AP27-'BS 3Q2022'!AO27)</f>
        <v>-23.703689321279853</v>
      </c>
      <c r="AQ19" s="328">
        <f t="shared" si="22"/>
        <v>179.8670051102963</v>
      </c>
      <c r="AR19" s="327">
        <f>+('BS 3Q2022'!AR27-'BS 3Q2022'!AP27)</f>
        <v>703.99957284200673</v>
      </c>
      <c r="AS19" s="327">
        <f>+('BS 3Q2022'!AS27-'BS 3Q2022'!AR27)</f>
        <v>-457.59972234730458</v>
      </c>
      <c r="AT19" s="327">
        <f>+('BS 3Q2022'!AT27-'BS 3Q2022'!AS27)</f>
        <v>-25.930650933014022</v>
      </c>
      <c r="AU19" s="327">
        <f>+('BS 3Q2022'!AU27-'BS 3Q2022'!AT27)</f>
        <v>-25.671344423683877</v>
      </c>
      <c r="AV19" s="328">
        <f t="shared" si="23"/>
        <v>194.79785513800425</v>
      </c>
    </row>
    <row r="20" spans="2:48" outlineLevel="1" x14ac:dyDescent="0.55000000000000004">
      <c r="B20" s="325" t="s">
        <v>278</v>
      </c>
      <c r="C20" s="326"/>
      <c r="D20" s="327">
        <v>0</v>
      </c>
      <c r="E20" s="327">
        <v>0</v>
      </c>
      <c r="F20" s="327">
        <f>1045.4-E20-D20</f>
        <v>1045.4000000000001</v>
      </c>
      <c r="G20" s="327">
        <f>1237-F20-E20-D20</f>
        <v>191.59999999999991</v>
      </c>
      <c r="H20" s="328">
        <f t="shared" si="15"/>
        <v>1237</v>
      </c>
      <c r="I20" s="327">
        <v>125.1</v>
      </c>
      <c r="J20" s="327">
        <f>-1227.4-I20</f>
        <v>-1352.5</v>
      </c>
      <c r="K20" s="327">
        <f>-1224.5-J20-I20</f>
        <v>2.9000000000000057</v>
      </c>
      <c r="L20" s="327">
        <f>-1214.6-K20-J20-I20</f>
        <v>9.9000000000000057</v>
      </c>
      <c r="M20" s="328">
        <f t="shared" si="16"/>
        <v>-1214.5999999999999</v>
      </c>
      <c r="N20" s="327">
        <v>56.9</v>
      </c>
      <c r="O20" s="327">
        <f>40-N20</f>
        <v>-16.899999999999999</v>
      </c>
      <c r="P20" s="327">
        <f>128.9-O20-N20</f>
        <v>88.9</v>
      </c>
      <c r="Q20" s="327">
        <f>286.1-P20-O20-N20</f>
        <v>157.20000000000002</v>
      </c>
      <c r="R20" s="328">
        <f t="shared" si="17"/>
        <v>286.10000000000002</v>
      </c>
      <c r="S20" s="327">
        <v>0</v>
      </c>
      <c r="T20" s="327">
        <f>0-S20</f>
        <v>0</v>
      </c>
      <c r="U20" s="327">
        <f t="shared" si="24"/>
        <v>0</v>
      </c>
      <c r="V20" s="327">
        <f>+('BS 3Q2022'!V25-'BS 3Q2022'!U25)</f>
        <v>0</v>
      </c>
      <c r="W20" s="328">
        <f t="shared" si="18"/>
        <v>0</v>
      </c>
      <c r="X20" s="327">
        <f>+('BS 3Q2022'!X25-'BS 3Q2022'!V25)</f>
        <v>0</v>
      </c>
      <c r="Y20" s="327">
        <f>+('BS 3Q2022'!Y25-'BS 3Q2022'!X25)</f>
        <v>0</v>
      </c>
      <c r="Z20" s="327">
        <f>+('BS 3Q2022'!Z25-'BS 3Q2022'!Y25)</f>
        <v>0</v>
      </c>
      <c r="AA20" s="327">
        <f>+('BS 3Q2022'!AA25-'BS 3Q2022'!Z25)</f>
        <v>0</v>
      </c>
      <c r="AB20" s="328">
        <f t="shared" si="19"/>
        <v>0</v>
      </c>
      <c r="AC20" s="327">
        <f>+('BS 3Q2022'!AC25-'BS 3Q2022'!AA25)</f>
        <v>0</v>
      </c>
      <c r="AD20" s="327">
        <f>+('BS 3Q2022'!AD25-'BS 3Q2022'!AC25)</f>
        <v>0</v>
      </c>
      <c r="AE20" s="327">
        <f>+('BS 3Q2022'!AE25-'BS 3Q2022'!AD25)</f>
        <v>0</v>
      </c>
      <c r="AF20" s="327">
        <f>+('BS 3Q2022'!AF25-'BS 3Q2022'!AE25)</f>
        <v>0</v>
      </c>
      <c r="AG20" s="328">
        <f t="shared" si="20"/>
        <v>0</v>
      </c>
      <c r="AH20" s="327">
        <f>+('BS 3Q2022'!AH25-'BS 3Q2022'!AF25)</f>
        <v>0</v>
      </c>
      <c r="AI20" s="327">
        <f>+('BS 3Q2022'!AI25-'BS 3Q2022'!AH25)</f>
        <v>0</v>
      </c>
      <c r="AJ20" s="327">
        <f>+('BS 3Q2022'!AJ25-'BS 3Q2022'!AI25)</f>
        <v>0</v>
      </c>
      <c r="AK20" s="327">
        <f>+('BS 3Q2022'!AK25-'BS 3Q2022'!AJ25)</f>
        <v>0</v>
      </c>
      <c r="AL20" s="328">
        <f t="shared" si="21"/>
        <v>0</v>
      </c>
      <c r="AM20" s="327">
        <f>+('BS 3Q2022'!AM25-'BS 3Q2022'!AK25)</f>
        <v>0</v>
      </c>
      <c r="AN20" s="327">
        <f>+('BS 3Q2022'!AN25-'BS 3Q2022'!AM25)</f>
        <v>0</v>
      </c>
      <c r="AO20" s="327">
        <f>+('BS 3Q2022'!AO25-'BS 3Q2022'!AN25)</f>
        <v>0</v>
      </c>
      <c r="AP20" s="327">
        <f>+('BS 3Q2022'!AP25-'BS 3Q2022'!AO25)</f>
        <v>0</v>
      </c>
      <c r="AQ20" s="328">
        <f t="shared" si="22"/>
        <v>0</v>
      </c>
      <c r="AR20" s="327">
        <f>+('BS 3Q2022'!AR25-'BS 3Q2022'!AP25)</f>
        <v>0</v>
      </c>
      <c r="AS20" s="327">
        <f>+('BS 3Q2022'!AS25-'BS 3Q2022'!AR25)</f>
        <v>0</v>
      </c>
      <c r="AT20" s="327">
        <f>+('BS 3Q2022'!AT25-'BS 3Q2022'!AS25)</f>
        <v>0</v>
      </c>
      <c r="AU20" s="327">
        <f>+('BS 3Q2022'!AU25-'BS 3Q2022'!AT25)</f>
        <v>0</v>
      </c>
      <c r="AV20" s="328">
        <f t="shared" si="23"/>
        <v>0</v>
      </c>
    </row>
    <row r="21" spans="2:48" ht="16.2" outlineLevel="1" x14ac:dyDescent="0.85">
      <c r="B21" s="491" t="s">
        <v>279</v>
      </c>
      <c r="C21" s="492"/>
      <c r="D21" s="329">
        <v>305.60000000000002</v>
      </c>
      <c r="E21" s="329">
        <f>429.3-D21</f>
        <v>123.69999999999999</v>
      </c>
      <c r="F21" s="329">
        <f>-67.4-E21-D21</f>
        <v>-496.70000000000005</v>
      </c>
      <c r="G21" s="329">
        <f>-141.1-F21-E21-D21</f>
        <v>-73.699999999999989</v>
      </c>
      <c r="H21" s="330">
        <f t="shared" si="15"/>
        <v>-141.10000000000002</v>
      </c>
      <c r="I21" s="329">
        <f>-31.8-301.6</f>
        <v>-333.40000000000003</v>
      </c>
      <c r="J21" s="329">
        <f>-608.6-140.5-I21</f>
        <v>-415.7</v>
      </c>
      <c r="K21" s="329">
        <f>-918.2+70.5-J21-I21</f>
        <v>-98.600000000000023</v>
      </c>
      <c r="L21" s="329">
        <f>-1231.4+280.5-K21-J21-I21</f>
        <v>-103.20000000000005</v>
      </c>
      <c r="M21" s="330">
        <f t="shared" si="16"/>
        <v>-950.90000000000009</v>
      </c>
      <c r="N21" s="329">
        <f>-314.8+12.3</f>
        <v>-302.5</v>
      </c>
      <c r="O21" s="329">
        <f>-676.3+59.5-N21</f>
        <v>-314.29999999999995</v>
      </c>
      <c r="P21" s="329">
        <f>-1029.8+154.6-O21-N21</f>
        <v>-258.39999999999998</v>
      </c>
      <c r="Q21" s="329">
        <f>-1488.1+358.7-P21-O21-N21</f>
        <v>-254.19999999999993</v>
      </c>
      <c r="R21" s="330">
        <f t="shared" si="17"/>
        <v>-1129.3999999999999</v>
      </c>
      <c r="S21" s="329">
        <f>-363.3+79.4</f>
        <v>-283.89999999999998</v>
      </c>
      <c r="T21" s="329">
        <f>-766.3-95-S21</f>
        <v>-577.4</v>
      </c>
      <c r="U21" s="329">
        <f>-1201.4+5.8-T21-S21</f>
        <v>-334.30000000000018</v>
      </c>
      <c r="V21" s="329">
        <f>('BS 3Q2022'!V23-'BS 3Q2022'!U23)+('BS 3Q2022'!V33-'BS 3Q2022'!U33)+('BS 3Q2022'!V34-'BS 3Q2022'!U34)+('BS 3Q2022'!V26-'BS 3Q2022'!U26)+('BS 3Q2022'!V24-'BS 3Q2022'!U24)</f>
        <v>-36.524700000000166</v>
      </c>
      <c r="W21" s="330">
        <f t="shared" si="18"/>
        <v>-1232.1247000000003</v>
      </c>
      <c r="X21" s="329">
        <f>('BS 3Q2022'!X23-'BS 3Q2022'!V23)+('BS 3Q2022'!X33-'BS 3Q2022'!V33)+('BS 3Q2022'!X34-'BS 3Q2022'!V34)+('BS 3Q2022'!X26-'BS 3Q2022'!V26)+('BS 3Q2022'!X24-'BS 3Q2022'!V24)</f>
        <v>-36.346935699999904</v>
      </c>
      <c r="Y21" s="329">
        <f>('BS 3Q2022'!Y23-'BS 3Q2022'!X23)+('BS 3Q2022'!Y33-'BS 3Q2022'!X33)+('BS 3Q2022'!Y34-'BS 3Q2022'!X34)+('BS 3Q2022'!Y26-'BS 3Q2022'!X26)+('BS 3Q2022'!Y24-'BS 3Q2022'!X24)</f>
        <v>-36.170040784700177</v>
      </c>
      <c r="Z21" s="329">
        <f>('BS 3Q2022'!Z23-'BS 3Q2022'!Y23)+('BS 3Q2022'!Z33-'BS 3Q2022'!Y33)+('BS 3Q2022'!Z34-'BS 3Q2022'!Y34)+('BS 3Q2022'!Z26-'BS 3Q2022'!Y26)+('BS 3Q2022'!Z24-'BS 3Q2022'!Y24)</f>
        <v>-35.994010984923307</v>
      </c>
      <c r="AA21" s="329">
        <f>('BS 3Q2022'!AA23-'BS 3Q2022'!Z23)+('BS 3Q2022'!AA33-'BS 3Q2022'!Z33)+('BS 3Q2022'!AA34-'BS 3Q2022'!Z34)+('BS 3Q2022'!AA26-'BS 3Q2022'!Z26)+('BS 3Q2022'!AA24-'BS 3Q2022'!Z24)</f>
        <v>-35.81884205252959</v>
      </c>
      <c r="AB21" s="330">
        <f t="shared" si="19"/>
        <v>-144.32982952215298</v>
      </c>
      <c r="AC21" s="329">
        <f>('BS 3Q2022'!AC23-'BS 3Q2022'!AA23)+('BS 3Q2022'!AC33-'BS 3Q2022'!AA33)+('BS 3Q2022'!AC34-'BS 3Q2022'!AA34)+('BS 3Q2022'!AC26-'BS 3Q2022'!AA26)+('BS 3Q2022'!AC24-'BS 3Q2022'!AA24)</f>
        <v>-35.644529760307478</v>
      </c>
      <c r="AD21" s="329">
        <f>('BS 3Q2022'!AD23-'BS 3Q2022'!AC23)+('BS 3Q2022'!AD33-'BS 3Q2022'!AC33)+('BS 3Q2022'!AD34-'BS 3Q2022'!AC34)+('BS 3Q2022'!AD26-'BS 3Q2022'!AC26)+('BS 3Q2022'!AD24-'BS 3Q2022'!AC24)</f>
        <v>-35.471069901874444</v>
      </c>
      <c r="AE21" s="329">
        <f>('BS 3Q2022'!AE23-'BS 3Q2022'!AD23)+('BS 3Q2022'!AE33-'BS 3Q2022'!AD33)+('BS 3Q2022'!AE34-'BS 3Q2022'!AD34)+('BS 3Q2022'!AE26-'BS 3Q2022'!AD26)+('BS 3Q2022'!AE24-'BS 3Q2022'!AD24)</f>
        <v>-35.298458291571478</v>
      </c>
      <c r="AF21" s="329">
        <f>('BS 3Q2022'!AF23-'BS 3Q2022'!AE23)+('BS 3Q2022'!AF33-'BS 3Q2022'!AE33)+('BS 3Q2022'!AF34-'BS 3Q2022'!AE34)+('BS 3Q2022'!AF26-'BS 3Q2022'!AE26)+('BS 3Q2022'!AF24-'BS 3Q2022'!AE24)</f>
        <v>-35.126690764364412</v>
      </c>
      <c r="AG21" s="330">
        <f t="shared" si="20"/>
        <v>-141.54074871811781</v>
      </c>
      <c r="AH21" s="329">
        <f>('BS 3Q2022'!AH23-'BS 3Q2022'!AF23)+('BS 3Q2022'!AH33-'BS 3Q2022'!AF33)+('BS 3Q2022'!AH34-'BS 3Q2022'!AF34)+('BS 3Q2022'!AH26-'BS 3Q2022'!AF26)+('BS 3Q2022'!AH24-'BS 3Q2022'!AF24)</f>
        <v>-34.955763175734774</v>
      </c>
      <c r="AI21" s="329">
        <f>('BS 3Q2022'!AI23-'BS 3Q2022'!AH23)+('BS 3Q2022'!AI33-'BS 3Q2022'!AH33)+('BS 3Q2022'!AI34-'BS 3Q2022'!AH34)+('BS 3Q2022'!AI26-'BS 3Q2022'!AH26)+('BS 3Q2022'!AI24-'BS 3Q2022'!AH24)</f>
        <v>-34.785671401588388</v>
      </c>
      <c r="AJ21" s="329">
        <f>('BS 3Q2022'!AJ23-'BS 3Q2022'!AI23)+('BS 3Q2022'!AJ33-'BS 3Q2022'!AI33)+('BS 3Q2022'!AJ34-'BS 3Q2022'!AI34)+('BS 3Q2022'!AJ26-'BS 3Q2022'!AI26)+('BS 3Q2022'!AJ24-'BS 3Q2022'!AI24)</f>
        <v>-34.616411338146236</v>
      </c>
      <c r="AK21" s="329">
        <f>('BS 3Q2022'!AK23-'BS 3Q2022'!AJ23)+('BS 3Q2022'!AK33-'BS 3Q2022'!AJ33)+('BS 3Q2022'!AK34-'BS 3Q2022'!AJ34)+('BS 3Q2022'!AK26-'BS 3Q2022'!AJ26)+('BS 3Q2022'!AK24-'BS 3Q2022'!AJ24)</f>
        <v>-34.447978901846909</v>
      </c>
      <c r="AL21" s="330">
        <f t="shared" si="21"/>
        <v>-138.80582481731631</v>
      </c>
      <c r="AM21" s="329">
        <f>('BS 3Q2022'!AM23-'BS 3Q2022'!AK23)+('BS 3Q2022'!AM33-'BS 3Q2022'!AK33)+('BS 3Q2022'!AM34-'BS 3Q2022'!AK34)+('BS 3Q2022'!AM26-'BS 3Q2022'!AK26)+('BS 3Q2022'!AM24-'BS 3Q2022'!AK24)</f>
        <v>-34.280370029247024</v>
      </c>
      <c r="AN21" s="329">
        <f>('BS 3Q2022'!AN23-'BS 3Q2022'!AM23)+('BS 3Q2022'!AN33-'BS 3Q2022'!AM33)+('BS 3Q2022'!AN34-'BS 3Q2022'!AM34)+('BS 3Q2022'!AN26-'BS 3Q2022'!AM26)+('BS 3Q2022'!AN24-'BS 3Q2022'!AM24)</f>
        <v>-34.113580676922538</v>
      </c>
      <c r="AO21" s="329">
        <f>('BS 3Q2022'!AO23-'BS 3Q2022'!AN23)+('BS 3Q2022'!AO33-'BS 3Q2022'!AN33)+('BS 3Q2022'!AO34-'BS 3Q2022'!AN34)+('BS 3Q2022'!AO26-'BS 3Q2022'!AN26)+('BS 3Q2022'!AO24-'BS 3Q2022'!AN24)</f>
        <v>-33.947606821368026</v>
      </c>
      <c r="AP21" s="329">
        <f>('BS 3Q2022'!AP23-'BS 3Q2022'!AO23)+('BS 3Q2022'!AP33-'BS 3Q2022'!AO33)+('BS 3Q2022'!AP34-'BS 3Q2022'!AO34)+('BS 3Q2022'!AP26-'BS 3Q2022'!AO26)+('BS 3Q2022'!AP24-'BS 3Q2022'!AO24)</f>
        <v>-33.7824444589005</v>
      </c>
      <c r="AQ21" s="330">
        <f t="shared" si="22"/>
        <v>-136.12400198643809</v>
      </c>
      <c r="AR21" s="329">
        <f>('BS 3Q2022'!AR23-'BS 3Q2022'!AP23)+('BS 3Q2022'!AR33-'BS 3Q2022'!AP33)+('BS 3Q2022'!AR34-'BS 3Q2022'!AP34)+('BS 3Q2022'!AR26-'BS 3Q2022'!AP26)+('BS 3Q2022'!AR24-'BS 3Q2022'!AP24)</f>
        <v>-33.618089605559135</v>
      </c>
      <c r="AS21" s="329">
        <f>('BS 3Q2022'!AS23-'BS 3Q2022'!AR23)+('BS 3Q2022'!AS33-'BS 3Q2022'!AR33)+('BS 3Q2022'!AS34-'BS 3Q2022'!AR34)+('BS 3Q2022'!AS26-'BS 3Q2022'!AR26)+('BS 3Q2022'!AS24-'BS 3Q2022'!AR24)</f>
        <v>-33.454538297008185</v>
      </c>
      <c r="AT21" s="329">
        <f>('BS 3Q2022'!AT23-'BS 3Q2022'!AS23)+('BS 3Q2022'!AT33-'BS 3Q2022'!AS33)+('BS 3Q2022'!AT34-'BS 3Q2022'!AS34)+('BS 3Q2022'!AT26-'BS 3Q2022'!AS26)+('BS 3Q2022'!AT24-'BS 3Q2022'!AS24)</f>
        <v>-33.291786588442392</v>
      </c>
      <c r="AU21" s="329">
        <f>('BS 3Q2022'!AU23-'BS 3Q2022'!AT23)+('BS 3Q2022'!AU33-'BS 3Q2022'!AT33)+('BS 3Q2022'!AU34-'BS 3Q2022'!AT34)+('BS 3Q2022'!AU26-'BS 3Q2022'!AT26)+('BS 3Q2022'!AU24-'BS 3Q2022'!AT24)</f>
        <v>-33.129830554487398</v>
      </c>
      <c r="AV21" s="330">
        <f t="shared" si="23"/>
        <v>-133.49424504549711</v>
      </c>
    </row>
    <row r="22" spans="2:48" outlineLevel="1" x14ac:dyDescent="0.55000000000000004">
      <c r="B22" s="493" t="s">
        <v>280</v>
      </c>
      <c r="C22" s="494"/>
      <c r="D22" s="331">
        <f t="shared" ref="D22:AV22" si="25">D6+SUM(D7:D21)</f>
        <v>2379.0000000000005</v>
      </c>
      <c r="E22" s="331">
        <f t="shared" si="25"/>
        <v>390.39999999999969</v>
      </c>
      <c r="F22" s="331">
        <f t="shared" si="25"/>
        <v>1169.400000000001</v>
      </c>
      <c r="G22" s="331">
        <f t="shared" si="25"/>
        <v>1108.1000000000008</v>
      </c>
      <c r="H22" s="332">
        <f t="shared" si="25"/>
        <v>5046.9000000000051</v>
      </c>
      <c r="I22" s="331">
        <f t="shared" si="25"/>
        <v>1836.0999999999985</v>
      </c>
      <c r="J22" s="331">
        <f t="shared" si="25"/>
        <v>-1361.3000000000009</v>
      </c>
      <c r="K22" s="331">
        <f t="shared" si="25"/>
        <v>-367.69999999999925</v>
      </c>
      <c r="L22" s="331">
        <f t="shared" si="25"/>
        <v>1490.7000000000014</v>
      </c>
      <c r="M22" s="332">
        <f t="shared" si="25"/>
        <v>1597.8000000000043</v>
      </c>
      <c r="N22" s="331">
        <f t="shared" si="25"/>
        <v>1835.7000000000003</v>
      </c>
      <c r="O22" s="331">
        <f t="shared" si="25"/>
        <v>883.80000000000018</v>
      </c>
      <c r="P22" s="331">
        <f t="shared" si="25"/>
        <v>1748.9999999999991</v>
      </c>
      <c r="Q22" s="331">
        <f t="shared" si="25"/>
        <v>1520.6999999999996</v>
      </c>
      <c r="R22" s="332">
        <f t="shared" si="25"/>
        <v>5989.199999999998</v>
      </c>
      <c r="S22" s="331">
        <f t="shared" si="25"/>
        <v>1870.8999999999999</v>
      </c>
      <c r="T22" s="331">
        <f t="shared" si="25"/>
        <v>161.9000000000002</v>
      </c>
      <c r="U22" s="331">
        <f t="shared" si="25"/>
        <v>1264.7999999999993</v>
      </c>
      <c r="V22" s="331">
        <f t="shared" si="25"/>
        <v>1337.2390938203303</v>
      </c>
      <c r="W22" s="332">
        <f>W6+SUM(W7:W21)</f>
        <v>4634.8390938203302</v>
      </c>
      <c r="X22" s="331">
        <f t="shared" si="25"/>
        <v>1680.9752258233507</v>
      </c>
      <c r="Y22" s="331">
        <f t="shared" si="25"/>
        <v>715.61234575877268</v>
      </c>
      <c r="Z22" s="331">
        <f t="shared" si="25"/>
        <v>1075.0034481742098</v>
      </c>
      <c r="AA22" s="331">
        <f t="shared" si="25"/>
        <v>1946.1761553741014</v>
      </c>
      <c r="AB22" s="332">
        <f t="shared" si="25"/>
        <v>5417.7671751304351</v>
      </c>
      <c r="AC22" s="331">
        <f t="shared" si="25"/>
        <v>2096.0396741235641</v>
      </c>
      <c r="AD22" s="331">
        <f t="shared" si="25"/>
        <v>984.18292262234183</v>
      </c>
      <c r="AE22" s="331">
        <f t="shared" si="25"/>
        <v>1447.0905589101023</v>
      </c>
      <c r="AF22" s="331">
        <f t="shared" si="25"/>
        <v>1898.0343018849289</v>
      </c>
      <c r="AG22" s="332">
        <f t="shared" si="25"/>
        <v>6425.3474575409364</v>
      </c>
      <c r="AH22" s="331">
        <f t="shared" si="25"/>
        <v>2315.1856259510178</v>
      </c>
      <c r="AI22" s="331">
        <f t="shared" si="25"/>
        <v>1123.8103766267191</v>
      </c>
      <c r="AJ22" s="331">
        <f t="shared" si="25"/>
        <v>1622.8861318649228</v>
      </c>
      <c r="AK22" s="331">
        <f t="shared" si="25"/>
        <v>2200.836533070601</v>
      </c>
      <c r="AL22" s="332">
        <f t="shared" si="25"/>
        <v>7262.7186675132607</v>
      </c>
      <c r="AM22" s="331">
        <f t="shared" si="25"/>
        <v>2581.2359385801456</v>
      </c>
      <c r="AN22" s="331">
        <f t="shared" si="25"/>
        <v>1224.2891845679426</v>
      </c>
      <c r="AO22" s="331">
        <f t="shared" si="25"/>
        <v>1735.0011166059276</v>
      </c>
      <c r="AP22" s="331">
        <f t="shared" si="25"/>
        <v>2420.0190980813932</v>
      </c>
      <c r="AQ22" s="332">
        <f t="shared" si="25"/>
        <v>7960.5453378354086</v>
      </c>
      <c r="AR22" s="331">
        <f t="shared" si="25"/>
        <v>2823.5197244357187</v>
      </c>
      <c r="AS22" s="331">
        <f t="shared" si="25"/>
        <v>1340.0371903558255</v>
      </c>
      <c r="AT22" s="331">
        <f t="shared" si="25"/>
        <v>1920.4019783879162</v>
      </c>
      <c r="AU22" s="331">
        <f t="shared" si="25"/>
        <v>2562.258639021421</v>
      </c>
      <c r="AV22" s="332">
        <f t="shared" si="25"/>
        <v>8646.2175322008825</v>
      </c>
    </row>
    <row r="23" spans="2:48" outlineLevel="1" x14ac:dyDescent="0.55000000000000004">
      <c r="B23" s="461" t="s">
        <v>281</v>
      </c>
      <c r="C23" s="462"/>
      <c r="D23" s="333"/>
      <c r="E23" s="334"/>
      <c r="F23" s="334"/>
      <c r="G23" s="334"/>
      <c r="H23" s="335"/>
      <c r="I23" s="336"/>
      <c r="J23" s="336"/>
      <c r="K23" s="334"/>
      <c r="L23" s="334"/>
      <c r="M23" s="337"/>
      <c r="N23" s="334"/>
      <c r="O23" s="334"/>
      <c r="P23" s="334"/>
      <c r="Q23" s="334"/>
      <c r="R23" s="337"/>
      <c r="S23" s="334"/>
      <c r="T23" s="334"/>
      <c r="U23" s="334"/>
      <c r="V23" s="334"/>
      <c r="W23" s="337"/>
      <c r="X23" s="334"/>
      <c r="Y23" s="334"/>
      <c r="Z23" s="334"/>
      <c r="AA23" s="334"/>
      <c r="AB23" s="337"/>
      <c r="AC23" s="334"/>
      <c r="AD23" s="334"/>
      <c r="AE23" s="334"/>
      <c r="AF23" s="334"/>
      <c r="AG23" s="337"/>
      <c r="AH23" s="334"/>
      <c r="AI23" s="334"/>
      <c r="AJ23" s="334"/>
      <c r="AK23" s="334"/>
      <c r="AL23" s="337"/>
      <c r="AM23" s="334"/>
      <c r="AN23" s="334"/>
      <c r="AO23" s="334"/>
      <c r="AP23" s="334"/>
      <c r="AQ23" s="337"/>
      <c r="AR23" s="334"/>
      <c r="AS23" s="334"/>
      <c r="AT23" s="334"/>
      <c r="AU23" s="334"/>
      <c r="AV23" s="337"/>
    </row>
    <row r="24" spans="2:48" outlineLevel="1" x14ac:dyDescent="0.55000000000000004">
      <c r="B24" s="200" t="s">
        <v>282</v>
      </c>
      <c r="C24" s="201"/>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-('BS 3Q2022'!V7-'BS 3Q2022'!U7)-('BS 3Q2022'!V12-'BS 3Q2022'!U12)</f>
        <v>-4.1259993581648757</v>
      </c>
      <c r="W24" s="17">
        <f>SUM(S24:V24)</f>
        <v>10.674000641835121</v>
      </c>
      <c r="X24" s="16">
        <f>-('BS 3Q2022'!X7-'BS 3Q2022'!V7)-('BS 3Q2022'!X12-'BS 3Q2022'!V12)</f>
        <v>-4.3274850693935321</v>
      </c>
      <c r="Y24" s="16">
        <f>-('BS 3Q2022'!Y7-'BS 3Q2022'!X7)-('BS 3Q2022'!Y12-'BS 3Q2022'!X12)</f>
        <v>3.9629849836104825</v>
      </c>
      <c r="Z24" s="16">
        <f>-('BS 3Q2022'!Z7-'BS 3Q2022'!Y7)-('BS 3Q2022'!Z12-'BS 3Q2022'!Y12)</f>
        <v>-11.200484529819349</v>
      </c>
      <c r="AA24" s="16">
        <f>-('BS 3Q2022'!AA7-'BS 3Q2022'!Z7)-('BS 3Q2022'!AA12-'BS 3Q2022'!Z12)</f>
        <v>-4.2586131396127058</v>
      </c>
      <c r="AB24" s="17">
        <f>SUM(X24:AA24)</f>
        <v>-15.823597755215104</v>
      </c>
      <c r="AC24" s="16">
        <f>-('BS 3Q2022'!AC7-'BS 3Q2022'!AA7)-('BS 3Q2022'!AC12-'BS 3Q2022'!AA12)</f>
        <v>-13.793620527275763</v>
      </c>
      <c r="AD24" s="16">
        <f>-('BS 3Q2022'!AD7-'BS 3Q2022'!AC7)-('BS 3Q2022'!AD12-'BS 3Q2022'!AC12)</f>
        <v>0.60459004128858851</v>
      </c>
      <c r="AE24" s="16">
        <f>-('BS 3Q2022'!AE7-'BS 3Q2022'!AD7)-('BS 3Q2022'!AE12-'BS 3Q2022'!AD12)</f>
        <v>-9.2492870448767377</v>
      </c>
      <c r="AF24" s="16">
        <f>-('BS 3Q2022'!AF7-'BS 3Q2022'!AE7)-('BS 3Q2022'!AF12-'BS 3Q2022'!AE12)</f>
        <v>-5.2842195307710114</v>
      </c>
      <c r="AG24" s="17">
        <f>SUM(AC24:AF24)</f>
        <v>-27.722537061634924</v>
      </c>
      <c r="AH24" s="16">
        <f>-('BS 3Q2022'!AH7-'BS 3Q2022'!AF7)-('BS 3Q2022'!AH12-'BS 3Q2022'!AF12)</f>
        <v>-16.099219072777217</v>
      </c>
      <c r="AI24" s="16">
        <f>-('BS 3Q2022'!AI7-'BS 3Q2022'!AH7)-('BS 3Q2022'!AI12-'BS 3Q2022'!AH12)</f>
        <v>0.14542720808130127</v>
      </c>
      <c r="AJ24" s="16">
        <f>-('BS 3Q2022'!AJ7-'BS 3Q2022'!AI7)-('BS 3Q2022'!AJ12-'BS 3Q2022'!AI12)</f>
        <v>-15.112732305197483</v>
      </c>
      <c r="AK24" s="16">
        <f>-('BS 3Q2022'!AK7-'BS 3Q2022'!AJ7)-('BS 3Q2022'!AK12-'BS 3Q2022'!AJ12)</f>
        <v>61.064518598499077</v>
      </c>
      <c r="AL24" s="17">
        <f>SUM(AH24:AK24)</f>
        <v>29.997994428605679</v>
      </c>
      <c r="AM24" s="16">
        <f>-('BS 3Q2022'!AM7-'BS 3Q2022'!AK7)-('BS 3Q2022'!AM12-'BS 3Q2022'!AK12)</f>
        <v>-15.511347889801613</v>
      </c>
      <c r="AN24" s="16">
        <f>-('BS 3Q2022'!AN7-'BS 3Q2022'!AM7)-('BS 3Q2022'!AN12-'BS 3Q2022'!AM12)</f>
        <v>2.2289851837894901</v>
      </c>
      <c r="AO24" s="16">
        <f>-('BS 3Q2022'!AO7-'BS 3Q2022'!AN7)-('BS 3Q2022'!AO12-'BS 3Q2022'!AN12)</f>
        <v>-11.722250650789007</v>
      </c>
      <c r="AP24" s="16">
        <f>-('BS 3Q2022'!AP7-'BS 3Q2022'!AO7)-('BS 3Q2022'!AP12-'BS 3Q2022'!AO12)</f>
        <v>-5.5824430425501959</v>
      </c>
      <c r="AQ24" s="17">
        <f>SUM(AM24:AP24)</f>
        <v>-30.587056399351326</v>
      </c>
      <c r="AR24" s="16">
        <f>-('BS 3Q2022'!AR7-'BS 3Q2022'!AP7)-('BS 3Q2022'!AR12-'BS 3Q2022'!AP12)</f>
        <v>-17.643727490371234</v>
      </c>
      <c r="AS24" s="16">
        <f>-('BS 3Q2022'!AS7-'BS 3Q2022'!AR7)-('BS 3Q2022'!AS12-'BS 3Q2022'!AR12)</f>
        <v>1.2150608149971731</v>
      </c>
      <c r="AT24" s="16">
        <f>-('BS 3Q2022'!AT7-'BS 3Q2022'!AS7)-('BS 3Q2022'!AT12-'BS 3Q2022'!AS12)</f>
        <v>-13.25502087241577</v>
      </c>
      <c r="AU24" s="16">
        <f>-('BS 3Q2022'!AU7-'BS 3Q2022'!AT7)-('BS 3Q2022'!AU12-'BS 3Q2022'!AT12)</f>
        <v>-6.8865534574673717</v>
      </c>
      <c r="AV24" s="17">
        <f>SUM(AR24:AU24)</f>
        <v>-36.570241005257202</v>
      </c>
    </row>
    <row r="25" spans="2:48" outlineLevel="1" x14ac:dyDescent="0.55000000000000004">
      <c r="B25" s="437" t="s">
        <v>283</v>
      </c>
      <c r="C25" s="438"/>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-'IS 3Q2022'!V8*V56</f>
        <v>-487.54168746488921</v>
      </c>
      <c r="W25" s="169">
        <f>SUM(S25:V25)</f>
        <v>-1782.9416874648894</v>
      </c>
      <c r="X25" s="16">
        <f>-'IS 3Q2022'!X8*X56</f>
        <v>-668.64144810103335</v>
      </c>
      <c r="Y25" s="16">
        <f>-'IS 3Q2022'!Y8*Y56</f>
        <v>-647.40361854763819</v>
      </c>
      <c r="Z25" s="16">
        <f>-'IS 3Q2022'!Z8*Z56</f>
        <v>-708.94568024971056</v>
      </c>
      <c r="AA25" s="16">
        <f>-'IS 3Q2022'!AA8*AA56</f>
        <v>-725.00925310161779</v>
      </c>
      <c r="AB25" s="418">
        <f>SUM(X25:AA25)</f>
        <v>-2750</v>
      </c>
      <c r="AC25" s="16">
        <f>-'IS 3Q2022'!AC8*AC56</f>
        <v>-679.91445090791535</v>
      </c>
      <c r="AD25" s="16">
        <f>-'IS 3Q2022'!AD8*AD56</f>
        <v>-642.83137193609161</v>
      </c>
      <c r="AE25" s="16">
        <f>-'IS 3Q2022'!AE8*AE56</f>
        <v>-704.54610476935875</v>
      </c>
      <c r="AF25" s="16">
        <f>-'IS 3Q2022'!AF8*AF56</f>
        <v>-722.7080723866344</v>
      </c>
      <c r="AG25" s="418">
        <f>SUM(AC25:AF25)</f>
        <v>-2750</v>
      </c>
      <c r="AH25" s="16">
        <f>-'IS 3Q2022'!AH8*AH56</f>
        <v>-679.70233690452073</v>
      </c>
      <c r="AI25" s="16">
        <f>-'IS 3Q2022'!AI8*AI56</f>
        <v>-642.1409233651508</v>
      </c>
      <c r="AJ25" s="16">
        <f>-'IS 3Q2022'!AJ8*AJ56</f>
        <v>-704.23765768572832</v>
      </c>
      <c r="AK25" s="16">
        <f>-'IS 3Q2022'!AK8*AK56</f>
        <v>-723.91908204459253</v>
      </c>
      <c r="AL25" s="418">
        <f>SUM(AH25:AK25)</f>
        <v>-2749.9999999999923</v>
      </c>
      <c r="AM25" s="16">
        <f>-'IS 3Q2022'!AM8*AM56</f>
        <v>-747.74618758998724</v>
      </c>
      <c r="AN25" s="16">
        <f>-'IS 3Q2022'!AN8*AN56</f>
        <v>-702.84617323811699</v>
      </c>
      <c r="AO25" s="16">
        <f>-'IS 3Q2022'!AO8*AO56</f>
        <v>-767.99886256777359</v>
      </c>
      <c r="AP25" s="16">
        <f>-'IS 3Q2022'!AP8*AP56</f>
        <v>-787.09563690279879</v>
      </c>
      <c r="AQ25" s="17">
        <f>SUM(AM25:AP25)</f>
        <v>-3005.6868602986769</v>
      </c>
      <c r="AR25" s="16">
        <f>-'IS 3Q2022'!AR8*AR56</f>
        <v>-796.38125597218891</v>
      </c>
      <c r="AS25" s="16">
        <f>-'IS 3Q2022'!AS8*AS56</f>
        <v>-748.0203714828491</v>
      </c>
      <c r="AT25" s="16">
        <f>-'IS 3Q2022'!AT8*AT56</f>
        <v>-817.19059843482205</v>
      </c>
      <c r="AU25" s="16">
        <f>-'IS 3Q2022'!AU8*AU56</f>
        <v>-837.74595396265283</v>
      </c>
      <c r="AV25" s="17">
        <f>SUM(AR25:AU25)</f>
        <v>-3199.3381798525129</v>
      </c>
    </row>
    <row r="26" spans="2:48" ht="16.2" outlineLevel="1" x14ac:dyDescent="0.85">
      <c r="B26" s="437" t="s">
        <v>284</v>
      </c>
      <c r="C26" s="438"/>
      <c r="D26" s="260">
        <v>-16.600000000000001</v>
      </c>
      <c r="E26" s="260">
        <f>48.5-37.1-D26</f>
        <v>28</v>
      </c>
      <c r="F26" s="260">
        <f>684.2-72.9-E26-D26</f>
        <v>599.90000000000009</v>
      </c>
      <c r="G26" s="260">
        <f>684.3-56.2-F26-E26-D26</f>
        <v>16.79999999999982</v>
      </c>
      <c r="H26" s="261">
        <f>SUM(D26:G26)</f>
        <v>628.09999999999991</v>
      </c>
      <c r="I26" s="260">
        <v>-19.899999999999999</v>
      </c>
      <c r="J26" s="260">
        <f>-22.5-I26</f>
        <v>-2.6000000000000014</v>
      </c>
      <c r="K26" s="260">
        <f>-39.4-J26-I26</f>
        <v>-16.899999999999999</v>
      </c>
      <c r="L26" s="260">
        <f>-44.4-K26-J26-I26</f>
        <v>-5</v>
      </c>
      <c r="M26" s="261">
        <f>SUM(I26:L26)</f>
        <v>-44.4</v>
      </c>
      <c r="N26" s="260">
        <v>-17.7</v>
      </c>
      <c r="O26" s="260">
        <f>-20.1-N26</f>
        <v>-2.4000000000000021</v>
      </c>
      <c r="P26" s="260">
        <f>-62.3-O26-N26</f>
        <v>-42.199999999999989</v>
      </c>
      <c r="Q26" s="260">
        <f>1175-81.2-P26-O26-N26</f>
        <v>1156.1000000000001</v>
      </c>
      <c r="R26" s="261">
        <f>SUM(N26:Q26)</f>
        <v>1093.8000000000002</v>
      </c>
      <c r="S26" s="260">
        <v>-41.4</v>
      </c>
      <c r="T26" s="260">
        <f>-69.8-S26</f>
        <v>-28.4</v>
      </c>
      <c r="U26" s="260">
        <f>-95.7-T26-S26</f>
        <v>-25.900000000000013</v>
      </c>
      <c r="V26" s="260">
        <f>-('BS 3Q2022'!V13-'BS 3Q2022'!U13)-('BS 3Q2022'!V17-'BS 3Q2022'!U17)-('BS 3Q2022'!V15-'BS 3Q2022'!U15)+('BS 3Q2022'!V32-'BS 3Q2022'!U32)-('BS 3Q2022'!V18-'BS 3Q2022'!U18)-('BS 3Q2022'!V19-'BS 3Q2022'!U19)</f>
        <v>21.646156080834032</v>
      </c>
      <c r="W26" s="261">
        <f>SUM(S26:V26)</f>
        <v>-74.053843919165985</v>
      </c>
      <c r="X26" s="260">
        <f>-('BS 3Q2022'!X13-'BS 3Q2022'!V13)-('BS 3Q2022'!X17-'BS 3Q2022'!V17)-('BS 3Q2022'!X15-'BS 3Q2022'!V15)+('BS 3Q2022'!X32-'BS 3Q2022'!V32)-('BS 3Q2022'!X18-'BS 3Q2022'!V18)-('BS 3Q2022'!X19-'BS 3Q2022'!V19)</f>
        <v>-0.33275892022197695</v>
      </c>
      <c r="Y26" s="260">
        <f>-('BS 3Q2022'!Y13-'BS 3Q2022'!X13)-('BS 3Q2022'!Y17-'BS 3Q2022'!X17)-('BS 3Q2022'!Y15-'BS 3Q2022'!X15)+('BS 3Q2022'!Y32-'BS 3Q2022'!X32)-('BS 3Q2022'!Y18-'BS 3Q2022'!X18)-('BS 3Q2022'!Y19-'BS 3Q2022'!X19)</f>
        <v>19.028199364505525</v>
      </c>
      <c r="Z26" s="260">
        <f>-('BS 3Q2022'!Z13-'BS 3Q2022'!Y13)-('BS 3Q2022'!Z17-'BS 3Q2022'!Y17)-('BS 3Q2022'!Z15-'BS 3Q2022'!Y15)+('BS 3Q2022'!Z32-'BS 3Q2022'!Y32)-('BS 3Q2022'!Z18-'BS 3Q2022'!Y18)-('BS 3Q2022'!Z19-'BS 3Q2022'!Y19)</f>
        <v>0.11916738937679838</v>
      </c>
      <c r="AA26" s="260">
        <f>-('BS 3Q2022'!AA13-'BS 3Q2022'!Z13)-('BS 3Q2022'!AA17-'BS 3Q2022'!Z17)-('BS 3Q2022'!AA15-'BS 3Q2022'!Z15)+('BS 3Q2022'!AA32-'BS 3Q2022'!Z32)-('BS 3Q2022'!AA18-'BS 3Q2022'!Z18)-('BS 3Q2022'!AA19-'BS 3Q2022'!Z19)</f>
        <v>6.7786717047456762</v>
      </c>
      <c r="AB26" s="261">
        <f>SUM(X26:AA26)</f>
        <v>25.593279538406023</v>
      </c>
      <c r="AC26" s="260">
        <f>-('BS 3Q2022'!AC13-'BS 3Q2022'!AA13)-('BS 3Q2022'!AC17-'BS 3Q2022'!AA17)-('BS 3Q2022'!AC15-'BS 3Q2022'!AA15)+('BS 3Q2022'!AC32-'BS 3Q2022'!AA32)-('BS 3Q2022'!AC18-'BS 3Q2022'!AA18)-('BS 3Q2022'!AC19-'BS 3Q2022'!AA19)</f>
        <v>-13.339814650338951</v>
      </c>
      <c r="AD26" s="260">
        <f>-('BS 3Q2022'!AD13-'BS 3Q2022'!AC13)-('BS 3Q2022'!AD17-'BS 3Q2022'!AC17)-('BS 3Q2022'!AD15-'BS 3Q2022'!AC15)+('BS 3Q2022'!AD32-'BS 3Q2022'!AC32)-('BS 3Q2022'!AD18-'BS 3Q2022'!AC18)-('BS 3Q2022'!AD19-'BS 3Q2022'!AC19)</f>
        <v>12.786314681317606</v>
      </c>
      <c r="AE26" s="260">
        <f>-('BS 3Q2022'!AE13-'BS 3Q2022'!AD13)-('BS 3Q2022'!AE17-'BS 3Q2022'!AD17)-('BS 3Q2022'!AE15-'BS 3Q2022'!AD15)+('BS 3Q2022'!AE32-'BS 3Q2022'!AD32)-('BS 3Q2022'!AE18-'BS 3Q2022'!AD18)-('BS 3Q2022'!AE19-'BS 3Q2022'!AD19)</f>
        <v>-4.1195312125490489</v>
      </c>
      <c r="AF26" s="260">
        <f>-('BS 3Q2022'!AF13-'BS 3Q2022'!AE13)-('BS 3Q2022'!AF17-'BS 3Q2022'!AE17)-('BS 3Q2022'!AF15-'BS 3Q2022'!AE15)+('BS 3Q2022'!AF32-'BS 3Q2022'!AE32)-('BS 3Q2022'!AF18-'BS 3Q2022'!AE18)-('BS 3Q2022'!AF19-'BS 3Q2022'!AE19)</f>
        <v>0.91949201359113886</v>
      </c>
      <c r="AG26" s="261">
        <f>SUM(AC26:AF26)</f>
        <v>-3.7535391679792554</v>
      </c>
      <c r="AH26" s="260">
        <f>-('BS 3Q2022'!AH13-'BS 3Q2022'!AF13)-('BS 3Q2022'!AH17-'BS 3Q2022'!AF17)-('BS 3Q2022'!AH15-'BS 3Q2022'!AF15)+('BS 3Q2022'!AH32-'BS 3Q2022'!AF32)-('BS 3Q2022'!AH18-'BS 3Q2022'!AF18)-('BS 3Q2022'!AH19-'BS 3Q2022'!AF19)</f>
        <v>-18.682130624768888</v>
      </c>
      <c r="AI26" s="260">
        <f>-('BS 3Q2022'!AI13-'BS 3Q2022'!AH13)-('BS 3Q2022'!AI17-'BS 3Q2022'!AH17)-('BS 3Q2022'!AI15-'BS 3Q2022'!AH15)+('BS 3Q2022'!AI32-'BS 3Q2022'!AH32)-('BS 3Q2022'!AI18-'BS 3Q2022'!AH18)-('BS 3Q2022'!AI19-'BS 3Q2022'!AH19)</f>
        <v>9.2867697898808643</v>
      </c>
      <c r="AJ26" s="260">
        <f>-('BS 3Q2022'!AJ13-'BS 3Q2022'!AI13)-('BS 3Q2022'!AJ17-'BS 3Q2022'!AI17)-('BS 3Q2022'!AJ15-'BS 3Q2022'!AI15)+('BS 3Q2022'!AJ32-'BS 3Q2022'!AI32)-('BS 3Q2022'!AJ18-'BS 3Q2022'!AI18)-('BS 3Q2022'!AJ19-'BS 3Q2022'!AI19)</f>
        <v>-17.6609082117631</v>
      </c>
      <c r="AK26" s="260">
        <f>-('BS 3Q2022'!AK13-'BS 3Q2022'!AJ13)-('BS 3Q2022'!AK17-'BS 3Q2022'!AJ17)-('BS 3Q2022'!AK15-'BS 3Q2022'!AJ15)+('BS 3Q2022'!AK32-'BS 3Q2022'!AJ32)-('BS 3Q2022'!AK18-'BS 3Q2022'!AJ18)-('BS 3Q2022'!AK19-'BS 3Q2022'!AJ19)</f>
        <v>113.43873735190577</v>
      </c>
      <c r="AL26" s="261">
        <f>SUM(AH26:AK26)</f>
        <v>86.382468305254648</v>
      </c>
      <c r="AM26" s="260">
        <f>-('BS 3Q2022'!AM13-'BS 3Q2022'!AK13)-('BS 3Q2022'!AM17-'BS 3Q2022'!AK17)-('BS 3Q2022'!AM15-'BS 3Q2022'!AK15)+('BS 3Q2022'!AM32-'BS 3Q2022'!AK32)-('BS 3Q2022'!AM18-'BS 3Q2022'!AK18)-('BS 3Q2022'!AM19-'BS 3Q2022'!AK19)</f>
        <v>-19.553063234851415</v>
      </c>
      <c r="AN26" s="260">
        <f>-('BS 3Q2022'!AN13-'BS 3Q2022'!AM13)-('BS 3Q2022'!AN17-'BS 3Q2022'!AM17)-('BS 3Q2022'!AN15-'BS 3Q2022'!AM15)+('BS 3Q2022'!AN32-'BS 3Q2022'!AM32)-('BS 3Q2022'!AN18-'BS 3Q2022'!AM18)-('BS 3Q2022'!AN19-'BS 3Q2022'!AM19)</f>
        <v>10.779084451538075</v>
      </c>
      <c r="AO26" s="260">
        <f>-('BS 3Q2022'!AO13-'BS 3Q2022'!AN13)-('BS 3Q2022'!AO17-'BS 3Q2022'!AN17)-('BS 3Q2022'!AO15-'BS 3Q2022'!AN15)+('BS 3Q2022'!AO32-'BS 3Q2022'!AN32)-('BS 3Q2022'!AO18-'BS 3Q2022'!AN18)-('BS 3Q2022'!AO19-'BS 3Q2022'!AN19)</f>
        <v>-13.797765563079629</v>
      </c>
      <c r="AP26" s="260">
        <f>-('BS 3Q2022'!AP13-'BS 3Q2022'!AO13)-('BS 3Q2022'!AP17-'BS 3Q2022'!AO17)-('BS 3Q2022'!AP15-'BS 3Q2022'!AO15)+('BS 3Q2022'!AP32-'BS 3Q2022'!AO32)-('BS 3Q2022'!AP18-'BS 3Q2022'!AO18)-('BS 3Q2022'!AP19-'BS 3Q2022'!AO19)</f>
        <v>-3.5813784385751504</v>
      </c>
      <c r="AQ26" s="261">
        <f>SUM(AM26:AP26)</f>
        <v>-26.153122784968119</v>
      </c>
      <c r="AR26" s="260">
        <f>-('BS 3Q2022'!AR13-'BS 3Q2022'!AP13)-('BS 3Q2022'!AR17-'BS 3Q2022'!AP17)-('BS 3Q2022'!AR15-'BS 3Q2022'!AP15)+('BS 3Q2022'!AR32-'BS 3Q2022'!AP32)-('BS 3Q2022'!AR18-'BS 3Q2022'!AP18)-('BS 3Q2022'!AR19-'BS 3Q2022'!AP19)</f>
        <v>-24.794675230808394</v>
      </c>
      <c r="AS26" s="260">
        <f>-('BS 3Q2022'!AS13-'BS 3Q2022'!AR13)-('BS 3Q2022'!AS17-'BS 3Q2022'!AR17)-('BS 3Q2022'!AS15-'BS 3Q2022'!AR15)+('BS 3Q2022'!AS32-'BS 3Q2022'!AR32)-('BS 3Q2022'!AS18-'BS 3Q2022'!AR18)-('BS 3Q2022'!AS19-'BS 3Q2022'!AR19)</f>
        <v>7.5343720242820282</v>
      </c>
      <c r="AT26" s="260">
        <f>-('BS 3Q2022'!AT13-'BS 3Q2022'!AS13)-('BS 3Q2022'!AT17-'BS 3Q2022'!AS17)-('BS 3Q2022'!AT15-'BS 3Q2022'!AS15)+('BS 3Q2022'!AT32-'BS 3Q2022'!AS32)-('BS 3Q2022'!AT18-'BS 3Q2022'!AS18)-('BS 3Q2022'!AT19-'BS 3Q2022'!AS19)</f>
        <v>-17.814598212621696</v>
      </c>
      <c r="AU26" s="260">
        <f>-('BS 3Q2022'!AU13-'BS 3Q2022'!AT13)-('BS 3Q2022'!AU17-'BS 3Q2022'!AT17)-('BS 3Q2022'!AU15-'BS 3Q2022'!AT15)+('BS 3Q2022'!AU32-'BS 3Q2022'!AT32)-('BS 3Q2022'!AU18-'BS 3Q2022'!AT18)-('BS 3Q2022'!AU19-'BS 3Q2022'!AT19)</f>
        <v>-7.0700320223620139</v>
      </c>
      <c r="AV26" s="261">
        <f>SUM(AR26:AU26)</f>
        <v>-42.144933441510076</v>
      </c>
    </row>
    <row r="27" spans="2:48" outlineLevel="1" x14ac:dyDescent="0.55000000000000004">
      <c r="B27" s="453" t="s">
        <v>285</v>
      </c>
      <c r="C27" s="454"/>
      <c r="D27" s="21">
        <f t="shared" ref="D27:AV27" si="26">SUM(D24:D26)</f>
        <v>-510.4</v>
      </c>
      <c r="E27" s="21">
        <f t="shared" si="26"/>
        <v>-200.60000000000002</v>
      </c>
      <c r="F27" s="21">
        <f t="shared" si="26"/>
        <v>204.5</v>
      </c>
      <c r="G27" s="21">
        <f t="shared" si="26"/>
        <v>-504.30000000000007</v>
      </c>
      <c r="H27" s="22">
        <f t="shared" si="26"/>
        <v>-1010.8</v>
      </c>
      <c r="I27" s="21">
        <f t="shared" si="26"/>
        <v>-386.3</v>
      </c>
      <c r="J27" s="21">
        <f t="shared" si="26"/>
        <v>-361.59999999999997</v>
      </c>
      <c r="K27" s="21">
        <f t="shared" si="26"/>
        <v>-583.80000000000007</v>
      </c>
      <c r="L27" s="21">
        <f t="shared" si="26"/>
        <v>-379.79999999999978</v>
      </c>
      <c r="M27" s="22">
        <f t="shared" si="26"/>
        <v>-1711.5</v>
      </c>
      <c r="N27" s="21">
        <f t="shared" si="26"/>
        <v>-272.5</v>
      </c>
      <c r="O27" s="21">
        <f t="shared" si="26"/>
        <v>-306.5</v>
      </c>
      <c r="P27" s="21">
        <f t="shared" si="26"/>
        <v>-407.2</v>
      </c>
      <c r="Q27" s="21">
        <f t="shared" si="26"/>
        <v>666.70000000000016</v>
      </c>
      <c r="R27" s="22">
        <f t="shared" si="26"/>
        <v>-319.49999999999977</v>
      </c>
      <c r="S27" s="21">
        <f t="shared" si="26"/>
        <v>-401</v>
      </c>
      <c r="T27" s="21">
        <f t="shared" si="26"/>
        <v>-479.89999999999992</v>
      </c>
      <c r="U27" s="21">
        <f t="shared" si="26"/>
        <v>-495.4000000000002</v>
      </c>
      <c r="V27" s="21">
        <f t="shared" si="26"/>
        <v>-470.02153074222002</v>
      </c>
      <c r="W27" s="22">
        <f t="shared" si="26"/>
        <v>-1846.3215307422201</v>
      </c>
      <c r="X27" s="21">
        <f t="shared" si="26"/>
        <v>-673.30169209064888</v>
      </c>
      <c r="Y27" s="21">
        <f t="shared" si="26"/>
        <v>-624.41243419952218</v>
      </c>
      <c r="Z27" s="21">
        <f t="shared" si="26"/>
        <v>-720.02699739015316</v>
      </c>
      <c r="AA27" s="21">
        <f t="shared" si="26"/>
        <v>-722.48919453648489</v>
      </c>
      <c r="AB27" s="22">
        <f t="shared" si="26"/>
        <v>-2740.2303182168089</v>
      </c>
      <c r="AC27" s="21">
        <f t="shared" si="26"/>
        <v>-707.04788608553008</v>
      </c>
      <c r="AD27" s="21">
        <f t="shared" si="26"/>
        <v>-629.44046721348536</v>
      </c>
      <c r="AE27" s="21">
        <f t="shared" si="26"/>
        <v>-717.91492302678455</v>
      </c>
      <c r="AF27" s="21">
        <f t="shared" si="26"/>
        <v>-727.07279990381426</v>
      </c>
      <c r="AG27" s="22">
        <f t="shared" si="26"/>
        <v>-2781.4760762296141</v>
      </c>
      <c r="AH27" s="21">
        <f t="shared" si="26"/>
        <v>-714.48368660206688</v>
      </c>
      <c r="AI27" s="21">
        <f t="shared" si="26"/>
        <v>-632.70872636718866</v>
      </c>
      <c r="AJ27" s="21">
        <f t="shared" si="26"/>
        <v>-737.01129820268886</v>
      </c>
      <c r="AK27" s="21">
        <f t="shared" si="26"/>
        <v>-549.41582609418776</v>
      </c>
      <c r="AL27" s="22">
        <f t="shared" si="26"/>
        <v>-2633.6195372661318</v>
      </c>
      <c r="AM27" s="21">
        <f t="shared" si="26"/>
        <v>-782.81059871464026</v>
      </c>
      <c r="AN27" s="21">
        <f t="shared" si="26"/>
        <v>-689.83810360278937</v>
      </c>
      <c r="AO27" s="21">
        <f t="shared" si="26"/>
        <v>-793.51887878164223</v>
      </c>
      <c r="AP27" s="21">
        <f t="shared" si="26"/>
        <v>-796.25945838392408</v>
      </c>
      <c r="AQ27" s="22">
        <f t="shared" si="26"/>
        <v>-3062.4270394829964</v>
      </c>
      <c r="AR27" s="21">
        <f t="shared" si="26"/>
        <v>-838.81965869336852</v>
      </c>
      <c r="AS27" s="21">
        <f t="shared" si="26"/>
        <v>-739.27093864356993</v>
      </c>
      <c r="AT27" s="21">
        <f t="shared" si="26"/>
        <v>-848.26021751985957</v>
      </c>
      <c r="AU27" s="21">
        <f t="shared" si="26"/>
        <v>-851.70253944248225</v>
      </c>
      <c r="AV27" s="22">
        <f t="shared" si="26"/>
        <v>-3278.0533542992803</v>
      </c>
    </row>
    <row r="28" spans="2:48" outlineLevel="1" x14ac:dyDescent="0.55000000000000004">
      <c r="B28" s="489" t="s">
        <v>286</v>
      </c>
      <c r="C28" s="490"/>
      <c r="D28" s="321"/>
      <c r="E28" s="323"/>
      <c r="F28" s="323"/>
      <c r="G28" s="323"/>
      <c r="H28" s="324"/>
      <c r="I28" s="323"/>
      <c r="J28" s="323"/>
      <c r="K28" s="323"/>
      <c r="L28" s="323"/>
      <c r="M28" s="324"/>
      <c r="N28" s="323"/>
      <c r="O28" s="323"/>
      <c r="P28" s="323"/>
      <c r="Q28" s="323"/>
      <c r="R28" s="324"/>
      <c r="S28" s="323"/>
      <c r="T28" s="323"/>
      <c r="U28" s="323"/>
      <c r="V28" s="323"/>
      <c r="W28" s="324"/>
      <c r="X28" s="323"/>
      <c r="Y28" s="323"/>
      <c r="Z28" s="323"/>
      <c r="AA28" s="323"/>
      <c r="AB28" s="324"/>
      <c r="AC28" s="323"/>
      <c r="AD28" s="323"/>
      <c r="AE28" s="323"/>
      <c r="AF28" s="323"/>
      <c r="AG28" s="324"/>
      <c r="AH28" s="323"/>
      <c r="AI28" s="323"/>
      <c r="AJ28" s="323"/>
      <c r="AK28" s="323"/>
      <c r="AL28" s="324"/>
      <c r="AM28" s="323"/>
      <c r="AN28" s="323"/>
      <c r="AO28" s="323"/>
      <c r="AP28" s="323"/>
      <c r="AQ28" s="324"/>
      <c r="AR28" s="323"/>
      <c r="AS28" s="323"/>
      <c r="AT28" s="323"/>
      <c r="AU28" s="323"/>
      <c r="AV28" s="324"/>
    </row>
    <row r="29" spans="2:48" outlineLevel="1" x14ac:dyDescent="0.55000000000000004">
      <c r="B29" s="491" t="s">
        <v>263</v>
      </c>
      <c r="C29" s="492"/>
      <c r="D29" s="327">
        <v>0</v>
      </c>
      <c r="E29" s="327">
        <f>-D29</f>
        <v>0</v>
      </c>
      <c r="F29" s="327">
        <f>1996-350-E29-D29</f>
        <v>1646</v>
      </c>
      <c r="G29" s="327">
        <f>1996-F29-E29-D29</f>
        <v>350</v>
      </c>
      <c r="H29" s="328">
        <f t="shared" ref="H29:H36" si="27">SUM(D29:G29)</f>
        <v>1996</v>
      </c>
      <c r="I29" s="327">
        <v>0</v>
      </c>
      <c r="J29" s="327">
        <f>1739.7-I29</f>
        <v>1739.7</v>
      </c>
      <c r="K29" s="327">
        <f>1157.2+4727.6-J29-I29</f>
        <v>4145.1000000000004</v>
      </c>
      <c r="L29" s="327">
        <f>1406.6-K29-J29-I29</f>
        <v>-4478.2000000000007</v>
      </c>
      <c r="M29" s="328">
        <f t="shared" ref="M29:M36" si="28">SUM(I29:L29)</f>
        <v>1406.5999999999995</v>
      </c>
      <c r="N29" s="327">
        <v>192.9</v>
      </c>
      <c r="O29" s="327">
        <f>203.3-N29</f>
        <v>10.400000000000006</v>
      </c>
      <c r="P29" s="327">
        <f>215.6-O29-N29</f>
        <v>12.299999999999983</v>
      </c>
      <c r="Q29" s="327">
        <f>-296.5-P29-O29-N29</f>
        <v>-512.09999999999991</v>
      </c>
      <c r="R29" s="328">
        <f t="shared" ref="R29:R36" si="29">SUM(N29:Q29)</f>
        <v>-296.49999999999989</v>
      </c>
      <c r="S29" s="327">
        <v>200</v>
      </c>
      <c r="T29" s="327">
        <f>17.4+1498.1-S29</f>
        <v>1315.5</v>
      </c>
      <c r="U29" s="327">
        <f>200+38.9+1498.1-T29-S29</f>
        <v>221.5</v>
      </c>
      <c r="V29" s="327">
        <f>+('BS 3Q2022'!V28-'BS 3Q2022'!U28)+('BS 3Q2022'!V31-'BS 3Q2022'!U31)</f>
        <v>-199</v>
      </c>
      <c r="W29" s="328">
        <f t="shared" ref="W29:W36" si="30">SUM(S29:V29)</f>
        <v>1538</v>
      </c>
      <c r="X29" s="327">
        <f>+('BS 3Q2022'!X28-'BS 3Q2022'!V28)+('BS 3Q2022'!X31-'BS 3Q2022'!V31)</f>
        <v>0</v>
      </c>
      <c r="Y29" s="327">
        <f>+('BS 3Q2022'!Y28-'BS 3Q2022'!X28)+('BS 3Q2022'!Y31-'BS 3Q2022'!X31)</f>
        <v>0</v>
      </c>
      <c r="Z29" s="327">
        <f>+('BS 3Q2022'!Z28-'BS 3Q2022'!Y28)+('BS 3Q2022'!Z31-'BS 3Q2022'!Y31)</f>
        <v>0</v>
      </c>
      <c r="AA29" s="327">
        <f>+('BS 3Q2022'!AA28-'BS 3Q2022'!Z28)+('BS 3Q2022'!AA31-'BS 3Q2022'!Z31)</f>
        <v>0</v>
      </c>
      <c r="AB29" s="328">
        <f t="shared" ref="AB29:AB36" si="31">SUM(X29:AA29)</f>
        <v>0</v>
      </c>
      <c r="AC29" s="327">
        <f>+('BS 3Q2022'!AC28-'BS 3Q2022'!AA28)+('BS 3Q2022'!AC31-'BS 3Q2022'!AA31)</f>
        <v>0</v>
      </c>
      <c r="AD29" s="327">
        <f>+('BS 3Q2022'!AD28-'BS 3Q2022'!AC28)+('BS 3Q2022'!AD31-'BS 3Q2022'!AC31)</f>
        <v>-0.29999999999995453</v>
      </c>
      <c r="AE29" s="327">
        <f>+('BS 3Q2022'!AE28-'BS 3Q2022'!AD28)+('BS 3Q2022'!AE31-'BS 3Q2022'!AD31)</f>
        <v>0</v>
      </c>
      <c r="AF29" s="327">
        <f>+('BS 3Q2022'!AF28-'BS 3Q2022'!AE28)+('BS 3Q2022'!AF31-'BS 3Q2022'!AE31)</f>
        <v>100</v>
      </c>
      <c r="AG29" s="328">
        <f t="shared" ref="AG29:AG36" si="32">SUM(AC29:AF29)</f>
        <v>99.700000000000045</v>
      </c>
      <c r="AH29" s="327">
        <f>+('BS 3Q2022'!AH28-'BS 3Q2022'!AF28)+('BS 3Q2022'!AH31-'BS 3Q2022'!AF31)</f>
        <v>0</v>
      </c>
      <c r="AI29" s="327">
        <f>+('BS 3Q2022'!AI28-'BS 3Q2022'!AH28)+('BS 3Q2022'!AI31-'BS 3Q2022'!AH31)</f>
        <v>0</v>
      </c>
      <c r="AJ29" s="327">
        <f>+('BS 3Q2022'!AJ28-'BS 3Q2022'!AI28)+('BS 3Q2022'!AJ31-'BS 3Q2022'!AI31)</f>
        <v>5290.5983828510798</v>
      </c>
      <c r="AK29" s="327">
        <f>+('BS 3Q2022'!AK28-'BS 3Q2022'!AJ28)+('BS 3Q2022'!AK31-'BS 3Q2022'!AJ31)</f>
        <v>0</v>
      </c>
      <c r="AL29" s="328">
        <f t="shared" ref="AL29:AL36" si="33">SUM(AH29:AK29)</f>
        <v>5290.5983828510798</v>
      </c>
      <c r="AM29" s="327">
        <f>+('BS 3Q2022'!AM28-'BS 3Q2022'!AK28)+('BS 3Q2022'!AM31-'BS 3Q2022'!AK31)</f>
        <v>0</v>
      </c>
      <c r="AN29" s="327">
        <f>+('BS 3Q2022'!AN28-'BS 3Q2022'!AM28)+('BS 3Q2022'!AN31-'BS 3Q2022'!AM31)</f>
        <v>0</v>
      </c>
      <c r="AO29" s="327">
        <f>+('BS 3Q2022'!AO28-'BS 3Q2022'!AN28)+('BS 3Q2022'!AO31-'BS 3Q2022'!AN31)</f>
        <v>0</v>
      </c>
      <c r="AP29" s="327">
        <f>+('BS 3Q2022'!AP28-'BS 3Q2022'!AO28)+('BS 3Q2022'!AP31-'BS 3Q2022'!AO31)</f>
        <v>0</v>
      </c>
      <c r="AQ29" s="328">
        <f t="shared" ref="AQ29:AQ36" si="34">SUM(AM29:AP29)</f>
        <v>0</v>
      </c>
      <c r="AR29" s="327">
        <f>+('BS 3Q2022'!AR28-'BS 3Q2022'!AP28)+('BS 3Q2022'!AR31-'BS 3Q2022'!AP31)</f>
        <v>0</v>
      </c>
      <c r="AS29" s="327">
        <f>+('BS 3Q2022'!AS28-'BS 3Q2022'!AR28)+('BS 3Q2022'!AS31-'BS 3Q2022'!AR31)</f>
        <v>0</v>
      </c>
      <c r="AT29" s="327">
        <f>+('BS 3Q2022'!AT28-'BS 3Q2022'!AS28)+('BS 3Q2022'!AT31-'BS 3Q2022'!AS31)</f>
        <v>0</v>
      </c>
      <c r="AU29" s="327">
        <f>+('BS 3Q2022'!AU28-'BS 3Q2022'!AT28)+('BS 3Q2022'!AU31-'BS 3Q2022'!AT31)</f>
        <v>0</v>
      </c>
      <c r="AV29" s="328">
        <f t="shared" ref="AV29:AV36" si="35">SUM(AR29:AU29)</f>
        <v>0</v>
      </c>
    </row>
    <row r="30" spans="2:48" outlineLevel="1" x14ac:dyDescent="0.55000000000000004">
      <c r="B30" s="325" t="s">
        <v>287</v>
      </c>
      <c r="C30" s="326"/>
      <c r="D30" s="327">
        <v>-350</v>
      </c>
      <c r="E30" s="327">
        <v>0</v>
      </c>
      <c r="F30" s="327">
        <f>-75-E30-D30</f>
        <v>275</v>
      </c>
      <c r="G30" s="327">
        <f>-350-F30-E30-D30</f>
        <v>-275</v>
      </c>
      <c r="H30" s="328">
        <f t="shared" si="27"/>
        <v>-350</v>
      </c>
      <c r="I30" s="327"/>
      <c r="J30" s="327">
        <f>0-I30</f>
        <v>0</v>
      </c>
      <c r="K30" s="327">
        <v>-220.7</v>
      </c>
      <c r="L30" s="327">
        <f>-967.7-K30-J30-I30</f>
        <v>-747</v>
      </c>
      <c r="M30" s="328">
        <f t="shared" si="28"/>
        <v>-967.7</v>
      </c>
      <c r="N30" s="327">
        <f>-144.7-500</f>
        <v>-644.70000000000005</v>
      </c>
      <c r="O30" s="327">
        <f>-296.5-320.5-1250-N30</f>
        <v>-1222.3</v>
      </c>
      <c r="P30" s="327">
        <f>-296.5-346.2-1250-O30-N30</f>
        <v>-25.700000000000045</v>
      </c>
      <c r="Q30" s="327">
        <f>215.1-349.8-1250-P30-O30-N30</f>
        <v>508</v>
      </c>
      <c r="R30" s="328">
        <f t="shared" si="29"/>
        <v>-1384.7</v>
      </c>
      <c r="S30" s="327"/>
      <c r="T30" s="327">
        <v>-12.6</v>
      </c>
      <c r="U30" s="327">
        <f>-38.9-1000-T30-S30</f>
        <v>-1026.3000000000002</v>
      </c>
      <c r="V30" s="327"/>
      <c r="W30" s="328">
        <f t="shared" si="30"/>
        <v>-1038.9000000000001</v>
      </c>
      <c r="X30" s="327"/>
      <c r="Y30" s="327"/>
      <c r="Z30" s="327"/>
      <c r="AA30" s="327"/>
      <c r="AB30" s="328">
        <f t="shared" si="31"/>
        <v>0</v>
      </c>
      <c r="AC30" s="327"/>
      <c r="AD30" s="327"/>
      <c r="AE30" s="327"/>
      <c r="AF30" s="327"/>
      <c r="AG30" s="328">
        <f t="shared" si="32"/>
        <v>0</v>
      </c>
      <c r="AH30" s="327"/>
      <c r="AI30" s="327"/>
      <c r="AJ30" s="327"/>
      <c r="AK30" s="327"/>
      <c r="AL30" s="328">
        <f t="shared" si="33"/>
        <v>0</v>
      </c>
      <c r="AM30" s="327"/>
      <c r="AN30" s="327"/>
      <c r="AO30" s="327"/>
      <c r="AP30" s="327"/>
      <c r="AQ30" s="328">
        <f t="shared" si="34"/>
        <v>0</v>
      </c>
      <c r="AR30" s="327"/>
      <c r="AS30" s="327"/>
      <c r="AT30" s="327"/>
      <c r="AU30" s="327"/>
      <c r="AV30" s="328">
        <f t="shared" si="35"/>
        <v>0</v>
      </c>
    </row>
    <row r="31" spans="2:48" outlineLevel="1" x14ac:dyDescent="0.55000000000000004">
      <c r="B31" s="325" t="s">
        <v>288</v>
      </c>
      <c r="C31" s="326"/>
      <c r="D31" s="327"/>
      <c r="E31" s="327">
        <v>75</v>
      </c>
      <c r="F31" s="327">
        <v>0</v>
      </c>
      <c r="G31" s="327">
        <f>0-F31-E31-D31</f>
        <v>-75</v>
      </c>
      <c r="H31" s="328">
        <f t="shared" si="27"/>
        <v>0</v>
      </c>
      <c r="I31" s="327">
        <f>398.9+99</f>
        <v>497.9</v>
      </c>
      <c r="J31" s="327">
        <f>613+494.1-I31</f>
        <v>609.19999999999993</v>
      </c>
      <c r="K31" s="327">
        <f>0-J31-I31</f>
        <v>-1107.0999999999999</v>
      </c>
      <c r="L31" s="327">
        <f>4727.6-K31-J31-I31</f>
        <v>4727.6000000000013</v>
      </c>
      <c r="M31" s="328">
        <f t="shared" si="28"/>
        <v>4727.6000000000013</v>
      </c>
      <c r="N31" s="327">
        <v>0</v>
      </c>
      <c r="O31" s="327">
        <f>0-N31</f>
        <v>0</v>
      </c>
      <c r="P31" s="327">
        <f>0-O31-N31</f>
        <v>0</v>
      </c>
      <c r="Q31" s="327">
        <f>0-P31-O31-N31</f>
        <v>0</v>
      </c>
      <c r="R31" s="328">
        <f t="shared" si="29"/>
        <v>0</v>
      </c>
      <c r="S31" s="327">
        <v>0</v>
      </c>
      <c r="T31" s="327">
        <f>0-S31</f>
        <v>0</v>
      </c>
      <c r="U31" s="327">
        <f t="shared" ref="U31" si="36">0-T31-S31</f>
        <v>0</v>
      </c>
      <c r="V31" s="327"/>
      <c r="W31" s="328">
        <f t="shared" si="30"/>
        <v>0</v>
      </c>
      <c r="X31" s="327"/>
      <c r="Y31" s="327"/>
      <c r="Z31" s="327"/>
      <c r="AA31" s="327"/>
      <c r="AB31" s="328">
        <f t="shared" si="31"/>
        <v>0</v>
      </c>
      <c r="AC31" s="327"/>
      <c r="AD31" s="327"/>
      <c r="AE31" s="327"/>
      <c r="AF31" s="327"/>
      <c r="AG31" s="328">
        <f t="shared" si="32"/>
        <v>0</v>
      </c>
      <c r="AH31" s="327"/>
      <c r="AI31" s="327"/>
      <c r="AJ31" s="327"/>
      <c r="AK31" s="327"/>
      <c r="AL31" s="328">
        <f t="shared" si="33"/>
        <v>0</v>
      </c>
      <c r="AM31" s="327"/>
      <c r="AN31" s="327"/>
      <c r="AO31" s="327"/>
      <c r="AP31" s="327"/>
      <c r="AQ31" s="328">
        <f t="shared" si="34"/>
        <v>0</v>
      </c>
      <c r="AR31" s="327"/>
      <c r="AS31" s="327"/>
      <c r="AT31" s="327"/>
      <c r="AU31" s="327"/>
      <c r="AV31" s="328">
        <f t="shared" si="35"/>
        <v>0</v>
      </c>
    </row>
    <row r="32" spans="2:48" outlineLevel="1" x14ac:dyDescent="0.55000000000000004">
      <c r="B32" s="325" t="s">
        <v>289</v>
      </c>
      <c r="C32" s="326"/>
      <c r="D32" s="327">
        <v>108.4</v>
      </c>
      <c r="E32" s="327">
        <f>275.7-D32</f>
        <v>167.29999999999998</v>
      </c>
      <c r="F32" s="327">
        <f>358.5-E32-D32</f>
        <v>82.800000000000011</v>
      </c>
      <c r="G32" s="327">
        <f>409.8-F32-E32-D32</f>
        <v>51.300000000000011</v>
      </c>
      <c r="H32" s="328">
        <f t="shared" si="27"/>
        <v>409.8</v>
      </c>
      <c r="I32" s="327">
        <v>33.1</v>
      </c>
      <c r="J32" s="327">
        <f>65.4-I32</f>
        <v>32.300000000000004</v>
      </c>
      <c r="K32" s="327">
        <f>98.9-J32-I32</f>
        <v>33.499999999999993</v>
      </c>
      <c r="L32" s="327">
        <f>298.8-K32-J32-I32</f>
        <v>199.9</v>
      </c>
      <c r="M32" s="328">
        <f t="shared" si="28"/>
        <v>298.8</v>
      </c>
      <c r="N32" s="327">
        <v>102.8</v>
      </c>
      <c r="O32" s="327">
        <f>134.4-N32</f>
        <v>31.600000000000009</v>
      </c>
      <c r="P32" s="327">
        <f>191.6-O32-N32</f>
        <v>57.2</v>
      </c>
      <c r="Q32" s="327">
        <f>246.2-P32-O32-N32</f>
        <v>54.59999999999998</v>
      </c>
      <c r="R32" s="328">
        <f t="shared" si="29"/>
        <v>246.2</v>
      </c>
      <c r="S32" s="327">
        <v>41.3</v>
      </c>
      <c r="T32" s="327">
        <f>56.3-S32</f>
        <v>15</v>
      </c>
      <c r="U32" s="327">
        <f>75.5-T32-S32</f>
        <v>19.200000000000003</v>
      </c>
      <c r="V32" s="327">
        <v>0</v>
      </c>
      <c r="W32" s="328">
        <f t="shared" si="30"/>
        <v>75.5</v>
      </c>
      <c r="X32" s="327">
        <v>0</v>
      </c>
      <c r="Y32" s="327">
        <v>0</v>
      </c>
      <c r="Z32" s="327">
        <v>0</v>
      </c>
      <c r="AA32" s="327">
        <v>0</v>
      </c>
      <c r="AB32" s="328">
        <f t="shared" si="31"/>
        <v>0</v>
      </c>
      <c r="AC32" s="327">
        <v>0</v>
      </c>
      <c r="AD32" s="327">
        <v>0</v>
      </c>
      <c r="AE32" s="327">
        <v>0</v>
      </c>
      <c r="AF32" s="327">
        <v>0</v>
      </c>
      <c r="AG32" s="328">
        <f t="shared" si="32"/>
        <v>0</v>
      </c>
      <c r="AH32" s="327">
        <v>0</v>
      </c>
      <c r="AI32" s="327">
        <v>0</v>
      </c>
      <c r="AJ32" s="327">
        <v>0</v>
      </c>
      <c r="AK32" s="327">
        <v>0</v>
      </c>
      <c r="AL32" s="328">
        <f t="shared" si="33"/>
        <v>0</v>
      </c>
      <c r="AM32" s="327">
        <v>0</v>
      </c>
      <c r="AN32" s="327">
        <v>0</v>
      </c>
      <c r="AO32" s="327">
        <v>0</v>
      </c>
      <c r="AP32" s="327">
        <v>0</v>
      </c>
      <c r="AQ32" s="328">
        <f t="shared" si="34"/>
        <v>0</v>
      </c>
      <c r="AR32" s="327">
        <v>0</v>
      </c>
      <c r="AS32" s="327">
        <v>0</v>
      </c>
      <c r="AT32" s="327">
        <v>0</v>
      </c>
      <c r="AU32" s="327">
        <v>0</v>
      </c>
      <c r="AV32" s="328">
        <f t="shared" si="35"/>
        <v>0</v>
      </c>
    </row>
    <row r="33" spans="2:48" outlineLevel="1" x14ac:dyDescent="0.55000000000000004">
      <c r="B33" s="325" t="s">
        <v>290</v>
      </c>
      <c r="C33" s="326"/>
      <c r="D33" s="327">
        <v>-446.7</v>
      </c>
      <c r="E33" s="327">
        <f>-894.5-D33</f>
        <v>-447.8</v>
      </c>
      <c r="F33" s="327">
        <f>-1330.7-E33-D33</f>
        <v>-436.2000000000001</v>
      </c>
      <c r="G33" s="327">
        <f>-1761.3-F33-E33-D33</f>
        <v>-430.59999999999997</v>
      </c>
      <c r="H33" s="328">
        <f t="shared" si="27"/>
        <v>-1761.3</v>
      </c>
      <c r="I33" s="327">
        <v>-484.2</v>
      </c>
      <c r="J33" s="327">
        <f>-965.2-I33</f>
        <v>-481.00000000000006</v>
      </c>
      <c r="K33" s="327">
        <f>-1444.2-J33-I33</f>
        <v>-479.00000000000006</v>
      </c>
      <c r="L33" s="327">
        <f>-1923.5-K33-J33-I33</f>
        <v>-479.3</v>
      </c>
      <c r="M33" s="328">
        <f t="shared" si="28"/>
        <v>-1923.5</v>
      </c>
      <c r="N33" s="327">
        <v>-528.20000000000005</v>
      </c>
      <c r="O33" s="327">
        <f>-1058-N33</f>
        <v>-529.79999999999995</v>
      </c>
      <c r="P33" s="327">
        <f>-1588.2-O33-N33</f>
        <v>-530.20000000000005</v>
      </c>
      <c r="Q33" s="327">
        <f>-2119-P33-O33-N33</f>
        <v>-530.79999999999995</v>
      </c>
      <c r="R33" s="328">
        <f t="shared" si="29"/>
        <v>-2119</v>
      </c>
      <c r="S33" s="327">
        <v>-576</v>
      </c>
      <c r="T33" s="327">
        <f>-1139.2-S33</f>
        <v>-563.20000000000005</v>
      </c>
      <c r="U33" s="327">
        <f>-1701.1-T33-S33</f>
        <v>-561.89999999999986</v>
      </c>
      <c r="V33" s="327">
        <f>-'IS 3Q2022'!V35*'IS 3Q2022'!V30</f>
        <v>-591.31176300000004</v>
      </c>
      <c r="W33" s="328">
        <f t="shared" si="30"/>
        <v>-2292.4117630000001</v>
      </c>
      <c r="X33" s="327">
        <f>-'IS 3Q2022'!X35*'IS 3Q2022'!X30</f>
        <v>-592.49438652600008</v>
      </c>
      <c r="Y33" s="327">
        <f>-'IS 3Q2022'!Y35*'IS 3Q2022'!Y30</f>
        <v>-593.67937529905203</v>
      </c>
      <c r="Z33" s="327">
        <f>-'IS 3Q2022'!Z35*'IS 3Q2022'!Z30</f>
        <v>-594.86673404965018</v>
      </c>
      <c r="AA33" s="327">
        <f>-'IS 3Q2022'!AA35*'IS 3Q2022'!AA30</f>
        <v>-625.85929089363685</v>
      </c>
      <c r="AB33" s="328">
        <f t="shared" si="31"/>
        <v>-2406.8997867683393</v>
      </c>
      <c r="AC33" s="327">
        <f>-'IS 3Q2022'!X35*'IS 3Q2022'!X30</f>
        <v>-592.49438652600008</v>
      </c>
      <c r="AD33" s="327">
        <f>-'IS 3Q2022'!Y35*'IS 3Q2022'!Y30</f>
        <v>-593.67937529905203</v>
      </c>
      <c r="AE33" s="327">
        <f>-'IS 3Q2022'!Z35*'IS 3Q2022'!Z30</f>
        <v>-594.86673404965018</v>
      </c>
      <c r="AF33" s="327">
        <f>-'IS 3Q2022'!AA35*'IS 3Q2022'!AA30</f>
        <v>-625.85929089363685</v>
      </c>
      <c r="AG33" s="328">
        <f t="shared" si="32"/>
        <v>-2406.8997867683393</v>
      </c>
      <c r="AH33" s="327">
        <f>-'IS 3Q2022'!AC35*'IS 3Q2022'!AC30</f>
        <v>-627.11100947542411</v>
      </c>
      <c r="AI33" s="327">
        <f>-'IS 3Q2022'!AD35*'IS 3Q2022'!AD30</f>
        <v>-628.36523149437494</v>
      </c>
      <c r="AJ33" s="327">
        <f>-'IS 3Q2022'!AE35*'IS 3Q2022'!AE30</f>
        <v>-629.12813479686986</v>
      </c>
      <c r="AK33" s="327">
        <f>-'IS 3Q2022'!AF35*'IS 3Q2022'!AF30</f>
        <v>-661.38719210126828</v>
      </c>
      <c r="AL33" s="328">
        <f t="shared" si="33"/>
        <v>-2545.9915678679372</v>
      </c>
      <c r="AM33" s="327">
        <f>-'IS 3Q2022'!AH35*'IS 3Q2022'!AH30</f>
        <v>-662.21613932497689</v>
      </c>
      <c r="AN33" s="327">
        <f>-'IS 3Q2022'!AI35*'IS 3Q2022'!AI30</f>
        <v>-663.04674444313298</v>
      </c>
      <c r="AO33" s="327">
        <f>-'IS 3Q2022'!AJ35*'IS 3Q2022'!AJ30</f>
        <v>-638.74025332534723</v>
      </c>
      <c r="AP33" s="327">
        <f>-'IS 3Q2022'!AK35*'IS 3Q2022'!AK30</f>
        <v>-645.10440668659226</v>
      </c>
      <c r="AQ33" s="328">
        <f t="shared" si="34"/>
        <v>-2609.1075437800491</v>
      </c>
      <c r="AR33" s="327">
        <f>-'IS 3Q2022'!AM35*'IS 3Q2022'!AM30</f>
        <v>-645.15083440543822</v>
      </c>
      <c r="AS33" s="327">
        <f>-'IS 3Q2022'!AN35*'IS 3Q2022'!AN30</f>
        <v>-645.19735497972169</v>
      </c>
      <c r="AT33" s="327">
        <f>-'IS 3Q2022'!AO35*'IS 3Q2022'!AO30</f>
        <v>-645.24396859515389</v>
      </c>
      <c r="AU33" s="327">
        <f>-'IS 3Q2022'!AP35*'IS 3Q2022'!AP30</f>
        <v>-658.19648894657325</v>
      </c>
      <c r="AV33" s="328">
        <f t="shared" si="35"/>
        <v>-2593.7886469268869</v>
      </c>
    </row>
    <row r="34" spans="2:48" outlineLevel="1" x14ac:dyDescent="0.55000000000000004">
      <c r="B34" s="325" t="s">
        <v>291</v>
      </c>
      <c r="C34" s="338"/>
      <c r="D34" s="327">
        <v>-5114.7</v>
      </c>
      <c r="E34" s="327">
        <f>-7827.9-D34</f>
        <v>-2713.2</v>
      </c>
      <c r="F34" s="327">
        <f>-7972.9-E34-D34</f>
        <v>-145</v>
      </c>
      <c r="G34" s="327">
        <f>-10222.3-F34-E34-D34</f>
        <v>-2249.3999999999996</v>
      </c>
      <c r="H34" s="328">
        <f t="shared" si="27"/>
        <v>-10222.299999999999</v>
      </c>
      <c r="I34" s="327">
        <v>-1091.4000000000001</v>
      </c>
      <c r="J34" s="327">
        <f>-1698.9-I34</f>
        <v>-607.5</v>
      </c>
      <c r="K34" s="327">
        <f>-1698.9-J34-I34</f>
        <v>0</v>
      </c>
      <c r="L34" s="327">
        <f>-1698.9-K34-J34-I34</f>
        <v>0</v>
      </c>
      <c r="M34" s="328">
        <f t="shared" si="28"/>
        <v>-1698.9</v>
      </c>
      <c r="N34" s="327">
        <v>0</v>
      </c>
      <c r="O34" s="327">
        <f>0-N34</f>
        <v>0</v>
      </c>
      <c r="P34" s="327">
        <f>0-O34-N34</f>
        <v>0</v>
      </c>
      <c r="Q34" s="327">
        <f>0-P34-O34-N34</f>
        <v>0</v>
      </c>
      <c r="R34" s="328">
        <f t="shared" si="29"/>
        <v>0</v>
      </c>
      <c r="S34" s="327">
        <v>-3520.9</v>
      </c>
      <c r="T34" s="327">
        <f>-3997.5-S34</f>
        <v>-476.59999999999991</v>
      </c>
      <c r="U34" s="327">
        <f>-4013-T34-S34</f>
        <v>-15.5</v>
      </c>
      <c r="V34" s="327">
        <f>-'IS 3Q2022'!V154</f>
        <v>0</v>
      </c>
      <c r="W34" s="328">
        <f t="shared" si="30"/>
        <v>-4013</v>
      </c>
      <c r="X34" s="327">
        <f>-'IS 3Q2022'!X154</f>
        <v>0</v>
      </c>
      <c r="Y34" s="327">
        <f>-'IS 3Q2022'!Y154</f>
        <v>0</v>
      </c>
      <c r="Z34" s="327">
        <f>-'IS 3Q2022'!Z154</f>
        <v>0</v>
      </c>
      <c r="AA34" s="327">
        <f>-'IS 3Q2022'!AA154</f>
        <v>0</v>
      </c>
      <c r="AB34" s="328">
        <f t="shared" si="31"/>
        <v>0</v>
      </c>
      <c r="AC34" s="327">
        <f>-'IS 3Q2022'!AC154</f>
        <v>0</v>
      </c>
      <c r="AD34" s="327">
        <f>-'IS 3Q2022'!AD154</f>
        <v>0</v>
      </c>
      <c r="AE34" s="327">
        <f>-'IS 3Q2022'!AE154</f>
        <v>-100</v>
      </c>
      <c r="AF34" s="327">
        <f>-'IS 3Q2022'!AF154</f>
        <v>-100</v>
      </c>
      <c r="AG34" s="328">
        <f t="shared" si="32"/>
        <v>-200</v>
      </c>
      <c r="AH34" s="327">
        <f>-'IS 3Q2022'!AH154</f>
        <v>-100</v>
      </c>
      <c r="AI34" s="327">
        <f>-'IS 3Q2022'!AI154</f>
        <v>-100</v>
      </c>
      <c r="AJ34" s="327">
        <f>-'IS 3Q2022'!AJ154</f>
        <v>-5190.5983828510816</v>
      </c>
      <c r="AK34" s="327">
        <f>-'IS 3Q2022'!AK154</f>
        <v>-5190.5983828510816</v>
      </c>
      <c r="AL34" s="328">
        <f t="shared" si="33"/>
        <v>-10581.196765702163</v>
      </c>
      <c r="AM34" s="327">
        <f>-'IS 3Q2022'!AM154</f>
        <v>-250</v>
      </c>
      <c r="AN34" s="327">
        <f>-'IS 3Q2022'!AN154</f>
        <v>-250</v>
      </c>
      <c r="AO34" s="327">
        <f>-'IS 3Q2022'!AO154</f>
        <v>-250</v>
      </c>
      <c r="AP34" s="327">
        <f>-'IS 3Q2022'!AP154</f>
        <v>-250</v>
      </c>
      <c r="AQ34" s="328">
        <f t="shared" si="34"/>
        <v>-1000</v>
      </c>
      <c r="AR34" s="327">
        <f>-'IS 3Q2022'!AR154</f>
        <v>-250</v>
      </c>
      <c r="AS34" s="327">
        <f>-'IS 3Q2022'!AS154</f>
        <v>-250</v>
      </c>
      <c r="AT34" s="327">
        <f>-'IS 3Q2022'!AT154</f>
        <v>-250</v>
      </c>
      <c r="AU34" s="327">
        <f>-'IS 3Q2022'!AU154</f>
        <v>-250</v>
      </c>
      <c r="AV34" s="328">
        <f t="shared" si="35"/>
        <v>-1000</v>
      </c>
    </row>
    <row r="35" spans="2:48" outlineLevel="1" x14ac:dyDescent="0.55000000000000004">
      <c r="B35" s="325" t="s">
        <v>292</v>
      </c>
      <c r="C35" s="339"/>
      <c r="D35" s="327">
        <v>-55.3</v>
      </c>
      <c r="E35" s="327">
        <f>-56.3-D35</f>
        <v>-1</v>
      </c>
      <c r="F35" s="327">
        <f>-106.1-E35-D35</f>
        <v>-49.8</v>
      </c>
      <c r="G35" s="327">
        <f>-111.6-F35-E35-D35</f>
        <v>-5.5</v>
      </c>
      <c r="H35" s="328">
        <f t="shared" si="27"/>
        <v>-111.6</v>
      </c>
      <c r="I35" s="327">
        <v>-78.400000000000006</v>
      </c>
      <c r="J35" s="327">
        <f>-87.6-I35</f>
        <v>-9.1999999999999886</v>
      </c>
      <c r="K35" s="327">
        <f>-89.1-J35-I35</f>
        <v>-1.5</v>
      </c>
      <c r="L35" s="327">
        <f>-91.9-K35-J35-I35</f>
        <v>-2.8000000000000114</v>
      </c>
      <c r="M35" s="328">
        <f t="shared" si="28"/>
        <v>-91.9</v>
      </c>
      <c r="N35" s="327">
        <v>-88.6</v>
      </c>
      <c r="O35" s="327">
        <f>-90.1-N35</f>
        <v>-1.5</v>
      </c>
      <c r="P35" s="327">
        <f>-94.2-O35-N35</f>
        <v>-4.1000000000000085</v>
      </c>
      <c r="Q35" s="327">
        <f>-97-P35-O35-N35</f>
        <v>-2.7999999999999972</v>
      </c>
      <c r="R35" s="328">
        <f t="shared" si="29"/>
        <v>-97</v>
      </c>
      <c r="S35" s="327">
        <v>-113.6</v>
      </c>
      <c r="T35" s="327">
        <f>-122.1-S35</f>
        <v>-8.5</v>
      </c>
      <c r="U35" s="327">
        <f>-123.5-T35-S35</f>
        <v>-1.4000000000000057</v>
      </c>
      <c r="V35" s="327">
        <f>(U35/U12)*V12</f>
        <v>-1.706455238723249</v>
      </c>
      <c r="W35" s="328">
        <f t="shared" si="30"/>
        <v>-125.20645523872325</v>
      </c>
      <c r="X35" s="327">
        <f>(V35/V12)*X12</f>
        <v>-1.8170877282208633</v>
      </c>
      <c r="Y35" s="327">
        <f>(X35/X12)*Y12</f>
        <v>-1.5902113538135656</v>
      </c>
      <c r="Z35" s="327">
        <f>(Y35/Y12)*Z12</f>
        <v>-1.7847911801029732</v>
      </c>
      <c r="AA35" s="327">
        <f>(Z35/Z12)*AA12</f>
        <v>-1.8779040714545581</v>
      </c>
      <c r="AB35" s="328">
        <f t="shared" si="31"/>
        <v>-7.0699943335919597</v>
      </c>
      <c r="AC35" s="327">
        <f>(AA35/AA12)*AC12</f>
        <v>-1.9304189608151356</v>
      </c>
      <c r="AD35" s="327">
        <f>(AC35/AC12)*AD12</f>
        <v>-1.7990045785246953</v>
      </c>
      <c r="AE35" s="327">
        <f>(AD35/AD12)*AE12</f>
        <v>-1.9867579998491471</v>
      </c>
      <c r="AF35" s="327">
        <f>(AE35/AE12)*AF12</f>
        <v>-2.0450373404597397</v>
      </c>
      <c r="AG35" s="328">
        <f t="shared" si="32"/>
        <v>-7.7612188796487178</v>
      </c>
      <c r="AH35" s="327">
        <f>(AF35/AF12)*AH12</f>
        <v>-2.1396984029843038</v>
      </c>
      <c r="AI35" s="327">
        <f>(AH35/AH12)*AI12</f>
        <v>-2.0183452702814919</v>
      </c>
      <c r="AJ35" s="327">
        <f>(AI35/AI12)*AJ12</f>
        <v>-2.2172441106674787</v>
      </c>
      <c r="AK35" s="327">
        <f>(AJ35/AJ12)*AK12</f>
        <v>-2.2796788713133922</v>
      </c>
      <c r="AL35" s="328">
        <f t="shared" si="33"/>
        <v>-8.6549666552466675</v>
      </c>
      <c r="AM35" s="327">
        <f>(AK35/AK12)*AM12</f>
        <v>-2.3532796293290499</v>
      </c>
      <c r="AN35" s="327">
        <f>(AM35/AM12)*AN12</f>
        <v>-2.211826158542765</v>
      </c>
      <c r="AO35" s="327">
        <f>(AN35/AN12)*AO12</f>
        <v>-2.4175896125987064</v>
      </c>
      <c r="AP35" s="327">
        <f>(AO35/AO12)*AP12</f>
        <v>-2.4776014238016439</v>
      </c>
      <c r="AQ35" s="328">
        <f t="shared" si="34"/>
        <v>-9.4602968242721648</v>
      </c>
      <c r="AR35" s="327">
        <f>(AP35/AP12)*AR12</f>
        <v>-2.5065710929698608</v>
      </c>
      <c r="AS35" s="327">
        <f>(AR35/AR12)*AS12</f>
        <v>-2.3544113321375053</v>
      </c>
      <c r="AT35" s="327">
        <f>(AS35/AS12)*AT12</f>
        <v>-2.5722420009011659</v>
      </c>
      <c r="AU35" s="327">
        <f>(AT35/AT12)*AU12</f>
        <v>-2.6368924534286768</v>
      </c>
      <c r="AV35" s="328">
        <f t="shared" si="35"/>
        <v>-10.07011687943721</v>
      </c>
    </row>
    <row r="36" spans="2:48" ht="16.2" outlineLevel="1" x14ac:dyDescent="0.85">
      <c r="B36" s="491" t="s">
        <v>293</v>
      </c>
      <c r="C36" s="492"/>
      <c r="D36" s="329">
        <v>-0.3</v>
      </c>
      <c r="E36" s="329">
        <f>0.1-D36</f>
        <v>0.4</v>
      </c>
      <c r="F36" s="329">
        <f>-17.6-E36-D36</f>
        <v>-17.7</v>
      </c>
      <c r="G36" s="329">
        <f>-17.5-F36-E36-D36</f>
        <v>9.9999999999999256E-2</v>
      </c>
      <c r="H36" s="330">
        <f t="shared" si="27"/>
        <v>-17.5</v>
      </c>
      <c r="I36" s="329">
        <v>0</v>
      </c>
      <c r="J36" s="329">
        <f>-10.4-I36</f>
        <v>-10.4</v>
      </c>
      <c r="K36" s="329">
        <f>-37.8-J36-I36</f>
        <v>-27.4</v>
      </c>
      <c r="L36" s="329">
        <f>-37.7-K36-J36-I36</f>
        <v>9.9999999999996092E-2</v>
      </c>
      <c r="M36" s="330">
        <f t="shared" si="28"/>
        <v>-37.700000000000003</v>
      </c>
      <c r="N36" s="329">
        <v>0</v>
      </c>
      <c r="O36" s="329">
        <f>0-N36</f>
        <v>0</v>
      </c>
      <c r="P36" s="329">
        <f>0-O36-N36</f>
        <v>0</v>
      </c>
      <c r="Q36" s="329">
        <f>0-P36-O36-N36</f>
        <v>0</v>
      </c>
      <c r="R36" s="330">
        <f t="shared" si="29"/>
        <v>0</v>
      </c>
      <c r="S36" s="329">
        <v>0</v>
      </c>
      <c r="T36" s="329">
        <f>-9.2-S36</f>
        <v>-9.1999999999999993</v>
      </c>
      <c r="U36" s="329">
        <f>-9.2-T36-S36</f>
        <v>0</v>
      </c>
      <c r="V36" s="329">
        <v>0</v>
      </c>
      <c r="W36" s="330">
        <f t="shared" si="30"/>
        <v>-9.1999999999999993</v>
      </c>
      <c r="X36" s="329">
        <v>0</v>
      </c>
      <c r="Y36" s="329">
        <v>0</v>
      </c>
      <c r="Z36" s="329">
        <v>0</v>
      </c>
      <c r="AA36" s="329">
        <v>0</v>
      </c>
      <c r="AB36" s="330">
        <f t="shared" si="31"/>
        <v>0</v>
      </c>
      <c r="AC36" s="329">
        <v>0</v>
      </c>
      <c r="AD36" s="329">
        <v>0</v>
      </c>
      <c r="AE36" s="329">
        <v>0</v>
      </c>
      <c r="AF36" s="329">
        <v>0</v>
      </c>
      <c r="AG36" s="330">
        <f t="shared" si="32"/>
        <v>0</v>
      </c>
      <c r="AH36" s="329">
        <v>0</v>
      </c>
      <c r="AI36" s="329">
        <v>0</v>
      </c>
      <c r="AJ36" s="329">
        <v>0</v>
      </c>
      <c r="AK36" s="329">
        <v>0</v>
      </c>
      <c r="AL36" s="330">
        <f t="shared" si="33"/>
        <v>0</v>
      </c>
      <c r="AM36" s="329">
        <v>0</v>
      </c>
      <c r="AN36" s="329">
        <v>0</v>
      </c>
      <c r="AO36" s="329">
        <v>0</v>
      </c>
      <c r="AP36" s="329">
        <v>0</v>
      </c>
      <c r="AQ36" s="330">
        <f t="shared" si="34"/>
        <v>0</v>
      </c>
      <c r="AR36" s="329">
        <v>0</v>
      </c>
      <c r="AS36" s="329">
        <v>0</v>
      </c>
      <c r="AT36" s="329">
        <v>0</v>
      </c>
      <c r="AU36" s="329">
        <v>0</v>
      </c>
      <c r="AV36" s="330">
        <f t="shared" si="35"/>
        <v>0</v>
      </c>
    </row>
    <row r="37" spans="2:48" outlineLevel="1" x14ac:dyDescent="0.55000000000000004">
      <c r="B37" s="493" t="s">
        <v>294</v>
      </c>
      <c r="C37" s="494"/>
      <c r="D37" s="331">
        <f t="shared" ref="D37:AV37" si="37">SUM(D29:D36)</f>
        <v>-5858.6</v>
      </c>
      <c r="E37" s="331">
        <f t="shared" si="37"/>
        <v>-2919.2999999999997</v>
      </c>
      <c r="F37" s="331">
        <f t="shared" si="37"/>
        <v>1355.1</v>
      </c>
      <c r="G37" s="331">
        <f t="shared" si="37"/>
        <v>-2634.1</v>
      </c>
      <c r="H37" s="332">
        <f t="shared" si="37"/>
        <v>-10056.9</v>
      </c>
      <c r="I37" s="331">
        <f t="shared" si="37"/>
        <v>-1123.0000000000002</v>
      </c>
      <c r="J37" s="331">
        <f t="shared" si="37"/>
        <v>1273.1000000000001</v>
      </c>
      <c r="K37" s="331">
        <f t="shared" si="37"/>
        <v>2342.9000000000005</v>
      </c>
      <c r="L37" s="331">
        <f t="shared" si="37"/>
        <v>-779.69999999999948</v>
      </c>
      <c r="M37" s="332">
        <f t="shared" si="37"/>
        <v>1713.3000000000009</v>
      </c>
      <c r="N37" s="331">
        <f t="shared" si="37"/>
        <v>-965.80000000000007</v>
      </c>
      <c r="O37" s="331">
        <f t="shared" si="37"/>
        <v>-1711.6</v>
      </c>
      <c r="P37" s="331">
        <f t="shared" si="37"/>
        <v>-490.50000000000011</v>
      </c>
      <c r="Q37" s="331">
        <f t="shared" si="37"/>
        <v>-483.09999999999991</v>
      </c>
      <c r="R37" s="332">
        <f t="shared" si="37"/>
        <v>-3651</v>
      </c>
      <c r="S37" s="331">
        <f t="shared" si="37"/>
        <v>-3969.2</v>
      </c>
      <c r="T37" s="331">
        <f t="shared" si="37"/>
        <v>260.40000000000015</v>
      </c>
      <c r="U37" s="331">
        <f t="shared" si="37"/>
        <v>-1364.4</v>
      </c>
      <c r="V37" s="331">
        <f t="shared" si="37"/>
        <v>-792.01821823872331</v>
      </c>
      <c r="W37" s="332">
        <f t="shared" si="37"/>
        <v>-5865.2182182387223</v>
      </c>
      <c r="X37" s="331">
        <f t="shared" si="37"/>
        <v>-594.31147425422091</v>
      </c>
      <c r="Y37" s="331">
        <f t="shared" si="37"/>
        <v>-595.26958665286554</v>
      </c>
      <c r="Z37" s="331">
        <f t="shared" si="37"/>
        <v>-596.65152522975313</v>
      </c>
      <c r="AA37" s="331">
        <f t="shared" si="37"/>
        <v>-627.73719496509136</v>
      </c>
      <c r="AB37" s="332">
        <f t="shared" si="37"/>
        <v>-2413.9697811019314</v>
      </c>
      <c r="AC37" s="331">
        <f t="shared" si="37"/>
        <v>-594.42480548681522</v>
      </c>
      <c r="AD37" s="331">
        <f t="shared" si="37"/>
        <v>-595.77837987757664</v>
      </c>
      <c r="AE37" s="331">
        <f t="shared" si="37"/>
        <v>-696.85349204949932</v>
      </c>
      <c r="AF37" s="331">
        <f t="shared" si="37"/>
        <v>-627.90432823409662</v>
      </c>
      <c r="AG37" s="332">
        <f t="shared" si="37"/>
        <v>-2514.9610056479883</v>
      </c>
      <c r="AH37" s="331">
        <f t="shared" si="37"/>
        <v>-729.25070787840843</v>
      </c>
      <c r="AI37" s="331">
        <f t="shared" si="37"/>
        <v>-730.38357676465648</v>
      </c>
      <c r="AJ37" s="331">
        <f t="shared" si="37"/>
        <v>-531.34537890753904</v>
      </c>
      <c r="AK37" s="331">
        <f t="shared" si="37"/>
        <v>-5854.2652538236634</v>
      </c>
      <c r="AL37" s="332">
        <f t="shared" si="37"/>
        <v>-7845.2449173742671</v>
      </c>
      <c r="AM37" s="331">
        <f t="shared" si="37"/>
        <v>-914.56941895430589</v>
      </c>
      <c r="AN37" s="331">
        <f t="shared" si="37"/>
        <v>-915.25857060167573</v>
      </c>
      <c r="AO37" s="331">
        <f t="shared" si="37"/>
        <v>-891.15784293794593</v>
      </c>
      <c r="AP37" s="331">
        <f t="shared" si="37"/>
        <v>-897.58200811039387</v>
      </c>
      <c r="AQ37" s="332">
        <f t="shared" si="37"/>
        <v>-3618.5678406043212</v>
      </c>
      <c r="AR37" s="331">
        <f t="shared" si="37"/>
        <v>-897.65740549840802</v>
      </c>
      <c r="AS37" s="331">
        <f t="shared" si="37"/>
        <v>-897.55176631185918</v>
      </c>
      <c r="AT37" s="331">
        <f t="shared" si="37"/>
        <v>-897.81621059605504</v>
      </c>
      <c r="AU37" s="331">
        <f t="shared" si="37"/>
        <v>-910.83338140000194</v>
      </c>
      <c r="AV37" s="332">
        <f t="shared" si="37"/>
        <v>-3603.8587638063241</v>
      </c>
    </row>
    <row r="38" spans="2:48" outlineLevel="1" x14ac:dyDescent="0.55000000000000004">
      <c r="B38" s="248" t="s">
        <v>295</v>
      </c>
      <c r="C38" s="249"/>
      <c r="D38" s="333">
        <f>-4.7-0.1</f>
        <v>-4.8</v>
      </c>
      <c r="E38" s="340">
        <f>18.3-0.1-D38</f>
        <v>23</v>
      </c>
      <c r="F38" s="340">
        <f>-2.5-E38-D38</f>
        <v>-20.7</v>
      </c>
      <c r="G38" s="340">
        <f>-49-F38-E38-D38</f>
        <v>-46.5</v>
      </c>
      <c r="H38" s="337">
        <f>SUM(D38:G38)</f>
        <v>-49</v>
      </c>
      <c r="I38" s="340">
        <v>27.1</v>
      </c>
      <c r="J38" s="340">
        <f>8.7-I38</f>
        <v>-18.400000000000002</v>
      </c>
      <c r="K38" s="340">
        <f>10.9-J38-I38</f>
        <v>2.2000000000000028</v>
      </c>
      <c r="L38" s="340">
        <f>64.7-K38-J38-I38</f>
        <v>53.800000000000004</v>
      </c>
      <c r="M38" s="337">
        <f>SUM(I38:L38)</f>
        <v>64.7</v>
      </c>
      <c r="N38" s="340">
        <v>79.8</v>
      </c>
      <c r="O38" s="340">
        <f>66.7-N38</f>
        <v>-13.099999999999994</v>
      </c>
      <c r="P38" s="340">
        <f>87.9-O38-N38</f>
        <v>21.200000000000003</v>
      </c>
      <c r="Q38" s="340">
        <f>86.2-P38-O38-N38</f>
        <v>-1.7000000000000028</v>
      </c>
      <c r="R38" s="337">
        <f>SUM(N38:Q38)</f>
        <v>86.2</v>
      </c>
      <c r="S38" s="340">
        <v>13</v>
      </c>
      <c r="T38" s="340">
        <f>14.6-S38</f>
        <v>1.5999999999999996</v>
      </c>
      <c r="U38" s="340">
        <f>-126.3-T38-S38</f>
        <v>-140.89999999999998</v>
      </c>
      <c r="V38" s="341">
        <v>0</v>
      </c>
      <c r="W38" s="337">
        <f>SUM(S38:V38)</f>
        <v>-126.29999999999998</v>
      </c>
      <c r="X38" s="341">
        <v>0</v>
      </c>
      <c r="Y38" s="341">
        <v>0</v>
      </c>
      <c r="Z38" s="341">
        <v>0</v>
      </c>
      <c r="AA38" s="341">
        <v>0</v>
      </c>
      <c r="AB38" s="337">
        <f>SUM(X38:AA38)</f>
        <v>0</v>
      </c>
      <c r="AC38" s="341">
        <v>0</v>
      </c>
      <c r="AD38" s="341">
        <v>0</v>
      </c>
      <c r="AE38" s="341">
        <v>0</v>
      </c>
      <c r="AF38" s="341">
        <v>0</v>
      </c>
      <c r="AG38" s="337">
        <f>SUM(AC38:AF38)</f>
        <v>0</v>
      </c>
      <c r="AH38" s="341">
        <v>0</v>
      </c>
      <c r="AI38" s="341">
        <v>0</v>
      </c>
      <c r="AJ38" s="341">
        <v>0</v>
      </c>
      <c r="AK38" s="341">
        <v>0</v>
      </c>
      <c r="AL38" s="337">
        <f>SUM(AH38:AK38)</f>
        <v>0</v>
      </c>
      <c r="AM38" s="341">
        <v>0</v>
      </c>
      <c r="AN38" s="341">
        <v>0</v>
      </c>
      <c r="AO38" s="341">
        <v>0</v>
      </c>
      <c r="AP38" s="341">
        <v>0</v>
      </c>
      <c r="AQ38" s="337">
        <f>SUM(AM38:AP38)</f>
        <v>0</v>
      </c>
      <c r="AR38" s="341">
        <v>0</v>
      </c>
      <c r="AS38" s="341">
        <v>0</v>
      </c>
      <c r="AT38" s="341">
        <v>0</v>
      </c>
      <c r="AU38" s="341">
        <v>0</v>
      </c>
      <c r="AV38" s="337">
        <f>SUM(AR38:AU38)</f>
        <v>0</v>
      </c>
    </row>
    <row r="39" spans="2:48" ht="16.2" outlineLevel="1" x14ac:dyDescent="0.85">
      <c r="B39" s="437" t="s">
        <v>296</v>
      </c>
      <c r="C39" s="438"/>
      <c r="D39" s="260">
        <f t="shared" ref="D39:AV39" si="38">D37+D27+D22+D38</f>
        <v>-3994.7999999999997</v>
      </c>
      <c r="E39" s="260">
        <f t="shared" si="38"/>
        <v>-2706.5</v>
      </c>
      <c r="F39" s="260">
        <f t="shared" si="38"/>
        <v>2708.3000000000011</v>
      </c>
      <c r="G39" s="260">
        <f t="shared" si="38"/>
        <v>-2076.7999999999993</v>
      </c>
      <c r="H39" s="261">
        <f t="shared" si="38"/>
        <v>-6069.7999999999938</v>
      </c>
      <c r="I39" s="260">
        <f t="shared" si="38"/>
        <v>353.89999999999839</v>
      </c>
      <c r="J39" s="260">
        <f t="shared" si="38"/>
        <v>-468.20000000000061</v>
      </c>
      <c r="K39" s="260">
        <f t="shared" si="38"/>
        <v>1393.600000000001</v>
      </c>
      <c r="L39" s="260">
        <f t="shared" si="38"/>
        <v>385.0000000000021</v>
      </c>
      <c r="M39" s="261">
        <f t="shared" si="38"/>
        <v>1664.3000000000052</v>
      </c>
      <c r="N39" s="260">
        <f t="shared" si="38"/>
        <v>677.2</v>
      </c>
      <c r="O39" s="260">
        <f t="shared" si="38"/>
        <v>-1147.3999999999996</v>
      </c>
      <c r="P39" s="260">
        <f t="shared" si="38"/>
        <v>872.49999999999909</v>
      </c>
      <c r="Q39" s="260">
        <f t="shared" si="38"/>
        <v>1702.5999999999997</v>
      </c>
      <c r="R39" s="261">
        <f t="shared" si="38"/>
        <v>2104.8999999999978</v>
      </c>
      <c r="S39" s="260">
        <f t="shared" si="38"/>
        <v>-2486.3000000000002</v>
      </c>
      <c r="T39" s="260">
        <f t="shared" si="38"/>
        <v>-55.999999999999567</v>
      </c>
      <c r="U39" s="260">
        <f t="shared" si="38"/>
        <v>-735.90000000000089</v>
      </c>
      <c r="V39" s="260">
        <f t="shared" si="38"/>
        <v>75.199344839386868</v>
      </c>
      <c r="W39" s="261">
        <f>W37+W27+W22+W38</f>
        <v>-3203.000655160612</v>
      </c>
      <c r="X39" s="260">
        <f>X37+X27+X22+X38</f>
        <v>413.36205947848089</v>
      </c>
      <c r="Y39" s="260">
        <f t="shared" si="38"/>
        <v>-504.06967509361505</v>
      </c>
      <c r="Z39" s="260">
        <f t="shared" si="38"/>
        <v>-241.67507444569651</v>
      </c>
      <c r="AA39" s="260">
        <f t="shared" si="38"/>
        <v>595.94976587252518</v>
      </c>
      <c r="AB39" s="261">
        <f t="shared" si="38"/>
        <v>263.56707581169485</v>
      </c>
      <c r="AC39" s="260">
        <f t="shared" si="38"/>
        <v>794.56698255121864</v>
      </c>
      <c r="AD39" s="260">
        <f t="shared" si="38"/>
        <v>-241.03592446872005</v>
      </c>
      <c r="AE39" s="260">
        <f t="shared" si="38"/>
        <v>32.322143833818473</v>
      </c>
      <c r="AF39" s="260">
        <f t="shared" si="38"/>
        <v>543.05717374701817</v>
      </c>
      <c r="AG39" s="261">
        <f t="shared" si="38"/>
        <v>1128.910375663334</v>
      </c>
      <c r="AH39" s="260">
        <f t="shared" si="38"/>
        <v>871.45123147054255</v>
      </c>
      <c r="AI39" s="260">
        <f t="shared" si="38"/>
        <v>-239.28192650512619</v>
      </c>
      <c r="AJ39" s="260">
        <f t="shared" si="38"/>
        <v>354.52945475469505</v>
      </c>
      <c r="AK39" s="260">
        <f t="shared" si="38"/>
        <v>-4202.8445468472501</v>
      </c>
      <c r="AL39" s="261">
        <f t="shared" si="38"/>
        <v>-3216.1457871271386</v>
      </c>
      <c r="AM39" s="260">
        <f t="shared" si="38"/>
        <v>883.85592091119952</v>
      </c>
      <c r="AN39" s="260">
        <f t="shared" si="38"/>
        <v>-380.80748963652263</v>
      </c>
      <c r="AO39" s="260">
        <f t="shared" si="38"/>
        <v>50.324394886339405</v>
      </c>
      <c r="AP39" s="260">
        <f t="shared" si="38"/>
        <v>726.17763158707521</v>
      </c>
      <c r="AQ39" s="261">
        <f t="shared" si="38"/>
        <v>1279.5504577480915</v>
      </c>
      <c r="AR39" s="260">
        <f t="shared" si="38"/>
        <v>1087.042660243942</v>
      </c>
      <c r="AS39" s="260">
        <f t="shared" si="38"/>
        <v>-296.78551459960363</v>
      </c>
      <c r="AT39" s="260">
        <f t="shared" si="38"/>
        <v>174.32555027200169</v>
      </c>
      <c r="AU39" s="260">
        <f t="shared" si="38"/>
        <v>799.7227181789367</v>
      </c>
      <c r="AV39" s="261">
        <f t="shared" si="38"/>
        <v>1764.3054140952781</v>
      </c>
    </row>
    <row r="40" spans="2:48" ht="16.2" outlineLevel="1" x14ac:dyDescent="0.85">
      <c r="B40" s="437" t="s">
        <v>297</v>
      </c>
      <c r="C40" s="438"/>
      <c r="D40" s="260">
        <v>8756.2999999999993</v>
      </c>
      <c r="E40" s="260">
        <f>D41</f>
        <v>4761.6000000000004</v>
      </c>
      <c r="F40" s="260">
        <f>E41</f>
        <v>2055.1000000000004</v>
      </c>
      <c r="G40" s="260">
        <f>F41</f>
        <v>4763.4000000000015</v>
      </c>
      <c r="H40" s="261">
        <f>D40</f>
        <v>8756.2999999999993</v>
      </c>
      <c r="I40" s="112">
        <f>H41</f>
        <v>2686.5000000000055</v>
      </c>
      <c r="J40" s="260">
        <f>I41</f>
        <v>3040.5000000000036</v>
      </c>
      <c r="K40" s="260">
        <f>J41</f>
        <v>2572.3000000000029</v>
      </c>
      <c r="L40" s="260">
        <f>K41</f>
        <v>3965.9000000000042</v>
      </c>
      <c r="M40" s="261">
        <f>H41</f>
        <v>2686.5000000000055</v>
      </c>
      <c r="N40" s="260">
        <f>+M41</f>
        <v>4350.8000000000102</v>
      </c>
      <c r="O40" s="260">
        <f>N41</f>
        <v>5028.00000000001</v>
      </c>
      <c r="P40" s="260">
        <f>O41</f>
        <v>3880.6000000000104</v>
      </c>
      <c r="Q40" s="260">
        <f>P41</f>
        <v>4753.1000000000095</v>
      </c>
      <c r="R40" s="261">
        <f>M41</f>
        <v>4350.8000000000102</v>
      </c>
      <c r="S40" s="260">
        <f>+R41</f>
        <v>6455.700000000008</v>
      </c>
      <c r="T40" s="260">
        <f>S41</f>
        <v>3969.4000000000078</v>
      </c>
      <c r="U40" s="260">
        <f>T41</f>
        <v>3913.4000000000083</v>
      </c>
      <c r="V40" s="260">
        <f>U41</f>
        <v>3177.5000000000073</v>
      </c>
      <c r="W40" s="261">
        <f>R41</f>
        <v>6455.700000000008</v>
      </c>
      <c r="X40" s="260">
        <f>+W41</f>
        <v>3252.699344839396</v>
      </c>
      <c r="Y40" s="260">
        <f>X41</f>
        <v>3666.0614043178766</v>
      </c>
      <c r="Z40" s="260">
        <f>Y41</f>
        <v>3161.9917292242617</v>
      </c>
      <c r="AA40" s="260">
        <f>Z41</f>
        <v>2920.316654778565</v>
      </c>
      <c r="AB40" s="261">
        <f>W41</f>
        <v>3252.699344839396</v>
      </c>
      <c r="AC40" s="260">
        <f>+AB41</f>
        <v>3516.2664206510908</v>
      </c>
      <c r="AD40" s="260">
        <f>AC41</f>
        <v>4310.8334032023095</v>
      </c>
      <c r="AE40" s="260">
        <f>AD41</f>
        <v>4069.7974787335893</v>
      </c>
      <c r="AF40" s="260">
        <f>AE41</f>
        <v>4102.1196225674075</v>
      </c>
      <c r="AG40" s="261">
        <f>AB41</f>
        <v>3516.2664206510908</v>
      </c>
      <c r="AH40" s="260">
        <f>+AG41</f>
        <v>4645.1767963144248</v>
      </c>
      <c r="AI40" s="260">
        <f>AH41</f>
        <v>5516.6280277849673</v>
      </c>
      <c r="AJ40" s="260">
        <f>AI41</f>
        <v>5277.3461012798416</v>
      </c>
      <c r="AK40" s="260">
        <f>AJ41</f>
        <v>5631.8755560345362</v>
      </c>
      <c r="AL40" s="261">
        <f>AG41</f>
        <v>4645.1767963144248</v>
      </c>
      <c r="AM40" s="260">
        <f>+AL41</f>
        <v>1429.0310091872861</v>
      </c>
      <c r="AN40" s="260">
        <f>AM41</f>
        <v>2312.8869300984857</v>
      </c>
      <c r="AO40" s="260">
        <f>AN41</f>
        <v>1932.079440461963</v>
      </c>
      <c r="AP40" s="260">
        <f>AO41</f>
        <v>1982.4038353483024</v>
      </c>
      <c r="AQ40" s="261">
        <f>AL41</f>
        <v>1429.0310091872861</v>
      </c>
      <c r="AR40" s="260">
        <f>+AQ41</f>
        <v>2708.5814669353776</v>
      </c>
      <c r="AS40" s="260">
        <f>AR41</f>
        <v>3795.6241271793197</v>
      </c>
      <c r="AT40" s="260">
        <f>AS41</f>
        <v>3498.838612579716</v>
      </c>
      <c r="AU40" s="260">
        <f>AT41</f>
        <v>3673.1641628517177</v>
      </c>
      <c r="AV40" s="261">
        <f>AQ41</f>
        <v>2708.5814669353776</v>
      </c>
    </row>
    <row r="41" spans="2:48" outlineLevel="1" x14ac:dyDescent="0.55000000000000004">
      <c r="B41" s="480" t="s">
        <v>298</v>
      </c>
      <c r="C41" s="481"/>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3252.6993448393941</v>
      </c>
      <c r="W41" s="22">
        <f>+S40+W39</f>
        <v>3252.699344839396</v>
      </c>
      <c r="X41" s="21">
        <f>+X40+X39</f>
        <v>3666.0614043178766</v>
      </c>
      <c r="Y41" s="21">
        <f>+Y40+Y39</f>
        <v>3161.9917292242617</v>
      </c>
      <c r="Z41" s="21">
        <f>+Z40+Z39</f>
        <v>2920.316654778565</v>
      </c>
      <c r="AA41" s="21">
        <f>+AA40+AA39</f>
        <v>3516.2664206510899</v>
      </c>
      <c r="AB41" s="22">
        <f>+X40+AB39</f>
        <v>3516.2664206510908</v>
      </c>
      <c r="AC41" s="21">
        <f>+AC40+AC39</f>
        <v>4310.8334032023095</v>
      </c>
      <c r="AD41" s="21">
        <f>+AD40+AD39</f>
        <v>4069.7974787335893</v>
      </c>
      <c r="AE41" s="21">
        <f>+AE40+AE39</f>
        <v>4102.1196225674075</v>
      </c>
      <c r="AF41" s="21">
        <f>+AF40+AF39</f>
        <v>4645.1767963144257</v>
      </c>
      <c r="AG41" s="22">
        <f>+AC40+AG39</f>
        <v>4645.1767963144248</v>
      </c>
      <c r="AH41" s="21">
        <f>+AH40+AH39</f>
        <v>5516.6280277849673</v>
      </c>
      <c r="AI41" s="21">
        <f>+AI40+AI39</f>
        <v>5277.3461012798416</v>
      </c>
      <c r="AJ41" s="21">
        <f>+AJ40+AJ39</f>
        <v>5631.8755560345362</v>
      </c>
      <c r="AK41" s="21">
        <f>+AK40+AK39</f>
        <v>1429.0310091872861</v>
      </c>
      <c r="AL41" s="22">
        <f>+AH40+AL39</f>
        <v>1429.0310091872861</v>
      </c>
      <c r="AM41" s="21">
        <f>+AM40+AM39</f>
        <v>2312.8869300984857</v>
      </c>
      <c r="AN41" s="21">
        <f>+AN40+AN39</f>
        <v>1932.079440461963</v>
      </c>
      <c r="AO41" s="21">
        <f>+AO40+AO39</f>
        <v>1982.4038353483024</v>
      </c>
      <c r="AP41" s="21">
        <f>+AP40+AP39</f>
        <v>2708.5814669353776</v>
      </c>
      <c r="AQ41" s="22">
        <f>+AM40+AQ39</f>
        <v>2708.5814669353776</v>
      </c>
      <c r="AR41" s="21">
        <f>+AR40+AR39</f>
        <v>3795.6241271793197</v>
      </c>
      <c r="AS41" s="21">
        <f>+AS40+AS39</f>
        <v>3498.838612579716</v>
      </c>
      <c r="AT41" s="21">
        <f>+AT40+AT39</f>
        <v>3673.1641628517177</v>
      </c>
      <c r="AU41" s="21">
        <f>+AU40+AU39</f>
        <v>4472.886881030654</v>
      </c>
      <c r="AV41" s="22">
        <f>+AR40+AV39</f>
        <v>4472.8868810306558</v>
      </c>
    </row>
    <row r="42" spans="2:48" s="23" customFormat="1" outlineLevel="1" x14ac:dyDescent="0.55000000000000004">
      <c r="B42" s="482" t="s">
        <v>299</v>
      </c>
      <c r="C42" s="483"/>
      <c r="D42" s="321"/>
      <c r="E42" s="321"/>
      <c r="F42" s="321"/>
      <c r="G42" s="321"/>
      <c r="H42" s="342"/>
      <c r="I42" s="321"/>
      <c r="J42" s="321"/>
      <c r="K42" s="321"/>
      <c r="L42" s="321"/>
      <c r="M42" s="342"/>
      <c r="N42" s="321"/>
      <c r="O42" s="321"/>
      <c r="P42" s="321"/>
      <c r="Q42" s="321"/>
      <c r="R42" s="342"/>
      <c r="S42" s="321"/>
      <c r="T42" s="321"/>
      <c r="U42" s="321"/>
      <c r="V42" s="321"/>
      <c r="W42" s="342"/>
      <c r="X42" s="321"/>
      <c r="Y42" s="321"/>
      <c r="Z42" s="321"/>
      <c r="AA42" s="321"/>
      <c r="AB42" s="342"/>
      <c r="AC42" s="321"/>
      <c r="AD42" s="321"/>
      <c r="AE42" s="321"/>
      <c r="AF42" s="321"/>
      <c r="AG42" s="342"/>
      <c r="AH42" s="321"/>
      <c r="AI42" s="321"/>
      <c r="AJ42" s="321"/>
      <c r="AK42" s="321"/>
      <c r="AL42" s="342"/>
      <c r="AM42" s="321"/>
      <c r="AN42" s="321"/>
      <c r="AO42" s="321"/>
      <c r="AP42" s="321"/>
      <c r="AQ42" s="342"/>
      <c r="AR42" s="321"/>
      <c r="AS42" s="321"/>
      <c r="AT42" s="321"/>
      <c r="AU42" s="321"/>
      <c r="AV42" s="342"/>
    </row>
    <row r="43" spans="2:48" s="23" customFormat="1" outlineLevel="1" x14ac:dyDescent="0.55000000000000004">
      <c r="B43" s="325" t="s">
        <v>300</v>
      </c>
      <c r="C43" s="326"/>
      <c r="D43" s="327"/>
      <c r="E43" s="327"/>
      <c r="F43" s="343"/>
      <c r="G43" s="327"/>
      <c r="H43" s="328"/>
      <c r="I43" s="327"/>
      <c r="J43" s="327"/>
      <c r="K43" s="327"/>
      <c r="L43" s="327"/>
      <c r="M43" s="328"/>
      <c r="N43" s="327"/>
      <c r="O43" s="327"/>
      <c r="P43" s="327"/>
      <c r="Q43" s="327"/>
      <c r="R43" s="328"/>
      <c r="S43" s="327"/>
      <c r="T43" s="327"/>
      <c r="U43" s="327"/>
      <c r="V43" s="327"/>
      <c r="W43" s="328"/>
      <c r="X43" s="327"/>
      <c r="Y43" s="327"/>
      <c r="Z43" s="327"/>
      <c r="AA43" s="327"/>
      <c r="AB43" s="328"/>
      <c r="AC43" s="327"/>
      <c r="AD43" s="327"/>
      <c r="AE43" s="327"/>
      <c r="AF43" s="327"/>
      <c r="AG43" s="328"/>
      <c r="AH43" s="327"/>
      <c r="AI43" s="327"/>
      <c r="AJ43" s="327"/>
      <c r="AK43" s="327"/>
      <c r="AL43" s="328"/>
      <c r="AM43" s="327"/>
      <c r="AN43" s="327"/>
      <c r="AO43" s="327"/>
      <c r="AP43" s="327"/>
      <c r="AQ43" s="328"/>
      <c r="AR43" s="327"/>
      <c r="AS43" s="327"/>
      <c r="AT43" s="327"/>
      <c r="AU43" s="327"/>
      <c r="AV43" s="328"/>
    </row>
    <row r="44" spans="2:48" s="23" customFormat="1" outlineLevel="1" x14ac:dyDescent="0.55000000000000004">
      <c r="B44" s="484" t="s">
        <v>301</v>
      </c>
      <c r="C44" s="485"/>
      <c r="D44" s="344"/>
      <c r="E44" s="344"/>
      <c r="F44" s="344"/>
      <c r="G44" s="344"/>
      <c r="H44" s="345"/>
      <c r="I44" s="344"/>
      <c r="J44" s="344"/>
      <c r="K44" s="344"/>
      <c r="L44" s="344"/>
      <c r="M44" s="345"/>
      <c r="N44" s="344"/>
      <c r="O44" s="344"/>
      <c r="P44" s="344"/>
      <c r="Q44" s="344"/>
      <c r="R44" s="345"/>
      <c r="S44" s="344"/>
      <c r="T44" s="344"/>
      <c r="U44" s="344"/>
      <c r="V44" s="344"/>
      <c r="W44" s="345"/>
      <c r="X44" s="344"/>
      <c r="Y44" s="344"/>
      <c r="Z44" s="344"/>
      <c r="AA44" s="344"/>
      <c r="AB44" s="345"/>
      <c r="AC44" s="344"/>
      <c r="AD44" s="344"/>
      <c r="AE44" s="344"/>
      <c r="AF44" s="344"/>
      <c r="AG44" s="345"/>
      <c r="AH44" s="344"/>
      <c r="AI44" s="344"/>
      <c r="AJ44" s="344"/>
      <c r="AK44" s="344"/>
      <c r="AL44" s="345"/>
      <c r="AM44" s="344"/>
      <c r="AN44" s="344"/>
      <c r="AO44" s="344"/>
      <c r="AP44" s="344"/>
      <c r="AQ44" s="345"/>
      <c r="AR44" s="344"/>
      <c r="AS44" s="344"/>
      <c r="AT44" s="344"/>
      <c r="AU44" s="344"/>
      <c r="AV44" s="345"/>
    </row>
    <row r="45" spans="2:48" outlineLevel="1" x14ac:dyDescent="0.55000000000000004">
      <c r="B45" s="250" t="s">
        <v>302</v>
      </c>
      <c r="C45" s="249"/>
      <c r="D45" s="334"/>
      <c r="E45" s="334"/>
      <c r="F45" s="334"/>
      <c r="G45" s="334"/>
      <c r="H45" s="335"/>
      <c r="I45" s="334"/>
      <c r="J45" s="334"/>
      <c r="K45" s="334"/>
      <c r="L45" s="334"/>
      <c r="M45" s="335"/>
      <c r="N45" s="334"/>
      <c r="O45" s="334"/>
      <c r="P45" s="334"/>
      <c r="Q45" s="334"/>
      <c r="R45" s="335"/>
      <c r="S45" s="334"/>
      <c r="T45" s="334"/>
      <c r="U45" s="334"/>
      <c r="V45" s="334"/>
      <c r="W45" s="335"/>
      <c r="X45" s="334"/>
      <c r="Y45" s="334"/>
      <c r="Z45" s="334"/>
      <c r="AA45" s="334"/>
      <c r="AB45" s="335"/>
      <c r="AC45" s="334"/>
      <c r="AD45" s="334"/>
      <c r="AE45" s="334"/>
      <c r="AF45" s="334"/>
      <c r="AG45" s="335"/>
      <c r="AH45" s="334"/>
      <c r="AI45" s="334"/>
      <c r="AJ45" s="334"/>
      <c r="AK45" s="334"/>
      <c r="AL45" s="335"/>
      <c r="AM45" s="334"/>
      <c r="AN45" s="334"/>
      <c r="AO45" s="334"/>
      <c r="AP45" s="334"/>
      <c r="AQ45" s="335"/>
      <c r="AR45" s="334"/>
      <c r="AS45" s="334"/>
      <c r="AT45" s="334"/>
      <c r="AU45" s="334"/>
      <c r="AV45" s="335"/>
    </row>
    <row r="46" spans="2:48" outlineLevel="1" x14ac:dyDescent="0.55000000000000004">
      <c r="B46" s="200" t="s">
        <v>303</v>
      </c>
      <c r="C46" s="201"/>
      <c r="D46" s="16">
        <f>+'BS 3Q2022'!D6+'BS 3Q2022'!D7+'BS 3Q2022'!D12</f>
        <v>5256.8</v>
      </c>
      <c r="E46" s="16">
        <f>+'BS 3Q2022'!E6+'BS 3Q2022'!E7+'BS 3Q2022'!E12</f>
        <v>2383.6000000000004</v>
      </c>
      <c r="F46" s="16">
        <f>+'BS 3Q2022'!F6+'BS 3Q2022'!F7+'BS 3Q2022'!F12</f>
        <v>5058.1000000000022</v>
      </c>
      <c r="G46" s="16">
        <f>+'BS 3Q2022'!G6+'BS 3Q2022'!G7+'BS 3Q2022'!G12</f>
        <v>2977.1000000000022</v>
      </c>
      <c r="H46" s="17">
        <f>+'BS 3Q2022'!H6+'BS 3Q2022'!H7+'BS 3Q2022'!H12</f>
        <v>2977.1000000000022</v>
      </c>
      <c r="I46" s="16">
        <f>+'BS 3Q2022'!I6+'BS 3Q2022'!I7+'BS 3Q2022'!I12</f>
        <v>3308.7000000000039</v>
      </c>
      <c r="J46" s="16">
        <f>+'BS 3Q2022'!J6+'BS 3Q2022'!J7+'BS 3Q2022'!J12</f>
        <v>2824.0000000000032</v>
      </c>
      <c r="K46" s="16">
        <f>+'BS 3Q2022'!K6+'BS 3Q2022'!K7+'BS 3Q2022'!K12</f>
        <v>4419.2000000000035</v>
      </c>
      <c r="L46" s="16">
        <f>+'BS 3Q2022'!L6+'BS 3Q2022'!L7+'BS 3Q2022'!L12</f>
        <v>4838.2000000000062</v>
      </c>
      <c r="M46" s="17">
        <f>+'BS 3Q2022'!M6+'BS 3Q2022'!M7+'BS 3Q2022'!M12</f>
        <v>4838.2000000000062</v>
      </c>
      <c r="N46" s="16">
        <f>+'BS 3Q2022'!N6+'BS 3Q2022'!N7+'BS 3Q2022'!N12</f>
        <v>5454.4000000000096</v>
      </c>
      <c r="O46" s="16">
        <f>+'BS 3Q2022'!O6+'BS 3Q2022'!O7+'BS 3Q2022'!O12</f>
        <v>4288.4000000000106</v>
      </c>
      <c r="P46" s="16">
        <f>+'BS 3Q2022'!P6+'BS 3Q2022'!P7+'BS 3Q2022'!P12</f>
        <v>5192.6000000000095</v>
      </c>
      <c r="Q46" s="16">
        <f>+'BS 3Q2022'!Q6+'BS 3Q2022'!Q7+'BS 3Q2022'!Q12</f>
        <v>6899.6000000000085</v>
      </c>
      <c r="R46" s="17">
        <f>+'BS 3Q2022'!R6+'BS 3Q2022'!R7+'BS 3Q2022'!R12</f>
        <v>6899.6000000000085</v>
      </c>
      <c r="S46" s="16">
        <f>+'BS 3Q2022'!S6+'BS 3Q2022'!S7+'BS 3Q2022'!S12</f>
        <v>4356.4000000000078</v>
      </c>
      <c r="T46" s="16">
        <f>+'BS 3Q2022'!T6+'BS 3Q2022'!T7+'BS 3Q2022'!T12</f>
        <v>4281.1000000000085</v>
      </c>
      <c r="U46" s="16">
        <f>+'BS 3Q2022'!U6+'BS 3Q2022'!U7+'BS 3Q2022'!U12</f>
        <v>3546.9000000000074</v>
      </c>
      <c r="V46" s="16">
        <f>+'BS 3Q2022'!V6+'BS 3Q2022'!V7+'BS 3Q2022'!V12</f>
        <v>3626.225344197559</v>
      </c>
      <c r="W46" s="17">
        <f>+'BS 3Q2022'!W6+'BS 3Q2022'!W7+'BS 3Q2022'!W12</f>
        <v>3626.225344197559</v>
      </c>
      <c r="X46" s="16">
        <f>+'BS 3Q2022'!X6+'BS 3Q2022'!X7+'BS 3Q2022'!X12</f>
        <v>4043.9148887454353</v>
      </c>
      <c r="Y46" s="16">
        <f>+'BS 3Q2022'!Y6+'BS 3Q2022'!Y7+'BS 3Q2022'!Y12</f>
        <v>3535.8822286682098</v>
      </c>
      <c r="Z46" s="16">
        <f>+'BS 3Q2022'!Z6+'BS 3Q2022'!Z7+'BS 3Q2022'!Z12</f>
        <v>3305.4076387523319</v>
      </c>
      <c r="AA46" s="16">
        <f>+'BS 3Q2022'!AA6+'BS 3Q2022'!AA7+'BS 3Q2022'!AA12</f>
        <v>3905.6160177644697</v>
      </c>
      <c r="AB46" s="17">
        <f>+'BS 3Q2022'!AB6+'BS 3Q2022'!AB7+'BS 3Q2022'!AB12</f>
        <v>3905.6160177644697</v>
      </c>
      <c r="AC46" s="16">
        <f>+'BS 3Q2022'!AC6+'BS 3Q2022'!AC7+'BS 3Q2022'!AC12</f>
        <v>4713.9766208429646</v>
      </c>
      <c r="AD46" s="16">
        <f>+'BS 3Q2022'!AD6+'BS 3Q2022'!AD7+'BS 3Q2022'!AD12</f>
        <v>4472.3361063329567</v>
      </c>
      <c r="AE46" s="16">
        <f>+'BS 3Q2022'!AE6+'BS 3Q2022'!AE7+'BS 3Q2022'!AE12</f>
        <v>4513.9075372116513</v>
      </c>
      <c r="AF46" s="16">
        <f>+'BS 3Q2022'!AF6+'BS 3Q2022'!AF7+'BS 3Q2022'!AF12</f>
        <v>5062.2489304894407</v>
      </c>
      <c r="AG46" s="17">
        <f>+'BS 3Q2022'!AG6+'BS 3Q2022'!AG7+'BS 3Q2022'!AG12</f>
        <v>5062.2489304894407</v>
      </c>
      <c r="AH46" s="16">
        <f>+'BS 3Q2022'!AH6+'BS 3Q2022'!AH7+'BS 3Q2022'!AH12</f>
        <v>5949.7993810327598</v>
      </c>
      <c r="AI46" s="16">
        <f>+'BS 3Q2022'!AI6+'BS 3Q2022'!AI7+'BS 3Q2022'!AI12</f>
        <v>5710.3720273195531</v>
      </c>
      <c r="AJ46" s="16">
        <f>+'BS 3Q2022'!AJ6+'BS 3Q2022'!AJ7+'BS 3Q2022'!AJ12</f>
        <v>6080.0142143794446</v>
      </c>
      <c r="AK46" s="16">
        <f>+'BS 3Q2022'!AK6+'BS 3Q2022'!AK7+'BS 3Q2022'!AK12</f>
        <v>1816.1051489336953</v>
      </c>
      <c r="AL46" s="17">
        <f>+'BS 3Q2022'!AL6+'BS 3Q2022'!AL7+'BS 3Q2022'!AL12</f>
        <v>1816.1051489336953</v>
      </c>
      <c r="AM46" s="16">
        <f>+'BS 3Q2022'!AM6+'BS 3Q2022'!AM7+'BS 3Q2022'!AM12</f>
        <v>2715.4724177346966</v>
      </c>
      <c r="AN46" s="16">
        <f>+'BS 3Q2022'!AN6+'BS 3Q2022'!AN7+'BS 3Q2022'!AN12</f>
        <v>2332.4359429143842</v>
      </c>
      <c r="AO46" s="16">
        <f>+'BS 3Q2022'!AO6+'BS 3Q2022'!AO7+'BS 3Q2022'!AO12</f>
        <v>2394.4825884515126</v>
      </c>
      <c r="AP46" s="16">
        <f>+'BS 3Q2022'!AP6+'BS 3Q2022'!AP7+'BS 3Q2022'!AP12</f>
        <v>3126.2426630811383</v>
      </c>
      <c r="AQ46" s="17">
        <f>+'BS 3Q2022'!AQ6+'BS 3Q2022'!AQ7+'BS 3Q2022'!AQ12</f>
        <v>3126.2426630811383</v>
      </c>
      <c r="AR46" s="16">
        <f>+'BS 3Q2022'!AR6+'BS 3Q2022'!AR7+'BS 3Q2022'!AR12</f>
        <v>4230.9290508154518</v>
      </c>
      <c r="AS46" s="16">
        <f>+'BS 3Q2022'!AS6+'BS 3Q2022'!AS7+'BS 3Q2022'!AS12</f>
        <v>3932.9284754008504</v>
      </c>
      <c r="AT46" s="16">
        <f>+'BS 3Q2022'!AT6+'BS 3Q2022'!AT7+'BS 3Q2022'!AT12</f>
        <v>4120.5090465452677</v>
      </c>
      <c r="AU46" s="16">
        <f>+'BS 3Q2022'!AU6+'BS 3Q2022'!AU7+'BS 3Q2022'!AU12</f>
        <v>4927.1183181816714</v>
      </c>
      <c r="AV46" s="17">
        <f>+'BS 3Q2022'!AV6+'BS 3Q2022'!AV7+'BS 3Q2022'!AV12</f>
        <v>4927.1183181816714</v>
      </c>
    </row>
    <row r="47" spans="2:48" outlineLevel="1" x14ac:dyDescent="0.55000000000000004">
      <c r="B47" s="200" t="s">
        <v>304</v>
      </c>
      <c r="C47" s="201"/>
      <c r="D47" s="16">
        <f>'BS 3Q2022'!D28+'BS 3Q2022'!D31</f>
        <v>9130.7000000000007</v>
      </c>
      <c r="E47" s="16">
        <f>'BS 3Q2022'!E28+'BS 3Q2022'!E31</f>
        <v>9216.5</v>
      </c>
      <c r="F47" s="16">
        <f>'BS 3Q2022'!F28+'BS 3Q2022'!F31</f>
        <v>11159.1</v>
      </c>
      <c r="G47" s="16">
        <f>'BS 3Q2022'!G28+'BS 3Q2022'!G31</f>
        <v>11167</v>
      </c>
      <c r="H47" s="17">
        <f>'BS 3Q2022'!H28+'BS 3Q2022'!H31</f>
        <v>11167</v>
      </c>
      <c r="I47" s="16">
        <f>'BS 3Q2022'!I28+'BS 3Q2022'!I31</f>
        <v>11649.800000000001</v>
      </c>
      <c r="J47" s="16">
        <f>'BS 3Q2022'!J28+'BS 3Q2022'!J31</f>
        <v>14015.2</v>
      </c>
      <c r="K47" s="16">
        <f>'BS 3Q2022'!K28+'BS 3Q2022'!K31</f>
        <v>16831.7</v>
      </c>
      <c r="L47" s="16">
        <f>'BS 3Q2022'!L28+'BS 3Q2022'!L31</f>
        <v>16348.300000000001</v>
      </c>
      <c r="M47" s="17">
        <f>'BS 3Q2022'!M28+'BS 3Q2022'!M31</f>
        <v>16348.300000000001</v>
      </c>
      <c r="N47" s="16">
        <f>'BS 3Q2022'!N28+'BS 3Q2022'!N31</f>
        <v>15916.1</v>
      </c>
      <c r="O47" s="16">
        <f>'BS 3Q2022'!O28+'BS 3Q2022'!O31</f>
        <v>14648.599999999999</v>
      </c>
      <c r="P47" s="16">
        <f>'BS 3Q2022'!P28+'BS 3Q2022'!P31</f>
        <v>14618.1</v>
      </c>
      <c r="Q47" s="16">
        <f>'BS 3Q2022'!Q28+'BS 3Q2022'!Q31</f>
        <v>14615.8</v>
      </c>
      <c r="R47" s="17">
        <f>'BS 3Q2022'!R28+'BS 3Q2022'!R31</f>
        <v>14615.8</v>
      </c>
      <c r="S47" s="16">
        <f>'BS 3Q2022'!S28+'BS 3Q2022'!S31</f>
        <v>14785.599999999999</v>
      </c>
      <c r="T47" s="16">
        <f>'BS 3Q2022'!T28+'BS 3Q2022'!T31</f>
        <v>16013</v>
      </c>
      <c r="U47" s="16">
        <f>'BS 3Q2022'!U28+'BS 3Q2022'!U31</f>
        <v>15129.9</v>
      </c>
      <c r="V47" s="16">
        <f>'BS 3Q2022'!V28+'BS 3Q2022'!V31</f>
        <v>14930.9</v>
      </c>
      <c r="W47" s="17">
        <f>'BS 3Q2022'!W28+'BS 3Q2022'!W31</f>
        <v>14930.9</v>
      </c>
      <c r="X47" s="16">
        <f>'BS 3Q2022'!X28+'BS 3Q2022'!X31</f>
        <v>14930.9</v>
      </c>
      <c r="Y47" s="16">
        <f>'BS 3Q2022'!Y28+'BS 3Q2022'!Y31</f>
        <v>14930.9</v>
      </c>
      <c r="Z47" s="16">
        <f>'BS 3Q2022'!Z28+'BS 3Q2022'!Z31</f>
        <v>14930.9</v>
      </c>
      <c r="AA47" s="16">
        <f>'BS 3Q2022'!AA28+'BS 3Q2022'!AA31</f>
        <v>14930.9</v>
      </c>
      <c r="AB47" s="17">
        <f>'BS 3Q2022'!AB28+'BS 3Q2022'!AB31</f>
        <v>14930.9</v>
      </c>
      <c r="AC47" s="16">
        <f>'BS 3Q2022'!AC28+'BS 3Q2022'!AC31</f>
        <v>14930.9</v>
      </c>
      <c r="AD47" s="16">
        <f>'BS 3Q2022'!AD28+'BS 3Q2022'!AD31</f>
        <v>14930.6</v>
      </c>
      <c r="AE47" s="16">
        <f>'BS 3Q2022'!AE28+'BS 3Q2022'!AE31</f>
        <v>14930.6</v>
      </c>
      <c r="AF47" s="16">
        <f>'BS 3Q2022'!AF28+'BS 3Q2022'!AF31</f>
        <v>15030.6</v>
      </c>
      <c r="AG47" s="17">
        <f>'BS 3Q2022'!AG28+'BS 3Q2022'!AG31</f>
        <v>15030.6</v>
      </c>
      <c r="AH47" s="16">
        <f>'BS 3Q2022'!AH28+'BS 3Q2022'!AH31</f>
        <v>15030.6</v>
      </c>
      <c r="AI47" s="16">
        <f>'BS 3Q2022'!AI28+'BS 3Q2022'!AI31</f>
        <v>15030.6</v>
      </c>
      <c r="AJ47" s="16">
        <f>'BS 3Q2022'!AJ28+'BS 3Q2022'!AJ31</f>
        <v>20321.198382851078</v>
      </c>
      <c r="AK47" s="16">
        <f>'BS 3Q2022'!AK28+'BS 3Q2022'!AK31</f>
        <v>20321.198382851078</v>
      </c>
      <c r="AL47" s="17">
        <f>'BS 3Q2022'!AL28+'BS 3Q2022'!AL31</f>
        <v>20321.198382851078</v>
      </c>
      <c r="AM47" s="16">
        <f>'BS 3Q2022'!AM28+'BS 3Q2022'!AM31</f>
        <v>20321.198382851078</v>
      </c>
      <c r="AN47" s="16">
        <f>'BS 3Q2022'!AN28+'BS 3Q2022'!AN31</f>
        <v>20321.198382851078</v>
      </c>
      <c r="AO47" s="16">
        <f>'BS 3Q2022'!AO28+'BS 3Q2022'!AO31</f>
        <v>20321.198382851078</v>
      </c>
      <c r="AP47" s="16">
        <f>'BS 3Q2022'!AP28+'BS 3Q2022'!AP31</f>
        <v>20321.198382851078</v>
      </c>
      <c r="AQ47" s="17">
        <f>'BS 3Q2022'!AQ28+'BS 3Q2022'!AQ31</f>
        <v>20321.198382851078</v>
      </c>
      <c r="AR47" s="16">
        <f>'BS 3Q2022'!AR28+'BS 3Q2022'!AR31</f>
        <v>20321.198382851078</v>
      </c>
      <c r="AS47" s="16">
        <f>'BS 3Q2022'!AS28+'BS 3Q2022'!AS31</f>
        <v>20321.198382851078</v>
      </c>
      <c r="AT47" s="16">
        <f>'BS 3Q2022'!AT28+'BS 3Q2022'!AT31</f>
        <v>20321.198382851078</v>
      </c>
      <c r="AU47" s="16">
        <f>'BS 3Q2022'!AU28+'BS 3Q2022'!AU31</f>
        <v>20321.198382851078</v>
      </c>
      <c r="AV47" s="17">
        <f>'BS 3Q2022'!AV28+'BS 3Q2022'!AV31</f>
        <v>20321.198382851078</v>
      </c>
    </row>
    <row r="48" spans="2:48" outlineLevel="1" x14ac:dyDescent="0.55000000000000004">
      <c r="B48" s="486" t="s">
        <v>305</v>
      </c>
      <c r="C48" s="487"/>
      <c r="D48" s="346">
        <f>(D46-D47)/'IS 3Q2022'!D31</f>
        <v>-3.0907132599329823</v>
      </c>
      <c r="E48" s="346">
        <f>(E46-E47)/'IS 3Q2022'!E31</f>
        <v>-5.4632605740785154</v>
      </c>
      <c r="F48" s="346">
        <f>(F46-F47)/'IS 3Q2022'!F31</f>
        <v>-4.9885527391659839</v>
      </c>
      <c r="G48" s="346">
        <f>(G46-G47)/'IS 3Q2022'!G31</f>
        <v>-6.6975821179389685</v>
      </c>
      <c r="H48" s="347">
        <f>(H46-H47)/'IS 3Q2022'!H31</f>
        <v>-6.6411774245864397</v>
      </c>
      <c r="I48" s="346">
        <f>(I46-I47)/'IS 3Q2022'!I31</f>
        <v>-7.0034424853064623</v>
      </c>
      <c r="J48" s="346">
        <f>(J46-J47)/'IS 3Q2022'!J31</f>
        <v>-9.4784449902600123</v>
      </c>
      <c r="K48" s="346">
        <f>(K46-K47)/'IS 3Q2022'!K31</f>
        <v>-10.62259306803594</v>
      </c>
      <c r="L48" s="346">
        <f>(L46-L47)/'IS 3Q2022'!L31</f>
        <v>-9.7625954198473242</v>
      </c>
      <c r="M48" s="347">
        <f>(M46-M47)/'IS 3Q2022'!M31</f>
        <v>-9.6019593007244595</v>
      </c>
      <c r="N48" s="346">
        <f>(N46-N47)/'IS 3Q2022'!N31</f>
        <v>-8.8433643279797032</v>
      </c>
      <c r="O48" s="346">
        <f>(O46-O47)/'IS 3Q2022'!O31</f>
        <v>-8.7442606347062704</v>
      </c>
      <c r="P48" s="346">
        <f>(P46-P47)/'IS 3Q2022'!P31</f>
        <v>-7.9459618951272892</v>
      </c>
      <c r="Q48" s="346">
        <f>(Q46-Q47)/'IS 3Q2022'!Q31</f>
        <v>-6.4956646182338496</v>
      </c>
      <c r="R48" s="347">
        <f>(R46-R47)/'IS 3Q2022'!R31</f>
        <v>-6.504862503325251</v>
      </c>
      <c r="S48" s="346">
        <f>(S46-S47)/'IS 3Q2022'!S31</f>
        <v>-8.8638449770525156</v>
      </c>
      <c r="T48" s="346">
        <f>(T46-T47)/'IS 3Q2022'!T31</f>
        <v>-10.167172198630722</v>
      </c>
      <c r="U48" s="346">
        <f>(U46-U47)/'IS 3Q2022'!U31</f>
        <v>-10.06342311033883</v>
      </c>
      <c r="V48" s="346">
        <f>(V46-V47)/'IS 3Q2022'!V31</f>
        <v>-9.8117995434647387</v>
      </c>
      <c r="W48" s="347">
        <f>(W46-W47)/'IS 3Q2022'!W31</f>
        <v>-9.7581506396475532</v>
      </c>
      <c r="X48" s="346">
        <f>(X46-X47)/'IS 3Q2022'!X31</f>
        <v>-9.4398295034698716</v>
      </c>
      <c r="Y48" s="346">
        <f>(Y46-Y47)/'IS 3Q2022'!Y31</f>
        <v>-9.8704613156776162</v>
      </c>
      <c r="Z48" s="346">
        <f>(Z46-Z47)/'IS 3Q2022'!Z31</f>
        <v>-10.060040325475839</v>
      </c>
      <c r="AA48" s="346">
        <f>(AA46-AA47)/'IS 3Q2022'!AA31</f>
        <v>-9.5311229856381736</v>
      </c>
      <c r="AB48" s="347">
        <f>(AB46-AB47)/'IS 3Q2022'!AB31</f>
        <v>-9.544052897566921</v>
      </c>
      <c r="AC48" s="346">
        <f>(AC46-AC47)/'IS 3Q2022'!AC31</f>
        <v>-8.8234889864553576</v>
      </c>
      <c r="AD48" s="346">
        <f>(AD46-AD47)/'IS 3Q2022'!AD31</f>
        <v>-9.0228914000848413</v>
      </c>
      <c r="AE48" s="346">
        <f>(AE46-AE47)/'IS 3Q2022'!AE31</f>
        <v>-8.9851265798956348</v>
      </c>
      <c r="AF48" s="346">
        <f>(AF46-AF47)/'IS 3Q2022'!AF31</f>
        <v>-8.5965824501494748</v>
      </c>
      <c r="AG48" s="347">
        <f>(AG46-AG47)/'IS 3Q2022'!AG31</f>
        <v>-8.6010031298334102</v>
      </c>
      <c r="AH48" s="346">
        <f>(AH46-AH47)/'IS 3Q2022'!AH31</f>
        <v>-7.8292187517801022</v>
      </c>
      <c r="AI48" s="346">
        <f>(AI46-AI47)/'IS 3Q2022'!AI31</f>
        <v>-8.0336428533463344</v>
      </c>
      <c r="AJ48" s="346">
        <f>(AJ46-AJ47)/'IS 3Q2022'!AJ31</f>
        <v>-12.759531412759575</v>
      </c>
      <c r="AK48" s="346">
        <f>(AK46-AK47)/'IS 3Q2022'!AK31</f>
        <v>-17.261427717773124</v>
      </c>
      <c r="AL48" s="347">
        <f>(AL46-AL47)/'IS 3Q2022'!AL31</f>
        <v>-16.442390842696405</v>
      </c>
      <c r="AM48" s="346">
        <f>(AM46-AM47)/'IS 3Q2022'!AM31</f>
        <v>-16.438086278560323</v>
      </c>
      <c r="AN48" s="346">
        <f>(AN46-AN47)/'IS 3Q2022'!AN31</f>
        <v>-16.811686750078103</v>
      </c>
      <c r="AO48" s="346">
        <f>(AO46-AO47)/'IS 3Q2022'!AO31</f>
        <v>-16.769658812311746</v>
      </c>
      <c r="AP48" s="346">
        <f>(AP46-AP47)/'IS 3Q2022'!AP31</f>
        <v>-16.100481120652798</v>
      </c>
      <c r="AQ48" s="347">
        <f>(AQ46-AQ47)/'IS 3Q2022'!AQ31</f>
        <v>-16.077950911531907</v>
      </c>
      <c r="AR48" s="346">
        <f>(AR46-AR47)/'IS 3Q2022'!AR31</f>
        <v>-15.079937742500038</v>
      </c>
      <c r="AS48" s="346">
        <f>(AS46-AS47)/'IS 3Q2022'!AS31</f>
        <v>-15.373351258388739</v>
      </c>
      <c r="AT48" s="346">
        <f>(AT46-AT47)/'IS 3Q2022'!AT31</f>
        <v>-15.211390340362108</v>
      </c>
      <c r="AU48" s="346">
        <f>(AU46-AU47)/'IS 3Q2022'!AU31</f>
        <v>-14.467380427558908</v>
      </c>
      <c r="AV48" s="347">
        <f>(AV46-AV47)/'IS 3Q2022'!AV31</f>
        <v>-14.447799317808673</v>
      </c>
    </row>
    <row r="49" spans="2:48" x14ac:dyDescent="0.55000000000000004">
      <c r="B49" s="488"/>
      <c r="C49" s="48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row>
    <row r="50" spans="2:48" ht="15.6" x14ac:dyDescent="0.6">
      <c r="B50" s="445" t="s">
        <v>306</v>
      </c>
      <c r="C50" s="446"/>
      <c r="D50" s="13" t="s">
        <v>15</v>
      </c>
      <c r="E50" s="13" t="s">
        <v>82</v>
      </c>
      <c r="F50" s="13" t="s">
        <v>84</v>
      </c>
      <c r="G50" s="13" t="s">
        <v>147</v>
      </c>
      <c r="H50" s="39" t="s">
        <v>147</v>
      </c>
      <c r="I50" s="13" t="s">
        <v>146</v>
      </c>
      <c r="J50" s="13" t="s">
        <v>145</v>
      </c>
      <c r="K50" s="13" t="s">
        <v>144</v>
      </c>
      <c r="L50" s="13" t="s">
        <v>141</v>
      </c>
      <c r="M50" s="39" t="s">
        <v>141</v>
      </c>
      <c r="N50" s="13" t="s">
        <v>148</v>
      </c>
      <c r="O50" s="13" t="s">
        <v>156</v>
      </c>
      <c r="P50" s="13" t="s">
        <v>158</v>
      </c>
      <c r="Q50" s="13" t="s">
        <v>171</v>
      </c>
      <c r="R50" s="39" t="s">
        <v>171</v>
      </c>
      <c r="S50" s="13" t="s">
        <v>187</v>
      </c>
      <c r="T50" s="13" t="s">
        <v>190</v>
      </c>
      <c r="U50" s="13" t="s">
        <v>203</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160</v>
      </c>
      <c r="AN50" s="15" t="s">
        <v>161</v>
      </c>
      <c r="AO50" s="15" t="s">
        <v>162</v>
      </c>
      <c r="AP50" s="15" t="s">
        <v>163</v>
      </c>
      <c r="AQ50" s="41" t="s">
        <v>163</v>
      </c>
      <c r="AR50" s="15" t="s">
        <v>191</v>
      </c>
      <c r="AS50" s="15" t="s">
        <v>192</v>
      </c>
      <c r="AT50" s="15" t="s">
        <v>193</v>
      </c>
      <c r="AU50" s="15" t="s">
        <v>194</v>
      </c>
      <c r="AV50" s="41" t="s">
        <v>194</v>
      </c>
    </row>
    <row r="51" spans="2:48" ht="16.2" x14ac:dyDescent="0.85">
      <c r="B51" s="463"/>
      <c r="C51" s="464"/>
      <c r="D51" s="14" t="s">
        <v>19</v>
      </c>
      <c r="E51" s="14" t="s">
        <v>81</v>
      </c>
      <c r="F51" s="14" t="s">
        <v>85</v>
      </c>
      <c r="G51" s="14" t="s">
        <v>95</v>
      </c>
      <c r="H51" s="40" t="s">
        <v>96</v>
      </c>
      <c r="I51" s="14" t="s">
        <v>97</v>
      </c>
      <c r="J51" s="14" t="s">
        <v>98</v>
      </c>
      <c r="K51" s="14" t="s">
        <v>99</v>
      </c>
      <c r="L51" s="14" t="s">
        <v>142</v>
      </c>
      <c r="M51" s="40" t="s">
        <v>143</v>
      </c>
      <c r="N51" s="14" t="s">
        <v>149</v>
      </c>
      <c r="O51" s="14" t="s">
        <v>157</v>
      </c>
      <c r="P51" s="14" t="s">
        <v>159</v>
      </c>
      <c r="Q51" s="14" t="s">
        <v>172</v>
      </c>
      <c r="R51" s="40" t="s">
        <v>173</v>
      </c>
      <c r="S51" s="14" t="s">
        <v>188</v>
      </c>
      <c r="T51" s="14" t="s">
        <v>189</v>
      </c>
      <c r="U51" s="14" t="s">
        <v>204</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164</v>
      </c>
      <c r="AN51" s="12" t="s">
        <v>165</v>
      </c>
      <c r="AO51" s="12" t="s">
        <v>166</v>
      </c>
      <c r="AP51" s="12" t="s">
        <v>167</v>
      </c>
      <c r="AQ51" s="42" t="s">
        <v>168</v>
      </c>
      <c r="AR51" s="12" t="s">
        <v>195</v>
      </c>
      <c r="AS51" s="12" t="s">
        <v>196</v>
      </c>
      <c r="AT51" s="12" t="s">
        <v>197</v>
      </c>
      <c r="AU51" s="12" t="s">
        <v>198</v>
      </c>
      <c r="AV51" s="42" t="s">
        <v>199</v>
      </c>
    </row>
    <row r="52" spans="2:48" ht="16.2" outlineLevel="1" x14ac:dyDescent="0.85">
      <c r="B52" s="459" t="s">
        <v>307</v>
      </c>
      <c r="C52" s="460"/>
      <c r="D52" s="349"/>
      <c r="E52" s="349"/>
      <c r="F52" s="349"/>
      <c r="G52" s="349"/>
      <c r="H52" s="350"/>
      <c r="I52" s="349"/>
      <c r="J52" s="349"/>
      <c r="K52" s="349"/>
      <c r="L52" s="349"/>
      <c r="M52" s="350"/>
      <c r="N52" s="349"/>
      <c r="O52" s="349"/>
      <c r="P52" s="349"/>
      <c r="Q52" s="349"/>
      <c r="R52" s="350"/>
      <c r="S52" s="349"/>
      <c r="T52" s="349"/>
      <c r="U52" s="349"/>
      <c r="V52" s="349"/>
      <c r="W52" s="350"/>
      <c r="X52" s="349"/>
      <c r="Y52" s="349"/>
      <c r="Z52" s="349"/>
      <c r="AA52" s="349"/>
      <c r="AB52" s="350"/>
      <c r="AC52" s="349"/>
      <c r="AD52" s="349"/>
      <c r="AE52" s="349"/>
      <c r="AF52" s="349"/>
      <c r="AG52" s="350"/>
      <c r="AH52" s="349"/>
      <c r="AI52" s="349"/>
      <c r="AJ52" s="349"/>
      <c r="AK52" s="349"/>
      <c r="AL52" s="350"/>
      <c r="AM52" s="349"/>
      <c r="AN52" s="349"/>
      <c r="AO52" s="349"/>
      <c r="AP52" s="349"/>
      <c r="AQ52" s="350"/>
      <c r="AR52" s="349"/>
      <c r="AS52" s="349"/>
      <c r="AT52" s="349"/>
      <c r="AU52" s="349"/>
      <c r="AV52" s="350"/>
    </row>
    <row r="53" spans="2:48" s="23" customFormat="1" outlineLevel="1" x14ac:dyDescent="0.55000000000000004">
      <c r="B53" s="200" t="s">
        <v>308</v>
      </c>
      <c r="C53" s="201"/>
      <c r="D53" s="351">
        <f>D12/'IS 3Q2022'!D8</f>
        <v>1.4669742337208073E-2</v>
      </c>
      <c r="E53" s="281">
        <f>E12/'IS 3Q2022'!E8</f>
        <v>1.5033540018078308E-2</v>
      </c>
      <c r="F53" s="113">
        <f>F12/'IS 3Q2022'!F8</f>
        <v>9.2774439396160081E-3</v>
      </c>
      <c r="G53" s="113">
        <f>G12/'IS 3Q2022'!G8</f>
        <v>7.7960575070401619E-3</v>
      </c>
      <c r="H53" s="125">
        <f>H12/'IS 3Q2022'!H8</f>
        <v>1.1618870857004896E-2</v>
      </c>
      <c r="I53" s="113">
        <f>I12/'IS 3Q2022'!I8</f>
        <v>1.2723506784461259E-2</v>
      </c>
      <c r="J53" s="113">
        <f>J12/'IS 3Q2022'!J8</f>
        <v>9.3900628783961833E-3</v>
      </c>
      <c r="K53" s="113">
        <f>K12/'IS 3Q2022'!K8</f>
        <v>9.8055470026763899E-3</v>
      </c>
      <c r="L53" s="113">
        <f>L12/'IS 3Q2022'!L8</f>
        <v>9.7693088939401224E-3</v>
      </c>
      <c r="M53" s="282">
        <f>M12/'IS 3Q2022'!M8</f>
        <v>1.0570626753975675E-2</v>
      </c>
      <c r="N53" s="113">
        <f>N12/'IS 3Q2022'!N8</f>
        <v>1.4712418881678371E-2</v>
      </c>
      <c r="O53" s="113">
        <f>O12/'IS 3Q2022'!O8</f>
        <v>1.1397720455908821E-2</v>
      </c>
      <c r="P53" s="113">
        <f>P12/'IS 3Q2022'!P8</f>
        <v>1.0671646768491964E-2</v>
      </c>
      <c r="Q53" s="113">
        <f>Q12/'IS 3Q2022'!Q8</f>
        <v>7.8313918519155035E-3</v>
      </c>
      <c r="R53" s="282">
        <f>R12/'IS 3Q2022'!R8</f>
        <v>1.0980502811366593E-2</v>
      </c>
      <c r="S53" s="113">
        <f>S12/'IS 3Q2022'!S8</f>
        <v>1.1900029812183245E-2</v>
      </c>
      <c r="T53" s="113">
        <f>T12/'IS 3Q2022'!T8</f>
        <v>6.9935564985069932E-3</v>
      </c>
      <c r="U53" s="113">
        <f>U12/'IS 3Q2022'!U8</f>
        <v>7.0428583698359517E-3</v>
      </c>
      <c r="V53" s="35">
        <f>AVERAGE(U53,T53,S53,Q53)</f>
        <v>8.4419591331104243E-3</v>
      </c>
      <c r="W53" s="282"/>
      <c r="X53" s="35">
        <f>AVERAGE(V53,U53,T53,S53)</f>
        <v>8.5946009534091546E-3</v>
      </c>
      <c r="Y53" s="35">
        <f>AVERAGE(X53,V53,U53,T53)</f>
        <v>7.7682437387156314E-3</v>
      </c>
      <c r="Z53" s="35">
        <f>AVERAGE(Y53,X53,V53,U53)</f>
        <v>7.9619155487677899E-3</v>
      </c>
      <c r="AA53" s="35">
        <f>AVERAGE(Z53,Y53,X53,V53)</f>
        <v>8.1916798435007487E-3</v>
      </c>
      <c r="AB53" s="282"/>
      <c r="AC53" s="35">
        <f>AVERAGE(AA53,Z53,Y53,X53)</f>
        <v>8.1291100210983298E-3</v>
      </c>
      <c r="AD53" s="35">
        <f>AVERAGE(AC53,AA53,Z53,Y53)</f>
        <v>8.0127372880206254E-3</v>
      </c>
      <c r="AE53" s="35">
        <f>AVERAGE(AD53,AC53,AA53,Z53)</f>
        <v>8.0738606753468726E-3</v>
      </c>
      <c r="AF53" s="35">
        <f>AVERAGE(AE53,AD53,AC53,AA53)</f>
        <v>8.101846956991645E-3</v>
      </c>
      <c r="AG53" s="282"/>
      <c r="AH53" s="35">
        <f>AVERAGE(AF53,AE53,AD53,AC53)</f>
        <v>8.0793887353643699E-3</v>
      </c>
      <c r="AI53" s="35">
        <f>AVERAGE(AH53,AF53,AE53,AD53)</f>
        <v>8.0669584139308782E-3</v>
      </c>
      <c r="AJ53" s="35">
        <f>AVERAGE(AI53,AH53,AF53,AE53)</f>
        <v>8.0805136954084419E-3</v>
      </c>
      <c r="AK53" s="35">
        <f>AVERAGE(AJ53,AI53,AH53,AF53)</f>
        <v>8.0821769504238333E-3</v>
      </c>
      <c r="AL53" s="282"/>
      <c r="AM53" s="35">
        <f>AVERAGE(AK53,AJ53,AI53,AH53)</f>
        <v>8.0772594487818813E-3</v>
      </c>
      <c r="AN53" s="35">
        <f>AVERAGE(AM53,AK53,AJ53,AI53)</f>
        <v>8.0767271271362587E-3</v>
      </c>
      <c r="AO53" s="35">
        <f>AVERAGE(AN53,AM53,AK53,AJ53)</f>
        <v>8.0791693054376047E-3</v>
      </c>
      <c r="AP53" s="35">
        <f>AVERAGE(AO53,AN53,AM53,AK53)</f>
        <v>8.0788332079448945E-3</v>
      </c>
      <c r="AQ53" s="282"/>
      <c r="AR53" s="35">
        <f>AVERAGE(AP53,AO53,AN53,AM53)</f>
        <v>8.0779972723251606E-3</v>
      </c>
      <c r="AS53" s="35">
        <f>AVERAGE(AR53,AP53,AO53,AN53)</f>
        <v>8.0781817282109796E-3</v>
      </c>
      <c r="AT53" s="35">
        <f>AVERAGE(AS53,AR53,AP53,AO53)</f>
        <v>8.0785453784796603E-3</v>
      </c>
      <c r="AU53" s="35">
        <f>AVERAGE(AT53,AS53,AR53,AP53)</f>
        <v>8.0783893967401738E-3</v>
      </c>
      <c r="AV53" s="282"/>
    </row>
    <row r="54" spans="2:48" s="23" customFormat="1" outlineLevel="1" x14ac:dyDescent="0.55000000000000004">
      <c r="B54" s="200" t="s">
        <v>309</v>
      </c>
      <c r="C54" s="201"/>
      <c r="D54" s="351">
        <f t="shared" ref="D54" si="39">+D10/-D9</f>
        <v>1.1581818181818182</v>
      </c>
      <c r="E54" s="351">
        <f t="shared" ref="E54:U54" si="40">+E10/-E9</f>
        <v>0.55639097744360888</v>
      </c>
      <c r="F54" s="113">
        <f t="shared" si="40"/>
        <v>1.0682852807283763</v>
      </c>
      <c r="G54" s="113">
        <f t="shared" si="40"/>
        <v>0.69411764705882406</v>
      </c>
      <c r="H54" s="125">
        <f t="shared" si="40"/>
        <v>0.86512370311252995</v>
      </c>
      <c r="I54" s="113">
        <f t="shared" si="40"/>
        <v>1.0222575516693164</v>
      </c>
      <c r="J54" s="113">
        <f t="shared" si="40"/>
        <v>0.63295880149812733</v>
      </c>
      <c r="K54" s="113">
        <f t="shared" si="40"/>
        <v>1.0227272727272729</v>
      </c>
      <c r="L54" s="113">
        <f t="shared" si="40"/>
        <v>0.63109756097560987</v>
      </c>
      <c r="M54" s="282">
        <f t="shared" si="40"/>
        <v>0.81118631991449952</v>
      </c>
      <c r="N54" s="113">
        <f t="shared" si="40"/>
        <v>1.1188405797101451</v>
      </c>
      <c r="O54" s="113">
        <f t="shared" si="40"/>
        <v>0.85072231139646837</v>
      </c>
      <c r="P54" s="113">
        <f t="shared" si="40"/>
        <v>0.9018691588785045</v>
      </c>
      <c r="Q54" s="113">
        <f t="shared" si="40"/>
        <v>1.0027522935779816</v>
      </c>
      <c r="R54" s="282">
        <f t="shared" si="40"/>
        <v>0.96746328822343797</v>
      </c>
      <c r="S54" s="113">
        <f t="shared" si="40"/>
        <v>0.96351931330472096</v>
      </c>
      <c r="T54" s="113">
        <f t="shared" si="40"/>
        <v>0.77531206657420249</v>
      </c>
      <c r="U54" s="113">
        <f t="shared" si="40"/>
        <v>0.80106571936056836</v>
      </c>
      <c r="V54" s="35">
        <v>1</v>
      </c>
      <c r="W54" s="282"/>
      <c r="X54" s="35">
        <v>1</v>
      </c>
      <c r="Y54" s="35">
        <v>1</v>
      </c>
      <c r="Z54" s="35">
        <v>1</v>
      </c>
      <c r="AA54" s="35">
        <v>1</v>
      </c>
      <c r="AB54" s="282"/>
      <c r="AC54" s="35">
        <v>1</v>
      </c>
      <c r="AD54" s="35">
        <v>1</v>
      </c>
      <c r="AE54" s="35">
        <v>1</v>
      </c>
      <c r="AF54" s="35">
        <v>1</v>
      </c>
      <c r="AG54" s="282"/>
      <c r="AH54" s="35">
        <v>1</v>
      </c>
      <c r="AI54" s="35">
        <v>1</v>
      </c>
      <c r="AJ54" s="35">
        <v>1</v>
      </c>
      <c r="AK54" s="35">
        <v>1</v>
      </c>
      <c r="AL54" s="282"/>
      <c r="AM54" s="35">
        <v>1</v>
      </c>
      <c r="AN54" s="35">
        <v>1</v>
      </c>
      <c r="AO54" s="35">
        <v>1</v>
      </c>
      <c r="AP54" s="35">
        <v>1</v>
      </c>
      <c r="AQ54" s="282"/>
      <c r="AR54" s="35">
        <v>1</v>
      </c>
      <c r="AS54" s="35">
        <v>1</v>
      </c>
      <c r="AT54" s="35">
        <v>1</v>
      </c>
      <c r="AU54" s="35">
        <v>1</v>
      </c>
      <c r="AV54" s="282"/>
    </row>
    <row r="55" spans="2:48" s="23" customFormat="1" outlineLevel="1" x14ac:dyDescent="0.55000000000000004">
      <c r="B55" s="437" t="s">
        <v>310</v>
      </c>
      <c r="C55" s="438"/>
      <c r="D55" s="352"/>
      <c r="E55" s="352"/>
      <c r="F55" s="352"/>
      <c r="G55" s="352"/>
      <c r="H55" s="353"/>
      <c r="I55" s="352">
        <f t="shared" ref="I55" si="41">I22/D22-1</f>
        <v>-0.22820512820512895</v>
      </c>
      <c r="J55" s="352">
        <f t="shared" ref="J55" si="42">J22/E22-1</f>
        <v>-4.4869364754098413</v>
      </c>
      <c r="K55" s="352">
        <f t="shared" ref="K55" si="43">K22/F22-1</f>
        <v>-1.314434752864716</v>
      </c>
      <c r="L55" s="352">
        <f t="shared" ref="L55" si="44">L22/G22-1</f>
        <v>0.34527569713924766</v>
      </c>
      <c r="M55" s="353">
        <f t="shared" ref="M55" si="45">M22/H22-1</f>
        <v>-0.68340961778517451</v>
      </c>
      <c r="N55" s="352">
        <f t="shared" ref="N55" si="46">N22/I22-1</f>
        <v>-2.1785305811139466E-4</v>
      </c>
      <c r="O55" s="352">
        <f t="shared" ref="O55" si="47">O22/J22-1</f>
        <v>-1.649232351428781</v>
      </c>
      <c r="P55" s="352">
        <f t="shared" ref="P55" si="48">P22/K22-1</f>
        <v>-5.7565950503127619</v>
      </c>
      <c r="Q55" s="352">
        <f t="shared" ref="Q55" si="49">Q22/L22-1</f>
        <v>2.012477359629572E-2</v>
      </c>
      <c r="R55" s="353">
        <f t="shared" ref="R55" si="50">R22/M22-1</f>
        <v>2.7484040555764064</v>
      </c>
      <c r="S55" s="352">
        <f t="shared" ref="S55" si="51">S22/N22-1</f>
        <v>1.9175246499972598E-2</v>
      </c>
      <c r="T55" s="352">
        <f t="shared" ref="T55" si="52">T22/O22-1</f>
        <v>-0.81681375876895213</v>
      </c>
      <c r="U55" s="352">
        <f t="shared" ref="U55" si="53">U22/P22-1</f>
        <v>-0.27684391080617499</v>
      </c>
      <c r="V55" s="352">
        <f t="shared" ref="V55:AV55" si="54">V22/Q22-1</f>
        <v>-0.12064240558931372</v>
      </c>
      <c r="W55" s="353">
        <f t="shared" si="54"/>
        <v>-0.22613385864216728</v>
      </c>
      <c r="X55" s="352">
        <f t="shared" si="54"/>
        <v>-0.10151519278243049</v>
      </c>
      <c r="Y55" s="352">
        <f t="shared" si="54"/>
        <v>3.42008860876326</v>
      </c>
      <c r="Z55" s="352">
        <f t="shared" si="54"/>
        <v>-0.15006052484644972</v>
      </c>
      <c r="AA55" s="352">
        <f t="shared" si="54"/>
        <v>0.45536887484654054</v>
      </c>
      <c r="AB55" s="353">
        <f t="shared" si="54"/>
        <v>0.16892238661618042</v>
      </c>
      <c r="AC55" s="352">
        <f t="shared" si="54"/>
        <v>0.24691883730583397</v>
      </c>
      <c r="AD55" s="352">
        <f t="shared" si="54"/>
        <v>0.37530176562116235</v>
      </c>
      <c r="AE55" s="352">
        <f t="shared" si="54"/>
        <v>0.34612643463409065</v>
      </c>
      <c r="AF55" s="352">
        <f t="shared" si="54"/>
        <v>-2.4736637203284673E-2</v>
      </c>
      <c r="AG55" s="353">
        <f t="shared" si="54"/>
        <v>0.18597703626609663</v>
      </c>
      <c r="AH55" s="352">
        <f t="shared" si="54"/>
        <v>0.10455238731064909</v>
      </c>
      <c r="AI55" s="352">
        <f t="shared" si="54"/>
        <v>0.14187144563770904</v>
      </c>
      <c r="AJ55" s="352">
        <f t="shared" si="54"/>
        <v>0.12148208131993044</v>
      </c>
      <c r="AK55" s="352">
        <f t="shared" si="54"/>
        <v>0.15953464638914094</v>
      </c>
      <c r="AL55" s="353">
        <f t="shared" si="54"/>
        <v>0.13032310166971062</v>
      </c>
      <c r="AM55" s="352">
        <f t="shared" si="54"/>
        <v>0.11491532672238369</v>
      </c>
      <c r="AN55" s="352">
        <f t="shared" si="54"/>
        <v>8.9409040912066695E-2</v>
      </c>
      <c r="AO55" s="352">
        <f t="shared" si="54"/>
        <v>6.908370374215278E-2</v>
      </c>
      <c r="AP55" s="352">
        <f t="shared" si="54"/>
        <v>9.9590570093358588E-2</v>
      </c>
      <c r="AQ55" s="353">
        <f t="shared" si="54"/>
        <v>9.6083395525643045E-2</v>
      </c>
      <c r="AR55" s="352">
        <f t="shared" si="54"/>
        <v>9.3863479209438605E-2</v>
      </c>
      <c r="AS55" s="352">
        <f t="shared" si="54"/>
        <v>9.4543027290346471E-2</v>
      </c>
      <c r="AT55" s="352">
        <f t="shared" si="54"/>
        <v>0.10685921755755201</v>
      </c>
      <c r="AU55" s="352">
        <f t="shared" si="54"/>
        <v>5.8776205961678762E-2</v>
      </c>
      <c r="AV55" s="353">
        <f t="shared" si="54"/>
        <v>8.6133821901191343E-2</v>
      </c>
    </row>
    <row r="56" spans="2:48" outlineLevel="1" x14ac:dyDescent="0.55000000000000004">
      <c r="B56" s="200" t="s">
        <v>311</v>
      </c>
      <c r="C56" s="356"/>
      <c r="D56" s="351">
        <f>-D25/'IS 3Q2022'!D8</f>
        <v>6.5041385860961587E-2</v>
      </c>
      <c r="E56" s="351">
        <f>-E25/'IS 3Q2022'!E8</f>
        <v>6.5684517673924428E-2</v>
      </c>
      <c r="F56" s="113">
        <f>-F25/'IS 3Q2022'!F8</f>
        <v>6.3769602814011436E-2</v>
      </c>
      <c r="G56" s="113">
        <f>-G25/'IS 3Q2022'!G8</f>
        <v>7.7945753668297008E-2</v>
      </c>
      <c r="H56" s="363">
        <f>-H25/'IS 3Q2022'!H8</f>
        <v>6.8151467825535855E-2</v>
      </c>
      <c r="I56" s="354">
        <f>-I25/'IS 3Q2022'!I8</f>
        <v>5.555790393259219E-2</v>
      </c>
      <c r="J56" s="118">
        <f>-J25/'IS 3Q2022'!J8</f>
        <v>6.0710175625865198E-2</v>
      </c>
      <c r="K56" s="118">
        <f>-K25/'IS 3Q2022'!K8</f>
        <v>9.0026290234717338E-2</v>
      </c>
      <c r="L56" s="113">
        <f>-L25/'IS 3Q2022'!L8</f>
        <v>5.5649594557559891E-2</v>
      </c>
      <c r="M56" s="353">
        <f>-M25/'IS 3Q2022'!M8</f>
        <v>6.3083595543838744E-2</v>
      </c>
      <c r="N56" s="354">
        <f>-N25/'IS 3Q2022'!N8</f>
        <v>4.8033899309568251E-2</v>
      </c>
      <c r="O56" s="118">
        <f>-O25/'IS 3Q2022'!O8</f>
        <v>4.8545290941811634E-2</v>
      </c>
      <c r="P56" s="118">
        <f>-P25/'IS 3Q2022'!P8</f>
        <v>4.5061028479957313E-2</v>
      </c>
      <c r="Q56" s="118">
        <f>-Q25/'IS 3Q2022'!Q8</f>
        <v>5.9447383603176751E-2</v>
      </c>
      <c r="R56" s="353">
        <f>-R25/'IS 3Q2022'!R8</f>
        <v>5.058395215515165E-2</v>
      </c>
      <c r="S56" s="354">
        <f>-S25/'IS 3Q2022'!S8</f>
        <v>5.1773824903110409E-2</v>
      </c>
      <c r="T56" s="118">
        <f>-T25/'IS 3Q2022'!T8</f>
        <v>5.9602388810309603E-2</v>
      </c>
      <c r="U56" s="118">
        <f>-U25/'IS 3Q2022'!U8</f>
        <v>5.1962552606716499E-2</v>
      </c>
      <c r="V56" s="35">
        <v>5.8826938051629606E-2</v>
      </c>
      <c r="W56" s="353">
        <f>-W25/'IS 3Q2022'!W8</f>
        <v>5.5502154447597589E-2</v>
      </c>
      <c r="X56" s="355">
        <v>7.7136381046238753E-2</v>
      </c>
      <c r="Y56" s="355">
        <f>X56</f>
        <v>7.7136381046238753E-2</v>
      </c>
      <c r="Z56" s="355">
        <f>Y56</f>
        <v>7.7136381046238753E-2</v>
      </c>
      <c r="AA56" s="355">
        <f>Z56</f>
        <v>7.7136381046238753E-2</v>
      </c>
      <c r="AB56" s="353">
        <f>-AB25/'IS 3Q2022'!AB8</f>
        <v>7.7136381046238753E-2</v>
      </c>
      <c r="AC56" s="355">
        <v>6.9833183676169711E-2</v>
      </c>
      <c r="AD56" s="35">
        <f>AC56</f>
        <v>6.9833183676169711E-2</v>
      </c>
      <c r="AE56" s="35">
        <f>AD56</f>
        <v>6.9833183676169711E-2</v>
      </c>
      <c r="AF56" s="35">
        <f>AE56</f>
        <v>6.9833183676169711E-2</v>
      </c>
      <c r="AG56" s="353">
        <f>-AG25/'IS 3Q2022'!AG8</f>
        <v>6.9833183676169711E-2</v>
      </c>
      <c r="AH56" s="355">
        <v>6.2598056291917614E-2</v>
      </c>
      <c r="AI56" s="35">
        <f>AH56</f>
        <v>6.2598056291917614E-2</v>
      </c>
      <c r="AJ56" s="35">
        <f>AI56</f>
        <v>6.2598056291917614E-2</v>
      </c>
      <c r="AK56" s="35">
        <f>AJ56</f>
        <v>6.2598056291917614E-2</v>
      </c>
      <c r="AL56" s="353">
        <f>-AL25/'IS 3Q2022'!AL8</f>
        <v>6.2598056291917614E-2</v>
      </c>
      <c r="AM56" s="355">
        <f>AVERAGE(AH56,AI56,AJ56,AK56)</f>
        <v>6.2598056291917614E-2</v>
      </c>
      <c r="AN56" s="35">
        <f>AVERAGE(AI56,AJ56,AK56,AM56)</f>
        <v>6.2598056291917614E-2</v>
      </c>
      <c r="AO56" s="35">
        <f>AVERAGE(AN56,AM56,AK56,AJ56)</f>
        <v>6.2598056291917614E-2</v>
      </c>
      <c r="AP56" s="35">
        <f>AVERAGE(AO56,AN56,AM56,AK56)</f>
        <v>6.2598056291917614E-2</v>
      </c>
      <c r="AQ56" s="353">
        <f>-AQ25/'IS 3Q2022'!AQ8</f>
        <v>6.2598056291917614E-2</v>
      </c>
      <c r="AR56" s="355">
        <f>AVERAGE(AM56,AN56,AO56,AP56)</f>
        <v>6.2598056291917614E-2</v>
      </c>
      <c r="AS56" s="35">
        <f>AVERAGE(AN56,AO56,AP56,AR56)</f>
        <v>6.2598056291917614E-2</v>
      </c>
      <c r="AT56" s="35">
        <f>AVERAGE(AS56,AR56,AP56,AO56)</f>
        <v>6.2598056291917614E-2</v>
      </c>
      <c r="AU56" s="35">
        <f>AVERAGE(AT56,AS56,AR56,AP56)</f>
        <v>6.2598056291917614E-2</v>
      </c>
      <c r="AV56" s="353">
        <f>-AV25/'IS 3Q2022'!AV8</f>
        <v>6.25980562919176E-2</v>
      </c>
    </row>
    <row r="57" spans="2:48" outlineLevel="1" x14ac:dyDescent="0.55000000000000004">
      <c r="B57" s="200" t="s">
        <v>312</v>
      </c>
      <c r="C57" s="356"/>
      <c r="D57" s="299">
        <f>-D34-D33</f>
        <v>5561.4</v>
      </c>
      <c r="E57" s="299">
        <f t="shared" ref="E57:AV57" si="55">-E34-E33</f>
        <v>3161</v>
      </c>
      <c r="F57" s="146">
        <f t="shared" si="55"/>
        <v>581.20000000000005</v>
      </c>
      <c r="G57" s="146">
        <f t="shared" si="55"/>
        <v>2679.9999999999995</v>
      </c>
      <c r="H57" s="122">
        <f t="shared" si="55"/>
        <v>11983.599999999999</v>
      </c>
      <c r="I57" s="299">
        <f t="shared" si="55"/>
        <v>1575.6000000000001</v>
      </c>
      <c r="J57" s="146">
        <f t="shared" si="55"/>
        <v>1088.5</v>
      </c>
      <c r="K57" s="146">
        <f t="shared" si="55"/>
        <v>479.00000000000006</v>
      </c>
      <c r="L57" s="146">
        <f t="shared" si="55"/>
        <v>479.3</v>
      </c>
      <c r="M57" s="122">
        <f t="shared" si="55"/>
        <v>3622.4</v>
      </c>
      <c r="N57" s="299">
        <f t="shared" si="55"/>
        <v>528.20000000000005</v>
      </c>
      <c r="O57" s="146">
        <f t="shared" si="55"/>
        <v>529.79999999999995</v>
      </c>
      <c r="P57" s="146">
        <f t="shared" si="55"/>
        <v>530.20000000000005</v>
      </c>
      <c r="Q57" s="146">
        <f t="shared" si="55"/>
        <v>530.79999999999995</v>
      </c>
      <c r="R57" s="122">
        <f t="shared" si="55"/>
        <v>2119</v>
      </c>
      <c r="S57" s="299">
        <f t="shared" si="55"/>
        <v>4096.8999999999996</v>
      </c>
      <c r="T57" s="146">
        <f t="shared" si="55"/>
        <v>1039.8</v>
      </c>
      <c r="U57" s="146">
        <f t="shared" si="55"/>
        <v>577.39999999999986</v>
      </c>
      <c r="V57" s="146">
        <f t="shared" si="55"/>
        <v>591.31176300000004</v>
      </c>
      <c r="W57" s="122">
        <f>-W34-W33</f>
        <v>6305.4117630000001</v>
      </c>
      <c r="X57" s="299">
        <f t="shared" si="55"/>
        <v>592.49438652600008</v>
      </c>
      <c r="Y57" s="299">
        <f t="shared" si="55"/>
        <v>593.67937529905203</v>
      </c>
      <c r="Z57" s="299">
        <f t="shared" si="55"/>
        <v>594.86673404965018</v>
      </c>
      <c r="AA57" s="299">
        <f t="shared" si="55"/>
        <v>625.85929089363685</v>
      </c>
      <c r="AB57" s="166">
        <f t="shared" si="55"/>
        <v>2406.8997867683393</v>
      </c>
      <c r="AC57" s="299">
        <f t="shared" si="55"/>
        <v>592.49438652600008</v>
      </c>
      <c r="AD57" s="146">
        <f t="shared" si="55"/>
        <v>593.67937529905203</v>
      </c>
      <c r="AE57" s="146">
        <f t="shared" si="55"/>
        <v>694.86673404965018</v>
      </c>
      <c r="AF57" s="146">
        <f t="shared" si="55"/>
        <v>725.85929089363685</v>
      </c>
      <c r="AG57" s="166">
        <f t="shared" si="55"/>
        <v>2606.8997867683393</v>
      </c>
      <c r="AH57" s="299">
        <f t="shared" si="55"/>
        <v>727.11100947542411</v>
      </c>
      <c r="AI57" s="146">
        <f t="shared" si="55"/>
        <v>728.36523149437494</v>
      </c>
      <c r="AJ57" s="146">
        <f t="shared" si="55"/>
        <v>5819.7265176479514</v>
      </c>
      <c r="AK57" s="146">
        <f>-AK34-AK33</f>
        <v>5851.9855749523504</v>
      </c>
      <c r="AL57" s="122">
        <f t="shared" si="55"/>
        <v>13127.1883335701</v>
      </c>
      <c r="AM57" s="299">
        <f t="shared" si="55"/>
        <v>912.21613932497689</v>
      </c>
      <c r="AN57" s="146">
        <f t="shared" si="55"/>
        <v>913.04674444313298</v>
      </c>
      <c r="AO57" s="146">
        <f t="shared" si="55"/>
        <v>888.74025332534723</v>
      </c>
      <c r="AP57" s="146">
        <f t="shared" si="55"/>
        <v>895.10440668659226</v>
      </c>
      <c r="AQ57" s="122">
        <f t="shared" si="55"/>
        <v>3609.1075437800491</v>
      </c>
      <c r="AR57" s="299">
        <f t="shared" si="55"/>
        <v>895.15083440543822</v>
      </c>
      <c r="AS57" s="146">
        <f t="shared" si="55"/>
        <v>895.19735497972169</v>
      </c>
      <c r="AT57" s="146">
        <f t="shared" si="55"/>
        <v>895.24396859515389</v>
      </c>
      <c r="AU57" s="146">
        <f t="shared" si="55"/>
        <v>908.19648894657325</v>
      </c>
      <c r="AV57" s="122">
        <f t="shared" si="55"/>
        <v>3593.7886469268869</v>
      </c>
    </row>
    <row r="58" spans="2:48" outlineLevel="1" x14ac:dyDescent="0.55000000000000004">
      <c r="B58" s="203" t="s">
        <v>313</v>
      </c>
      <c r="C58" s="364"/>
      <c r="D58" s="365"/>
      <c r="E58" s="365"/>
      <c r="F58" s="366"/>
      <c r="G58" s="366"/>
      <c r="H58" s="367"/>
      <c r="I58" s="365"/>
      <c r="J58" s="366"/>
      <c r="K58" s="366"/>
      <c r="L58" s="366"/>
      <c r="M58" s="367"/>
      <c r="N58" s="365"/>
      <c r="O58" s="366"/>
      <c r="P58" s="366"/>
      <c r="Q58" s="366"/>
      <c r="R58" s="367"/>
      <c r="S58" s="365"/>
      <c r="T58" s="366"/>
      <c r="U58" s="366"/>
      <c r="V58" s="366"/>
      <c r="W58" s="367"/>
      <c r="X58" s="365">
        <f>X57</f>
        <v>592.49438652600008</v>
      </c>
      <c r="Y58" s="365">
        <f>+Y57+X58</f>
        <v>1186.1737618250522</v>
      </c>
      <c r="Z58" s="365">
        <f t="shared" ref="Z58:AA58" si="56">+Z57+Y58</f>
        <v>1781.0404958747024</v>
      </c>
      <c r="AA58" s="365">
        <f t="shared" si="56"/>
        <v>2406.8997867683393</v>
      </c>
      <c r="AB58" s="368">
        <f>AA58</f>
        <v>2406.8997867683393</v>
      </c>
      <c r="AC58" s="365">
        <f>AA58+AC57</f>
        <v>2999.3941732943395</v>
      </c>
      <c r="AD58" s="365">
        <f>AC58+AD57</f>
        <v>3593.0735485933915</v>
      </c>
      <c r="AE58" s="365">
        <f t="shared" ref="AE58:AF58" si="57">AD58+AE57</f>
        <v>4287.9402826430414</v>
      </c>
      <c r="AF58" s="365">
        <f t="shared" si="57"/>
        <v>5013.7995735366785</v>
      </c>
      <c r="AG58" s="368">
        <f>+AF58</f>
        <v>5013.7995735366785</v>
      </c>
      <c r="AH58" s="365">
        <f>AF58+AH57</f>
        <v>5740.9105830121025</v>
      </c>
      <c r="AI58" s="365">
        <f>AH58+AI57</f>
        <v>6469.2758145064772</v>
      </c>
      <c r="AJ58" s="365">
        <f t="shared" ref="AJ58" si="58">AI58+AJ57</f>
        <v>12289.002332154429</v>
      </c>
      <c r="AK58" s="365">
        <f>AJ58+AK57</f>
        <v>18140.987907106777</v>
      </c>
      <c r="AL58" s="394">
        <f>+AK58</f>
        <v>18140.987907106777</v>
      </c>
      <c r="AM58" s="365"/>
      <c r="AN58" s="366"/>
      <c r="AO58" s="366"/>
      <c r="AP58" s="366"/>
      <c r="AQ58" s="367"/>
      <c r="AR58" s="365"/>
      <c r="AS58" s="366"/>
      <c r="AT58" s="366"/>
      <c r="AU58" s="366"/>
      <c r="AV58" s="367"/>
    </row>
    <row r="59" spans="2:48" x14ac:dyDescent="0.55000000000000004">
      <c r="B59" s="395" t="s">
        <v>329</v>
      </c>
      <c r="C59" s="396"/>
      <c r="D59" s="397"/>
      <c r="E59" s="397"/>
      <c r="F59" s="398"/>
      <c r="G59" s="398"/>
      <c r="H59" s="398"/>
      <c r="I59" s="397"/>
      <c r="J59" s="397"/>
      <c r="K59" s="398"/>
      <c r="L59" s="398"/>
      <c r="M59" s="398"/>
      <c r="N59" s="397"/>
      <c r="O59" s="397"/>
      <c r="P59" s="398"/>
      <c r="Q59" s="398"/>
      <c r="R59" s="398"/>
      <c r="S59" s="397"/>
      <c r="T59" s="397"/>
      <c r="U59" s="398"/>
      <c r="V59" s="398"/>
      <c r="W59" s="398"/>
      <c r="X59" s="397"/>
      <c r="Y59" s="397"/>
      <c r="Z59" s="398"/>
      <c r="AA59" s="398"/>
      <c r="AB59" s="398"/>
      <c r="AC59" s="397"/>
      <c r="AD59" s="397"/>
      <c r="AE59" s="398"/>
      <c r="AF59" s="398"/>
      <c r="AG59" s="398"/>
      <c r="AH59" s="397"/>
      <c r="AI59" s="397"/>
      <c r="AJ59" s="398"/>
      <c r="AK59" s="398"/>
      <c r="AL59" s="403">
        <f>('IS 3Q2022'!AL34/'IS 3Q2022'!W34)^(1/3)-1</f>
        <v>0.17678317249137177</v>
      </c>
    </row>
    <row r="60" spans="2:48" x14ac:dyDescent="0.55000000000000004">
      <c r="B60" s="308" t="s">
        <v>330</v>
      </c>
      <c r="D60" s="399"/>
      <c r="E60" s="399"/>
      <c r="I60" s="399"/>
      <c r="J60" s="399"/>
      <c r="N60" s="399"/>
      <c r="O60" s="399"/>
      <c r="S60" s="399"/>
      <c r="T60" s="399"/>
      <c r="X60" s="399"/>
      <c r="Y60" s="399"/>
      <c r="AC60" s="399"/>
      <c r="AD60" s="399"/>
      <c r="AH60" s="399"/>
      <c r="AI60" s="399"/>
      <c r="AL60" s="29">
        <v>0.16676103207707516</v>
      </c>
    </row>
    <row r="61" spans="2:48" x14ac:dyDescent="0.55000000000000004">
      <c r="B61" s="311" t="s">
        <v>331</v>
      </c>
      <c r="C61" s="400"/>
      <c r="D61" s="401"/>
      <c r="E61" s="401"/>
      <c r="F61" s="402"/>
      <c r="G61" s="402"/>
      <c r="H61" s="402"/>
      <c r="I61" s="401"/>
      <c r="J61" s="401"/>
      <c r="K61" s="402"/>
      <c r="L61" s="402"/>
      <c r="M61" s="402"/>
      <c r="N61" s="401"/>
      <c r="O61" s="401"/>
      <c r="P61" s="402"/>
      <c r="Q61" s="402"/>
      <c r="R61" s="402"/>
      <c r="S61" s="401"/>
      <c r="T61" s="401"/>
      <c r="U61" s="402"/>
      <c r="V61" s="402"/>
      <c r="W61" s="402"/>
      <c r="X61" s="401"/>
      <c r="Y61" s="401"/>
      <c r="Z61" s="402"/>
      <c r="AA61" s="402"/>
      <c r="AB61" s="402"/>
      <c r="AC61" s="401"/>
      <c r="AD61" s="401"/>
      <c r="AE61" s="402"/>
      <c r="AF61" s="402"/>
      <c r="AG61" s="402"/>
      <c r="AH61" s="401"/>
      <c r="AI61" s="401"/>
      <c r="AJ61" s="402"/>
      <c r="AK61" s="402"/>
      <c r="AL61" s="404">
        <f>AL59-AL60</f>
        <v>1.002214041429661E-2</v>
      </c>
    </row>
    <row r="62" spans="2:48" s="23" customFormat="1" x14ac:dyDescent="0.55000000000000004">
      <c r="B62" s="395" t="s">
        <v>332</v>
      </c>
      <c r="C62" s="409"/>
      <c r="D62" s="410"/>
      <c r="E62" s="410"/>
      <c r="F62" s="411"/>
      <c r="G62" s="411"/>
      <c r="H62" s="411"/>
      <c r="I62" s="410"/>
      <c r="J62" s="410"/>
      <c r="K62" s="411"/>
      <c r="L62" s="411"/>
      <c r="M62" s="411"/>
      <c r="N62" s="410"/>
      <c r="O62" s="410"/>
      <c r="P62" s="411"/>
      <c r="Q62" s="411"/>
      <c r="R62" s="411"/>
      <c r="S62" s="410"/>
      <c r="T62" s="410"/>
      <c r="U62" s="411"/>
      <c r="V62" s="411"/>
      <c r="W62" s="411"/>
      <c r="X62" s="410"/>
      <c r="Y62" s="410"/>
      <c r="Z62" s="411"/>
      <c r="AA62" s="411"/>
      <c r="AB62" s="411"/>
      <c r="AC62" s="410"/>
      <c r="AD62" s="410"/>
      <c r="AE62" s="411"/>
      <c r="AF62" s="411"/>
      <c r="AG62" s="411"/>
      <c r="AH62" s="410"/>
      <c r="AI62" s="410"/>
      <c r="AJ62" s="411"/>
      <c r="AK62" s="412"/>
      <c r="AL62" s="416">
        <f>(0.15+1)^3*2.88</f>
        <v>4.3801199999999989</v>
      </c>
      <c r="AM62" s="408"/>
      <c r="AN62" s="48"/>
      <c r="AO62" s="309"/>
      <c r="AP62" s="309"/>
      <c r="AQ62" s="309"/>
      <c r="AR62" s="48"/>
      <c r="AS62" s="48"/>
      <c r="AT62" s="309"/>
      <c r="AU62" s="309"/>
      <c r="AV62" s="309"/>
    </row>
    <row r="63" spans="2:48" s="23" customFormat="1" x14ac:dyDescent="0.55000000000000004">
      <c r="B63" s="311" t="s">
        <v>333</v>
      </c>
      <c r="C63" s="413"/>
      <c r="D63" s="313"/>
      <c r="E63" s="313"/>
      <c r="F63" s="314"/>
      <c r="G63" s="314"/>
      <c r="H63" s="314"/>
      <c r="I63" s="313"/>
      <c r="J63" s="313"/>
      <c r="K63" s="314"/>
      <c r="L63" s="314"/>
      <c r="M63" s="314"/>
      <c r="N63" s="313"/>
      <c r="O63" s="313"/>
      <c r="P63" s="314"/>
      <c r="Q63" s="314"/>
      <c r="R63" s="314"/>
      <c r="S63" s="313"/>
      <c r="T63" s="313"/>
      <c r="U63" s="314"/>
      <c r="V63" s="314"/>
      <c r="W63" s="314"/>
      <c r="X63" s="313"/>
      <c r="Y63" s="313"/>
      <c r="Z63" s="314"/>
      <c r="AA63" s="314"/>
      <c r="AB63" s="314"/>
      <c r="AC63" s="313"/>
      <c r="AD63" s="313"/>
      <c r="AE63" s="314"/>
      <c r="AF63" s="314"/>
      <c r="AG63" s="314"/>
      <c r="AH63" s="313"/>
      <c r="AI63" s="313"/>
      <c r="AJ63" s="314"/>
      <c r="AK63" s="414"/>
      <c r="AL63" s="417">
        <f>(0.2+1)^3*2.88</f>
        <v>4.9766399999999997</v>
      </c>
      <c r="AM63" s="215"/>
      <c r="AN63" s="407"/>
      <c r="AO63" s="309"/>
      <c r="AP63" s="309"/>
      <c r="AQ63" s="309"/>
      <c r="AR63" s="48"/>
      <c r="AS63" s="48"/>
      <c r="AT63" s="309"/>
      <c r="AU63" s="309"/>
      <c r="AV63" s="309"/>
    </row>
    <row r="64" spans="2:48" s="23" customFormat="1" x14ac:dyDescent="0.55000000000000004">
      <c r="B64" s="395" t="s">
        <v>343</v>
      </c>
      <c r="C64" s="409"/>
      <c r="D64" s="410"/>
      <c r="E64" s="410"/>
      <c r="F64" s="411"/>
      <c r="G64" s="411"/>
      <c r="H64" s="411"/>
      <c r="I64" s="410"/>
      <c r="J64" s="410"/>
      <c r="K64" s="411"/>
      <c r="L64" s="411"/>
      <c r="M64" s="411"/>
      <c r="N64" s="410"/>
      <c r="O64" s="410"/>
      <c r="P64" s="411"/>
      <c r="Q64" s="411"/>
      <c r="R64" s="411"/>
      <c r="S64" s="410"/>
      <c r="T64" s="410"/>
      <c r="U64" s="411"/>
      <c r="V64" s="411"/>
      <c r="W64" s="411"/>
      <c r="X64" s="410"/>
      <c r="Y64" s="410"/>
      <c r="Z64" s="411"/>
      <c r="AA64" s="411"/>
      <c r="AB64" s="411"/>
      <c r="AC64" s="410"/>
      <c r="AD64" s="410"/>
      <c r="AE64" s="411"/>
      <c r="AF64" s="411"/>
      <c r="AG64" s="411"/>
      <c r="AH64" s="410"/>
      <c r="AI64" s="410"/>
      <c r="AJ64" s="411"/>
      <c r="AK64" s="411"/>
      <c r="AL64" s="403">
        <f>(('IS 3Q2022'!AK57+'IS 3Q2022'!AK90)/('IS 3Q2022'!V57+'IS 3Q2022'!V90))^(1/3)-1</f>
        <v>7.0002254704243816E-2</v>
      </c>
      <c r="AM64" s="16"/>
      <c r="AN64" s="48"/>
      <c r="AO64" s="309"/>
      <c r="AP64" s="309"/>
      <c r="AQ64" s="309"/>
      <c r="AR64" s="48"/>
      <c r="AS64" s="48"/>
      <c r="AT64" s="309"/>
      <c r="AU64" s="309"/>
      <c r="AV64" s="309"/>
    </row>
    <row r="65" spans="2:48" s="23" customFormat="1" x14ac:dyDescent="0.55000000000000004">
      <c r="B65" s="311" t="s">
        <v>344</v>
      </c>
      <c r="C65" s="413"/>
      <c r="D65" s="313"/>
      <c r="E65" s="313"/>
      <c r="F65" s="314"/>
      <c r="G65" s="314"/>
      <c r="H65" s="314"/>
      <c r="I65" s="313"/>
      <c r="J65" s="313"/>
      <c r="K65" s="314"/>
      <c r="L65" s="314"/>
      <c r="M65" s="314"/>
      <c r="N65" s="313"/>
      <c r="O65" s="313"/>
      <c r="P65" s="314"/>
      <c r="Q65" s="314"/>
      <c r="R65" s="314"/>
      <c r="S65" s="313"/>
      <c r="T65" s="313"/>
      <c r="U65" s="314"/>
      <c r="V65" s="314"/>
      <c r="W65" s="314"/>
      <c r="X65" s="313"/>
      <c r="Y65" s="313"/>
      <c r="Z65" s="314"/>
      <c r="AA65" s="314"/>
      <c r="AB65" s="314"/>
      <c r="AC65" s="313"/>
      <c r="AD65" s="313"/>
      <c r="AE65" s="314"/>
      <c r="AF65" s="314"/>
      <c r="AG65" s="314"/>
      <c r="AH65" s="313"/>
      <c r="AI65" s="313"/>
      <c r="AJ65" s="314"/>
      <c r="AK65" s="314"/>
      <c r="AL65" s="426">
        <f>('IS 3Q2022'!AL8/'IS 3Q2022'!W8)^(1/3)-1</f>
        <v>0.10997922210109468</v>
      </c>
      <c r="AM65" s="48"/>
      <c r="AN65" s="48"/>
      <c r="AO65" s="309"/>
      <c r="AP65" s="309"/>
      <c r="AQ65" s="309"/>
      <c r="AR65" s="48"/>
      <c r="AS65" s="48"/>
      <c r="AT65" s="309"/>
      <c r="AU65" s="309"/>
      <c r="AV65" s="309"/>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02D07-9B06-44CF-A020-50DD97CF27E8}">
  <sheetPr>
    <tabColor theme="9" tint="0.79998168889431442"/>
    <pageSetUpPr fitToPage="1"/>
  </sheetPr>
  <dimension ref="A1:AV316"/>
  <sheetViews>
    <sheetView showGridLines="0" zoomScaleNormal="100" workbookViewId="0">
      <pane xSplit="3" ySplit="4" topLeftCell="AA39" activePane="bottomRight" state="frozen"/>
      <selection activeCell="AA153" sqref="AA153"/>
      <selection pane="topRight" activeCell="AA153" sqref="AA153"/>
      <selection pane="bottomLeft" activeCell="AA153" sqref="AA153"/>
      <selection pane="bottomRight" activeCell="AA153" sqref="AA15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37" t="s">
        <v>210</v>
      </c>
      <c r="C1" s="370"/>
      <c r="D1" s="45"/>
      <c r="E1" s="149"/>
      <c r="F1" s="149"/>
      <c r="G1" s="149"/>
      <c r="H1" s="149"/>
      <c r="I1" s="369"/>
      <c r="J1" s="369"/>
      <c r="K1" s="369"/>
      <c r="L1" s="369"/>
      <c r="M1" s="369"/>
      <c r="N1" s="369"/>
      <c r="O1" s="369"/>
      <c r="P1" s="369"/>
      <c r="Q1" s="369"/>
      <c r="R1" s="369"/>
      <c r="S1" s="369"/>
      <c r="T1" s="369"/>
      <c r="U1" s="369"/>
      <c r="V1" s="369"/>
      <c r="W1" s="373"/>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9.3000000000000007" customHeight="1" x14ac:dyDescent="0.55000000000000004">
      <c r="B2" s="99"/>
      <c r="C2" s="370"/>
      <c r="D2" s="45"/>
      <c r="E2" s="149"/>
      <c r="F2" s="149"/>
      <c r="G2" s="149"/>
      <c r="H2" s="149"/>
      <c r="I2" s="369"/>
      <c r="J2" s="369"/>
      <c r="K2" s="369"/>
      <c r="L2" s="369"/>
      <c r="M2" s="369"/>
      <c r="N2" s="369"/>
      <c r="O2" s="369"/>
      <c r="P2" s="369"/>
      <c r="Q2" s="369"/>
      <c r="R2" s="369"/>
      <c r="S2" s="369"/>
      <c r="T2" s="369"/>
      <c r="U2" s="373"/>
      <c r="V2" s="385"/>
      <c r="W2" s="385"/>
      <c r="X2" s="385"/>
      <c r="Y2" s="385"/>
      <c r="Z2" s="385"/>
      <c r="AA2" s="385"/>
      <c r="AB2" s="369"/>
      <c r="AC2" s="369"/>
      <c r="AD2" s="369"/>
      <c r="AE2" s="369"/>
      <c r="AF2" s="369"/>
      <c r="AG2" s="389"/>
      <c r="AH2" s="391"/>
      <c r="AI2" s="369"/>
      <c r="AJ2" s="369"/>
      <c r="AK2" s="369"/>
      <c r="AL2" s="389"/>
      <c r="AM2" s="391"/>
      <c r="AN2" s="369"/>
      <c r="AO2" s="369"/>
      <c r="AP2" s="369"/>
      <c r="AQ2" s="369"/>
      <c r="AR2" s="369"/>
      <c r="AS2" s="369"/>
      <c r="AT2" s="369"/>
      <c r="AU2" s="369"/>
      <c r="AV2" s="369"/>
    </row>
    <row r="3" spans="1:48" ht="15.6" x14ac:dyDescent="0.6">
      <c r="A3" s="473"/>
      <c r="B3" s="445" t="s">
        <v>18</v>
      </c>
      <c r="C3" s="446"/>
      <c r="D3" s="13" t="s">
        <v>15</v>
      </c>
      <c r="E3" s="13" t="s">
        <v>82</v>
      </c>
      <c r="F3" s="13" t="s">
        <v>84</v>
      </c>
      <c r="G3" s="13" t="s">
        <v>147</v>
      </c>
      <c r="H3" s="39" t="s">
        <v>147</v>
      </c>
      <c r="I3" s="13" t="s">
        <v>146</v>
      </c>
      <c r="J3" s="13" t="s">
        <v>145</v>
      </c>
      <c r="K3" s="13" t="s">
        <v>144</v>
      </c>
      <c r="L3" s="13" t="s">
        <v>141</v>
      </c>
      <c r="M3" s="39" t="s">
        <v>141</v>
      </c>
      <c r="N3" s="13" t="s">
        <v>148</v>
      </c>
      <c r="O3" s="13" t="s">
        <v>156</v>
      </c>
      <c r="P3" s="13" t="s">
        <v>158</v>
      </c>
      <c r="Q3" s="13" t="s">
        <v>171</v>
      </c>
      <c r="R3" s="39" t="s">
        <v>171</v>
      </c>
      <c r="S3" s="13" t="s">
        <v>187</v>
      </c>
      <c r="T3" s="13" t="s">
        <v>190</v>
      </c>
      <c r="U3" s="13" t="s">
        <v>203</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160</v>
      </c>
      <c r="AN3" s="15" t="s">
        <v>161</v>
      </c>
      <c r="AO3" s="15" t="s">
        <v>162</v>
      </c>
      <c r="AP3" s="15" t="s">
        <v>163</v>
      </c>
      <c r="AQ3" s="41" t="s">
        <v>163</v>
      </c>
      <c r="AR3" s="15" t="s">
        <v>191</v>
      </c>
      <c r="AS3" s="15" t="s">
        <v>192</v>
      </c>
      <c r="AT3" s="15" t="s">
        <v>193</v>
      </c>
      <c r="AU3" s="15" t="s">
        <v>194</v>
      </c>
      <c r="AV3" s="41" t="s">
        <v>194</v>
      </c>
    </row>
    <row r="4" spans="1:48" ht="17.55" customHeight="1" x14ac:dyDescent="0.85">
      <c r="A4" s="473"/>
      <c r="B4" s="463" t="s">
        <v>3</v>
      </c>
      <c r="C4" s="464"/>
      <c r="D4" s="14" t="s">
        <v>19</v>
      </c>
      <c r="E4" s="14" t="s">
        <v>81</v>
      </c>
      <c r="F4" s="14" t="s">
        <v>85</v>
      </c>
      <c r="G4" s="14" t="s">
        <v>95</v>
      </c>
      <c r="H4" s="40" t="s">
        <v>96</v>
      </c>
      <c r="I4" s="14" t="s">
        <v>97</v>
      </c>
      <c r="J4" s="14" t="s">
        <v>98</v>
      </c>
      <c r="K4" s="14" t="s">
        <v>99</v>
      </c>
      <c r="L4" s="14" t="s">
        <v>142</v>
      </c>
      <c r="M4" s="40" t="s">
        <v>143</v>
      </c>
      <c r="N4" s="14" t="s">
        <v>149</v>
      </c>
      <c r="O4" s="14" t="s">
        <v>157</v>
      </c>
      <c r="P4" s="14" t="s">
        <v>159</v>
      </c>
      <c r="Q4" s="14" t="s">
        <v>172</v>
      </c>
      <c r="R4" s="40" t="s">
        <v>173</v>
      </c>
      <c r="S4" s="14" t="s">
        <v>188</v>
      </c>
      <c r="T4" s="14" t="s">
        <v>189</v>
      </c>
      <c r="U4" s="14" t="s">
        <v>204</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164</v>
      </c>
      <c r="AN4" s="12" t="s">
        <v>165</v>
      </c>
      <c r="AO4" s="12" t="s">
        <v>166</v>
      </c>
      <c r="AP4" s="12" t="s">
        <v>167</v>
      </c>
      <c r="AQ4" s="42" t="s">
        <v>168</v>
      </c>
      <c r="AR4" s="12" t="s">
        <v>195</v>
      </c>
      <c r="AS4" s="12" t="s">
        <v>196</v>
      </c>
      <c r="AT4" s="12" t="s">
        <v>197</v>
      </c>
      <c r="AU4" s="12" t="s">
        <v>198</v>
      </c>
      <c r="AV4" s="42" t="s">
        <v>199</v>
      </c>
    </row>
    <row r="5" spans="1:48" outlineLevel="1" x14ac:dyDescent="0.55000000000000004">
      <c r="B5" s="437" t="s">
        <v>101</v>
      </c>
      <c r="C5" s="438"/>
      <c r="D5" s="105" t="e">
        <f>#REF!-'IS 3Q2022'!D5</f>
        <v>#REF!</v>
      </c>
      <c r="E5" s="105" t="e">
        <f>#REF!-'IS 3Q2022'!E5</f>
        <v>#REF!</v>
      </c>
      <c r="F5" s="105" t="e">
        <f>#REF!-'IS 3Q2022'!F5</f>
        <v>#REF!</v>
      </c>
      <c r="G5" s="105" t="e">
        <f>#REF!-'IS 3Q2022'!G5</f>
        <v>#REF!</v>
      </c>
      <c r="H5" s="170" t="e">
        <f>#REF!-'IS 3Q2022'!H5</f>
        <v>#REF!</v>
      </c>
      <c r="I5" s="105" t="e">
        <f>#REF!-'IS 3Q2022'!I5</f>
        <v>#REF!</v>
      </c>
      <c r="J5" s="105" t="e">
        <f>#REF!-'IS 3Q2022'!J5</f>
        <v>#REF!</v>
      </c>
      <c r="K5" s="105" t="e">
        <f>#REF!-'IS 3Q2022'!K5</f>
        <v>#REF!</v>
      </c>
      <c r="L5" s="105" t="e">
        <f>#REF!-'IS 3Q2022'!L5</f>
        <v>#REF!</v>
      </c>
      <c r="M5" s="49" t="e">
        <f>#REF!-'IS 3Q2022'!M5</f>
        <v>#REF!</v>
      </c>
      <c r="N5" s="48" t="e">
        <f>#REF!-'IS 3Q2022'!N5</f>
        <v>#REF!</v>
      </c>
      <c r="O5" s="48" t="e">
        <f>#REF!-'IS 3Q2022'!O5</f>
        <v>#REF!</v>
      </c>
      <c r="P5" s="48" t="e">
        <f>#REF!-'IS 3Q2022'!P5</f>
        <v>#REF!</v>
      </c>
      <c r="Q5" s="105" t="e">
        <f>#REF!-'IS 3Q2022'!Q5</f>
        <v>#REF!</v>
      </c>
      <c r="R5" s="49" t="e">
        <f>#REF!-'IS 3Q2022'!R5</f>
        <v>#REF!</v>
      </c>
      <c r="S5" s="48" t="e">
        <f>#REF!-'IS 3Q2022'!S5</f>
        <v>#REF!</v>
      </c>
      <c r="T5" s="48" t="e">
        <f>#REF!-'IS 3Q2022'!T5</f>
        <v>#REF!</v>
      </c>
      <c r="U5" s="48" t="e">
        <f>#REF!-'IS 3Q2022'!U5</f>
        <v>#REF!</v>
      </c>
      <c r="V5" s="48" t="e">
        <f>#REF!-'IS 3Q2022'!V5</f>
        <v>#REF!</v>
      </c>
      <c r="W5" s="49" t="e">
        <f>#REF!-'IS 3Q2022'!W5</f>
        <v>#REF!</v>
      </c>
      <c r="X5" s="48" t="e">
        <f>#REF!-'IS 3Q2022'!X5</f>
        <v>#REF!</v>
      </c>
      <c r="Y5" s="48" t="e">
        <f>#REF!-'IS 3Q2022'!Y5</f>
        <v>#REF!</v>
      </c>
      <c r="Z5" s="48" t="e">
        <f>#REF!-'IS 3Q2022'!Z5</f>
        <v>#REF!</v>
      </c>
      <c r="AA5" s="48" t="e">
        <f>#REF!-'IS 3Q2022'!AA5</f>
        <v>#REF!</v>
      </c>
      <c r="AB5" s="49" t="e">
        <f>#REF!-'IS 3Q2022'!AB5</f>
        <v>#REF!</v>
      </c>
      <c r="AC5" s="48" t="e">
        <f>#REF!-'IS 3Q2022'!AC5</f>
        <v>#REF!</v>
      </c>
      <c r="AD5" s="48" t="e">
        <f>#REF!-'IS 3Q2022'!AD5</f>
        <v>#REF!</v>
      </c>
      <c r="AE5" s="48" t="e">
        <f>#REF!-'IS 3Q2022'!AE5</f>
        <v>#REF!</v>
      </c>
      <c r="AF5" s="48" t="e">
        <f>#REF!-'IS 3Q2022'!AF5</f>
        <v>#REF!</v>
      </c>
      <c r="AG5" s="49" t="e">
        <f>#REF!-'IS 3Q2022'!AG5</f>
        <v>#REF!</v>
      </c>
      <c r="AH5" s="48" t="e">
        <f>#REF!-'IS 3Q2022'!AH5</f>
        <v>#REF!</v>
      </c>
      <c r="AI5" s="48" t="e">
        <f>#REF!-'IS 3Q2022'!AI5</f>
        <v>#REF!</v>
      </c>
      <c r="AJ5" s="48" t="e">
        <f>#REF!-'IS 3Q2022'!AJ5</f>
        <v>#REF!</v>
      </c>
      <c r="AK5" s="48" t="e">
        <f>#REF!-'IS 3Q2022'!AK5</f>
        <v>#REF!</v>
      </c>
      <c r="AL5" s="49" t="e">
        <f>#REF!-'IS 3Q2022'!AL5</f>
        <v>#REF!</v>
      </c>
      <c r="AM5" s="48" t="e">
        <f>#REF!-'IS 3Q2022'!AM5</f>
        <v>#REF!</v>
      </c>
      <c r="AN5" s="48" t="e">
        <f>#REF!-'IS 3Q2022'!AN5</f>
        <v>#REF!</v>
      </c>
      <c r="AO5" s="48" t="e">
        <f>#REF!-'IS 3Q2022'!AO5</f>
        <v>#REF!</v>
      </c>
      <c r="AP5" s="48" t="e">
        <f>#REF!-'IS 3Q2022'!AP5</f>
        <v>#REF!</v>
      </c>
      <c r="AQ5" s="49" t="e">
        <f>#REF!-'IS 3Q2022'!AQ5</f>
        <v>#REF!</v>
      </c>
      <c r="AR5" s="48" t="e">
        <f>#REF!-'IS 3Q2022'!AR5</f>
        <v>#REF!</v>
      </c>
      <c r="AS5" s="48" t="e">
        <f>#REF!-'IS 3Q2022'!AS5</f>
        <v>#REF!</v>
      </c>
      <c r="AT5" s="48" t="e">
        <f>#REF!-'IS 3Q2022'!AT5</f>
        <v>#REF!</v>
      </c>
      <c r="AU5" s="48" t="e">
        <f>#REF!-'IS 3Q2022'!AU5</f>
        <v>#REF!</v>
      </c>
      <c r="AV5" s="49" t="e">
        <f>#REF!-'IS 3Q2022'!AV5</f>
        <v>#REF!</v>
      </c>
    </row>
    <row r="6" spans="1:48" outlineLevel="1" x14ac:dyDescent="0.55000000000000004">
      <c r="B6" s="437" t="s">
        <v>102</v>
      </c>
      <c r="C6" s="438"/>
      <c r="D6" s="105" t="e">
        <f>#REF!-'IS 3Q2022'!D6</f>
        <v>#REF!</v>
      </c>
      <c r="E6" s="105" t="e">
        <f>#REF!-'IS 3Q2022'!E6</f>
        <v>#REF!</v>
      </c>
      <c r="F6" s="105" t="e">
        <f>#REF!-'IS 3Q2022'!F6</f>
        <v>#REF!</v>
      </c>
      <c r="G6" s="105" t="e">
        <f>#REF!-'IS 3Q2022'!G6</f>
        <v>#REF!</v>
      </c>
      <c r="H6" s="170" t="e">
        <f>#REF!-'IS 3Q2022'!H6</f>
        <v>#REF!</v>
      </c>
      <c r="I6" s="105" t="e">
        <f>#REF!-'IS 3Q2022'!I6</f>
        <v>#REF!</v>
      </c>
      <c r="J6" s="105" t="e">
        <f>#REF!-'IS 3Q2022'!J6</f>
        <v>#REF!</v>
      </c>
      <c r="K6" s="105" t="e">
        <f>#REF!-'IS 3Q2022'!K6</f>
        <v>#REF!</v>
      </c>
      <c r="L6" s="48" t="e">
        <f>#REF!-'IS 3Q2022'!L6</f>
        <v>#REF!</v>
      </c>
      <c r="M6" s="49" t="e">
        <f>#REF!-'IS 3Q2022'!M6</f>
        <v>#REF!</v>
      </c>
      <c r="N6" s="48" t="e">
        <f>#REF!-'IS 3Q2022'!N6</f>
        <v>#REF!</v>
      </c>
      <c r="O6" s="48" t="e">
        <f>#REF!-'IS 3Q2022'!O6</f>
        <v>#REF!</v>
      </c>
      <c r="P6" s="48" t="e">
        <f>#REF!-'IS 3Q2022'!P6</f>
        <v>#REF!</v>
      </c>
      <c r="Q6" s="105" t="e">
        <f>#REF!-'IS 3Q2022'!Q6</f>
        <v>#REF!</v>
      </c>
      <c r="R6" s="49" t="e">
        <f>#REF!-'IS 3Q2022'!R6</f>
        <v>#REF!</v>
      </c>
      <c r="S6" s="48" t="e">
        <f>#REF!-'IS 3Q2022'!S6</f>
        <v>#REF!</v>
      </c>
      <c r="T6" s="48" t="e">
        <f>#REF!-'IS 3Q2022'!T6</f>
        <v>#REF!</v>
      </c>
      <c r="U6" s="48" t="e">
        <f>#REF!-'IS 3Q2022'!U6</f>
        <v>#REF!</v>
      </c>
      <c r="V6" s="48" t="e">
        <f>#REF!-'IS 3Q2022'!V6</f>
        <v>#REF!</v>
      </c>
      <c r="W6" s="49" t="e">
        <f>#REF!-'IS 3Q2022'!W6</f>
        <v>#REF!</v>
      </c>
      <c r="X6" s="48" t="e">
        <f>#REF!-'IS 3Q2022'!X6</f>
        <v>#REF!</v>
      </c>
      <c r="Y6" s="48" t="e">
        <f>#REF!-'IS 3Q2022'!Y6</f>
        <v>#REF!</v>
      </c>
      <c r="Z6" s="48" t="e">
        <f>#REF!-'IS 3Q2022'!Z6</f>
        <v>#REF!</v>
      </c>
      <c r="AA6" s="48" t="e">
        <f>#REF!-'IS 3Q2022'!AA6</f>
        <v>#REF!</v>
      </c>
      <c r="AB6" s="49" t="e">
        <f>#REF!-'IS 3Q2022'!AB6</f>
        <v>#REF!</v>
      </c>
      <c r="AC6" s="48" t="e">
        <f>#REF!-'IS 3Q2022'!AC6</f>
        <v>#REF!</v>
      </c>
      <c r="AD6" s="48" t="e">
        <f>#REF!-'IS 3Q2022'!AD6</f>
        <v>#REF!</v>
      </c>
      <c r="AE6" s="48" t="e">
        <f>#REF!-'IS 3Q2022'!AE6</f>
        <v>#REF!</v>
      </c>
      <c r="AF6" s="48" t="e">
        <f>#REF!-'IS 3Q2022'!AF6</f>
        <v>#REF!</v>
      </c>
      <c r="AG6" s="49" t="e">
        <f>#REF!-'IS 3Q2022'!AG6</f>
        <v>#REF!</v>
      </c>
      <c r="AH6" s="48" t="e">
        <f>#REF!-'IS 3Q2022'!AH6</f>
        <v>#REF!</v>
      </c>
      <c r="AI6" s="48" t="e">
        <f>#REF!-'IS 3Q2022'!AI6</f>
        <v>#REF!</v>
      </c>
      <c r="AJ6" s="48" t="e">
        <f>#REF!-'IS 3Q2022'!AJ6</f>
        <v>#REF!</v>
      </c>
      <c r="AK6" s="48" t="e">
        <f>#REF!-'IS 3Q2022'!AK6</f>
        <v>#REF!</v>
      </c>
      <c r="AL6" s="49" t="e">
        <f>#REF!-'IS 3Q2022'!AL6</f>
        <v>#REF!</v>
      </c>
      <c r="AM6" s="48" t="e">
        <f>#REF!-'IS 3Q2022'!AM6</f>
        <v>#REF!</v>
      </c>
      <c r="AN6" s="48" t="e">
        <f>#REF!-'IS 3Q2022'!AN6</f>
        <v>#REF!</v>
      </c>
      <c r="AO6" s="48" t="e">
        <f>#REF!-'IS 3Q2022'!AO6</f>
        <v>#REF!</v>
      </c>
      <c r="AP6" s="48" t="e">
        <f>#REF!-'IS 3Q2022'!AP6</f>
        <v>#REF!</v>
      </c>
      <c r="AQ6" s="49" t="e">
        <f>#REF!-'IS 3Q2022'!AQ6</f>
        <v>#REF!</v>
      </c>
      <c r="AR6" s="48" t="e">
        <f>#REF!-'IS 3Q2022'!AR6</f>
        <v>#REF!</v>
      </c>
      <c r="AS6" s="48" t="e">
        <f>#REF!-'IS 3Q2022'!AS6</f>
        <v>#REF!</v>
      </c>
      <c r="AT6" s="48" t="e">
        <f>#REF!-'IS 3Q2022'!AT6</f>
        <v>#REF!</v>
      </c>
      <c r="AU6" s="48" t="e">
        <f>#REF!-'IS 3Q2022'!AU6</f>
        <v>#REF!</v>
      </c>
      <c r="AV6" s="49" t="e">
        <f>#REF!-'IS 3Q2022'!AV6</f>
        <v>#REF!</v>
      </c>
    </row>
    <row r="7" spans="1:48" ht="16.2" outlineLevel="1" x14ac:dyDescent="0.85">
      <c r="B7" s="437" t="s">
        <v>103</v>
      </c>
      <c r="C7" s="438"/>
      <c r="D7" s="104" t="e">
        <f>#REF!-'IS 3Q2022'!D7</f>
        <v>#REF!</v>
      </c>
      <c r="E7" s="104" t="e">
        <f>#REF!-'IS 3Q2022'!E7</f>
        <v>#REF!</v>
      </c>
      <c r="F7" s="104" t="e">
        <f>#REF!-'IS 3Q2022'!F7</f>
        <v>#REF!</v>
      </c>
      <c r="G7" s="104" t="e">
        <f>#REF!-'IS 3Q2022'!G7</f>
        <v>#REF!</v>
      </c>
      <c r="H7" s="173" t="e">
        <f>#REF!-'IS 3Q2022'!H7</f>
        <v>#REF!</v>
      </c>
      <c r="I7" s="104" t="e">
        <f>#REF!-'IS 3Q2022'!I7</f>
        <v>#REF!</v>
      </c>
      <c r="J7" s="104" t="e">
        <f>#REF!-'IS 3Q2022'!J7</f>
        <v>#REF!</v>
      </c>
      <c r="K7" s="104" t="e">
        <f>#REF!-'IS 3Q2022'!K7</f>
        <v>#REF!</v>
      </c>
      <c r="L7" s="52" t="e">
        <f>#REF!-'IS 3Q2022'!L7</f>
        <v>#REF!</v>
      </c>
      <c r="M7" s="53" t="e">
        <f>#REF!-'IS 3Q2022'!M7</f>
        <v>#REF!</v>
      </c>
      <c r="N7" s="52" t="e">
        <f>#REF!-'IS 3Q2022'!N7</f>
        <v>#REF!</v>
      </c>
      <c r="O7" s="52" t="e">
        <f>#REF!-'IS 3Q2022'!O7</f>
        <v>#REF!</v>
      </c>
      <c r="P7" s="52" t="e">
        <f>#REF!-'IS 3Q2022'!P7</f>
        <v>#REF!</v>
      </c>
      <c r="Q7" s="104" t="e">
        <f>#REF!-'IS 3Q2022'!Q7</f>
        <v>#REF!</v>
      </c>
      <c r="R7" s="53" t="e">
        <f>#REF!-'IS 3Q2022'!R7</f>
        <v>#REF!</v>
      </c>
      <c r="S7" s="52" t="e">
        <f>#REF!-'IS 3Q2022'!S7</f>
        <v>#REF!</v>
      </c>
      <c r="T7" s="52" t="e">
        <f>#REF!-'IS 3Q2022'!T7</f>
        <v>#REF!</v>
      </c>
      <c r="U7" s="52" t="e">
        <f>#REF!-'IS 3Q2022'!U7</f>
        <v>#REF!</v>
      </c>
      <c r="V7" s="52" t="e">
        <f>#REF!-'IS 3Q2022'!V7</f>
        <v>#REF!</v>
      </c>
      <c r="W7" s="173" t="e">
        <f>#REF!-'IS 3Q2022'!W7</f>
        <v>#REF!</v>
      </c>
      <c r="X7" s="52" t="e">
        <f>#REF!-'IS 3Q2022'!X7</f>
        <v>#REF!</v>
      </c>
      <c r="Y7" s="52" t="e">
        <f>#REF!-'IS 3Q2022'!Y7</f>
        <v>#REF!</v>
      </c>
      <c r="Z7" s="52" t="e">
        <f>#REF!-'IS 3Q2022'!Z7</f>
        <v>#REF!</v>
      </c>
      <c r="AA7" s="52" t="e">
        <f>#REF!-'IS 3Q2022'!AA7</f>
        <v>#REF!</v>
      </c>
      <c r="AB7" s="53" t="e">
        <f>#REF!-'IS 3Q2022'!AB7</f>
        <v>#REF!</v>
      </c>
      <c r="AC7" s="52" t="e">
        <f>#REF!-'IS 3Q2022'!AC7</f>
        <v>#REF!</v>
      </c>
      <c r="AD7" s="52" t="e">
        <f>#REF!-'IS 3Q2022'!AD7</f>
        <v>#REF!</v>
      </c>
      <c r="AE7" s="52" t="e">
        <f>#REF!-'IS 3Q2022'!AE7</f>
        <v>#REF!</v>
      </c>
      <c r="AF7" s="52" t="e">
        <f>#REF!-'IS 3Q2022'!AF7</f>
        <v>#REF!</v>
      </c>
      <c r="AG7" s="53" t="e">
        <f>#REF!-'IS 3Q2022'!AG7</f>
        <v>#REF!</v>
      </c>
      <c r="AH7" s="52" t="e">
        <f>#REF!-'IS 3Q2022'!AH7</f>
        <v>#REF!</v>
      </c>
      <c r="AI7" s="52" t="e">
        <f>#REF!-'IS 3Q2022'!AI7</f>
        <v>#REF!</v>
      </c>
      <c r="AJ7" s="52" t="e">
        <f>#REF!-'IS 3Q2022'!AJ7</f>
        <v>#REF!</v>
      </c>
      <c r="AK7" s="52" t="e">
        <f>#REF!-'IS 3Q2022'!AK7</f>
        <v>#REF!</v>
      </c>
      <c r="AL7" s="53" t="e">
        <f>#REF!-'IS 3Q2022'!AL7</f>
        <v>#REF!</v>
      </c>
      <c r="AM7" s="52" t="e">
        <f>#REF!-'IS 3Q2022'!AM7</f>
        <v>#REF!</v>
      </c>
      <c r="AN7" s="52" t="e">
        <f>#REF!-'IS 3Q2022'!AN7</f>
        <v>#REF!</v>
      </c>
      <c r="AO7" s="52" t="e">
        <f>#REF!-'IS 3Q2022'!AO7</f>
        <v>#REF!</v>
      </c>
      <c r="AP7" s="52" t="e">
        <f>#REF!-'IS 3Q2022'!AP7</f>
        <v>#REF!</v>
      </c>
      <c r="AQ7" s="53" t="e">
        <f>#REF!-'IS 3Q2022'!AQ7</f>
        <v>#REF!</v>
      </c>
      <c r="AR7" s="52" t="e">
        <f>#REF!-'IS 3Q2022'!AR7</f>
        <v>#REF!</v>
      </c>
      <c r="AS7" s="52" t="e">
        <f>#REF!-'IS 3Q2022'!AS7</f>
        <v>#REF!</v>
      </c>
      <c r="AT7" s="52" t="e">
        <f>#REF!-'IS 3Q2022'!AT7</f>
        <v>#REF!</v>
      </c>
      <c r="AU7" s="52" t="e">
        <f>#REF!-'IS 3Q2022'!AU7</f>
        <v>#REF!</v>
      </c>
      <c r="AV7" s="53" t="e">
        <f>#REF!-'IS 3Q2022'!AV7</f>
        <v>#REF!</v>
      </c>
    </row>
    <row r="8" spans="1:48" s="8" customFormat="1" x14ac:dyDescent="0.55000000000000004">
      <c r="B8" s="453" t="s">
        <v>104</v>
      </c>
      <c r="C8" s="454"/>
      <c r="D8" s="103" t="e">
        <f>#REF!-'IS 3Q2022'!D8</f>
        <v>#REF!</v>
      </c>
      <c r="E8" s="103" t="e">
        <f>#REF!-'IS 3Q2022'!E8</f>
        <v>#REF!</v>
      </c>
      <c r="F8" s="103" t="e">
        <f>#REF!-'IS 3Q2022'!F8</f>
        <v>#REF!</v>
      </c>
      <c r="G8" s="103" t="e">
        <f>#REF!-'IS 3Q2022'!G8</f>
        <v>#REF!</v>
      </c>
      <c r="H8" s="171" t="e">
        <f>#REF!-'IS 3Q2022'!H8</f>
        <v>#REF!</v>
      </c>
      <c r="I8" s="103" t="e">
        <f>#REF!-'IS 3Q2022'!I8</f>
        <v>#REF!</v>
      </c>
      <c r="J8" s="103" t="e">
        <f>#REF!-'IS 3Q2022'!J8</f>
        <v>#REF!</v>
      </c>
      <c r="K8" s="103" t="e">
        <f>#REF!-'IS 3Q2022'!K8</f>
        <v>#REF!</v>
      </c>
      <c r="L8" s="103" t="e">
        <f>#REF!-'IS 3Q2022'!L8</f>
        <v>#REF!</v>
      </c>
      <c r="M8" s="171" t="e">
        <f>#REF!-'IS 3Q2022'!M8</f>
        <v>#REF!</v>
      </c>
      <c r="N8" s="103" t="e">
        <f>#REF!-'IS 3Q2022'!N8</f>
        <v>#REF!</v>
      </c>
      <c r="O8" s="103" t="e">
        <f>#REF!-'IS 3Q2022'!O8</f>
        <v>#REF!</v>
      </c>
      <c r="P8" s="103" t="e">
        <f>#REF!-'IS 3Q2022'!P8</f>
        <v>#REF!</v>
      </c>
      <c r="Q8" s="103" t="e">
        <f>#REF!-'IS 3Q2022'!Q8</f>
        <v>#REF!</v>
      </c>
      <c r="R8" s="171" t="e">
        <f>#REF!-'IS 3Q2022'!R8</f>
        <v>#REF!</v>
      </c>
      <c r="S8" s="103" t="e">
        <f>#REF!-'IS 3Q2022'!S8</f>
        <v>#REF!</v>
      </c>
      <c r="T8" s="103" t="e">
        <f>#REF!-'IS 3Q2022'!T8</f>
        <v>#REF!</v>
      </c>
      <c r="U8" s="103" t="e">
        <f>#REF!-'IS 3Q2022'!U8</f>
        <v>#REF!</v>
      </c>
      <c r="V8" s="103" t="e">
        <f>#REF!-'IS 3Q2022'!V8</f>
        <v>#REF!</v>
      </c>
      <c r="W8" s="171" t="e">
        <f>#REF!-'IS 3Q2022'!W8</f>
        <v>#REF!</v>
      </c>
      <c r="X8" s="50" t="e">
        <f>#REF!-'IS 3Q2022'!X8</f>
        <v>#REF!</v>
      </c>
      <c r="Y8" s="50" t="e">
        <f>#REF!-'IS 3Q2022'!Y8</f>
        <v>#REF!</v>
      </c>
      <c r="Z8" s="50" t="e">
        <f>#REF!-'IS 3Q2022'!Z8</f>
        <v>#REF!</v>
      </c>
      <c r="AA8" s="50" t="e">
        <f>#REF!-'IS 3Q2022'!AA8</f>
        <v>#REF!</v>
      </c>
      <c r="AB8" s="171" t="e">
        <f>#REF!-'IS 3Q2022'!AB8</f>
        <v>#REF!</v>
      </c>
      <c r="AC8" s="50" t="e">
        <f>#REF!-'IS 3Q2022'!AC8</f>
        <v>#REF!</v>
      </c>
      <c r="AD8" s="50" t="e">
        <f>#REF!-'IS 3Q2022'!AD8</f>
        <v>#REF!</v>
      </c>
      <c r="AE8" s="50" t="e">
        <f>#REF!-'IS 3Q2022'!AE8</f>
        <v>#REF!</v>
      </c>
      <c r="AF8" s="50" t="e">
        <f>#REF!-'IS 3Q2022'!AF8</f>
        <v>#REF!</v>
      </c>
      <c r="AG8" s="51" t="e">
        <f>#REF!-'IS 3Q2022'!AG8</f>
        <v>#REF!</v>
      </c>
      <c r="AH8" s="50" t="e">
        <f>#REF!-'IS 3Q2022'!AH8</f>
        <v>#REF!</v>
      </c>
      <c r="AI8" s="50" t="e">
        <f>#REF!-'IS 3Q2022'!AI8</f>
        <v>#REF!</v>
      </c>
      <c r="AJ8" s="50" t="e">
        <f>#REF!-'IS 3Q2022'!AJ8</f>
        <v>#REF!</v>
      </c>
      <c r="AK8" s="50" t="e">
        <f>#REF!-'IS 3Q2022'!AK8</f>
        <v>#REF!</v>
      </c>
      <c r="AL8" s="51" t="e">
        <f>#REF!-'IS 3Q2022'!AL8</f>
        <v>#REF!</v>
      </c>
      <c r="AM8" s="50" t="e">
        <f>#REF!-'IS 3Q2022'!AM8</f>
        <v>#REF!</v>
      </c>
      <c r="AN8" s="50" t="e">
        <f>#REF!-'IS 3Q2022'!AN8</f>
        <v>#REF!</v>
      </c>
      <c r="AO8" s="50" t="e">
        <f>#REF!-'IS 3Q2022'!AO8</f>
        <v>#REF!</v>
      </c>
      <c r="AP8" s="50" t="e">
        <f>#REF!-'IS 3Q2022'!AP8</f>
        <v>#REF!</v>
      </c>
      <c r="AQ8" s="51" t="e">
        <f>#REF!-'IS 3Q2022'!AQ8</f>
        <v>#REF!</v>
      </c>
      <c r="AR8" s="50" t="e">
        <f>#REF!-'IS 3Q2022'!AR8</f>
        <v>#REF!</v>
      </c>
      <c r="AS8" s="50" t="e">
        <f>#REF!-'IS 3Q2022'!AS8</f>
        <v>#REF!</v>
      </c>
      <c r="AT8" s="50" t="e">
        <f>#REF!-'IS 3Q2022'!AT8</f>
        <v>#REF!</v>
      </c>
      <c r="AU8" s="50" t="e">
        <f>#REF!-'IS 3Q2022'!AU8</f>
        <v>#REF!</v>
      </c>
      <c r="AV8" s="51" t="e">
        <f>#REF!-'IS 3Q2022'!AV8</f>
        <v>#REF!</v>
      </c>
    </row>
    <row r="9" spans="1:48" outlineLevel="1" x14ac:dyDescent="0.55000000000000004">
      <c r="B9" s="465" t="s">
        <v>100</v>
      </c>
      <c r="C9" s="466"/>
      <c r="D9" s="105" t="e">
        <f>#REF!-'IS 3Q2022'!D9</f>
        <v>#REF!</v>
      </c>
      <c r="E9" s="105" t="e">
        <f>#REF!-'IS 3Q2022'!E9</f>
        <v>#REF!</v>
      </c>
      <c r="F9" s="105" t="e">
        <f>#REF!-'IS 3Q2022'!F9</f>
        <v>#REF!</v>
      </c>
      <c r="G9" s="105" t="e">
        <f>#REF!-'IS 3Q2022'!G9</f>
        <v>#REF!</v>
      </c>
      <c r="H9" s="170" t="e">
        <f>#REF!-'IS 3Q2022'!H9</f>
        <v>#REF!</v>
      </c>
      <c r="I9" s="105" t="e">
        <f>#REF!-'IS 3Q2022'!I9</f>
        <v>#REF!</v>
      </c>
      <c r="J9" s="105" t="e">
        <f>#REF!-'IS 3Q2022'!J9</f>
        <v>#REF!</v>
      </c>
      <c r="K9" s="105" t="e">
        <f>#REF!-'IS 3Q2022'!K9</f>
        <v>#REF!</v>
      </c>
      <c r="L9" s="105" t="e">
        <f>#REF!-'IS 3Q2022'!L9</f>
        <v>#REF!</v>
      </c>
      <c r="M9" s="170" t="e">
        <f>#REF!-'IS 3Q2022'!M9</f>
        <v>#REF!</v>
      </c>
      <c r="N9" s="105" t="e">
        <f>#REF!-'IS 3Q2022'!N9</f>
        <v>#REF!</v>
      </c>
      <c r="O9" s="105" t="e">
        <f>#REF!-'IS 3Q2022'!O9</f>
        <v>#REF!</v>
      </c>
      <c r="P9" s="105" t="e">
        <f>#REF!-'IS 3Q2022'!P9</f>
        <v>#REF!</v>
      </c>
      <c r="Q9" s="105" t="e">
        <f>#REF!-'IS 3Q2022'!Q9</f>
        <v>#REF!</v>
      </c>
      <c r="R9" s="170" t="e">
        <f>#REF!-'IS 3Q2022'!R9</f>
        <v>#REF!</v>
      </c>
      <c r="S9" s="105" t="e">
        <f>#REF!-'IS 3Q2022'!S9</f>
        <v>#REF!</v>
      </c>
      <c r="T9" s="105" t="e">
        <f>#REF!-'IS 3Q2022'!T9</f>
        <v>#REF!</v>
      </c>
      <c r="U9" s="105" t="e">
        <f>#REF!-'IS 3Q2022'!U9</f>
        <v>#REF!</v>
      </c>
      <c r="V9" s="105" t="e">
        <f>#REF!-'IS 3Q2022'!V9</f>
        <v>#REF!</v>
      </c>
      <c r="W9" s="170" t="e">
        <f>#REF!-'IS 3Q2022'!W9</f>
        <v>#REF!</v>
      </c>
      <c r="X9" s="105" t="e">
        <f>#REF!-'IS 3Q2022'!X9</f>
        <v>#REF!</v>
      </c>
      <c r="Y9" s="105" t="e">
        <f>#REF!-'IS 3Q2022'!Y9</f>
        <v>#REF!</v>
      </c>
      <c r="Z9" s="105" t="e">
        <f>#REF!-'IS 3Q2022'!Z9</f>
        <v>#REF!</v>
      </c>
      <c r="AA9" s="105" t="e">
        <f>#REF!-'IS 3Q2022'!AA9</f>
        <v>#REF!</v>
      </c>
      <c r="AB9" s="49" t="e">
        <f>#REF!-'IS 3Q2022'!AB9</f>
        <v>#REF!</v>
      </c>
      <c r="AC9" s="105" t="e">
        <f>#REF!-'IS 3Q2022'!AC9</f>
        <v>#REF!</v>
      </c>
      <c r="AD9" s="105" t="e">
        <f>#REF!-'IS 3Q2022'!AD9</f>
        <v>#REF!</v>
      </c>
      <c r="AE9" s="105" t="e">
        <f>#REF!-'IS 3Q2022'!AE9</f>
        <v>#REF!</v>
      </c>
      <c r="AF9" s="105" t="e">
        <f>#REF!-'IS 3Q2022'!AF9</f>
        <v>#REF!</v>
      </c>
      <c r="AG9" s="49" t="e">
        <f>#REF!-'IS 3Q2022'!AG9</f>
        <v>#REF!</v>
      </c>
      <c r="AH9" s="105" t="e">
        <f>#REF!-'IS 3Q2022'!AH9</f>
        <v>#REF!</v>
      </c>
      <c r="AI9" s="105" t="e">
        <f>#REF!-'IS 3Q2022'!AI9</f>
        <v>#REF!</v>
      </c>
      <c r="AJ9" s="105" t="e">
        <f>#REF!-'IS 3Q2022'!AJ9</f>
        <v>#REF!</v>
      </c>
      <c r="AK9" s="105" t="e">
        <f>#REF!-'IS 3Q2022'!AK9</f>
        <v>#REF!</v>
      </c>
      <c r="AL9" s="49" t="e">
        <f>#REF!-'IS 3Q2022'!AL9</f>
        <v>#REF!</v>
      </c>
      <c r="AM9" s="105" t="e">
        <f>#REF!-'IS 3Q2022'!AM9</f>
        <v>#REF!</v>
      </c>
      <c r="AN9" s="105" t="e">
        <f>#REF!-'IS 3Q2022'!AN9</f>
        <v>#REF!</v>
      </c>
      <c r="AO9" s="105" t="e">
        <f>#REF!-'IS 3Q2022'!AO9</f>
        <v>#REF!</v>
      </c>
      <c r="AP9" s="105" t="e">
        <f>#REF!-'IS 3Q2022'!AP9</f>
        <v>#REF!</v>
      </c>
      <c r="AQ9" s="49" t="e">
        <f>#REF!-'IS 3Q2022'!AQ9</f>
        <v>#REF!</v>
      </c>
      <c r="AR9" s="105" t="e">
        <f>#REF!-'IS 3Q2022'!AR9</f>
        <v>#REF!</v>
      </c>
      <c r="AS9" s="105" t="e">
        <f>#REF!-'IS 3Q2022'!AS9</f>
        <v>#REF!</v>
      </c>
      <c r="AT9" s="105" t="e">
        <f>#REF!-'IS 3Q2022'!AT9</f>
        <v>#REF!</v>
      </c>
      <c r="AU9" s="105" t="e">
        <f>#REF!-'IS 3Q2022'!AU9</f>
        <v>#REF!</v>
      </c>
      <c r="AV9" s="49" t="e">
        <f>#REF!-'IS 3Q2022'!AV9</f>
        <v>#REF!</v>
      </c>
    </row>
    <row r="10" spans="1:48" outlineLevel="1" x14ac:dyDescent="0.55000000000000004">
      <c r="B10" s="38" t="s">
        <v>32</v>
      </c>
      <c r="C10" s="18"/>
      <c r="D10" s="105" t="e">
        <f>#REF!-'IS 3Q2022'!D10</f>
        <v>#REF!</v>
      </c>
      <c r="E10" s="105" t="e">
        <f>#REF!-'IS 3Q2022'!E10</f>
        <v>#REF!</v>
      </c>
      <c r="F10" s="105" t="e">
        <f>#REF!-'IS 3Q2022'!F10</f>
        <v>#REF!</v>
      </c>
      <c r="G10" s="105" t="e">
        <f>#REF!-'IS 3Q2022'!G10</f>
        <v>#REF!</v>
      </c>
      <c r="H10" s="170" t="e">
        <f>#REF!-'IS 3Q2022'!H10</f>
        <v>#REF!</v>
      </c>
      <c r="I10" s="105" t="e">
        <f>#REF!-'IS 3Q2022'!I10</f>
        <v>#REF!</v>
      </c>
      <c r="J10" s="105" t="e">
        <f>#REF!-'IS 3Q2022'!J10</f>
        <v>#REF!</v>
      </c>
      <c r="K10" s="105" t="e">
        <f>#REF!-'IS 3Q2022'!K10</f>
        <v>#REF!</v>
      </c>
      <c r="L10" s="48" t="e">
        <f>#REF!-'IS 3Q2022'!L10</f>
        <v>#REF!</v>
      </c>
      <c r="M10" s="49" t="e">
        <f>#REF!-'IS 3Q2022'!M10</f>
        <v>#REF!</v>
      </c>
      <c r="N10" s="48" t="e">
        <f>#REF!-'IS 3Q2022'!N10</f>
        <v>#REF!</v>
      </c>
      <c r="O10" s="105" t="e">
        <f>#REF!-'IS 3Q2022'!O10</f>
        <v>#REF!</v>
      </c>
      <c r="P10" s="105" t="e">
        <f>#REF!-'IS 3Q2022'!P10</f>
        <v>#REF!</v>
      </c>
      <c r="Q10" s="105" t="e">
        <f>#REF!-'IS 3Q2022'!Q10</f>
        <v>#REF!</v>
      </c>
      <c r="R10" s="170" t="e">
        <f>#REF!-'IS 3Q2022'!R10</f>
        <v>#REF!</v>
      </c>
      <c r="S10" s="48" t="e">
        <f>#REF!-'IS 3Q2022'!S10</f>
        <v>#REF!</v>
      </c>
      <c r="T10" s="48" t="e">
        <f>#REF!-'IS 3Q2022'!T10</f>
        <v>#REF!</v>
      </c>
      <c r="U10" s="48" t="e">
        <f>#REF!-'IS 3Q2022'!U10</f>
        <v>#REF!</v>
      </c>
      <c r="V10" s="48" t="e">
        <f>#REF!-'IS 3Q2022'!V10</f>
        <v>#REF!</v>
      </c>
      <c r="W10" s="170" t="e">
        <f>#REF!-'IS 3Q2022'!W10</f>
        <v>#REF!</v>
      </c>
      <c r="X10" s="48" t="e">
        <f>#REF!-'IS 3Q2022'!X10</f>
        <v>#REF!</v>
      </c>
      <c r="Y10" s="48" t="e">
        <f>#REF!-'IS 3Q2022'!Y10</f>
        <v>#REF!</v>
      </c>
      <c r="Z10" s="48" t="e">
        <f>#REF!-'IS 3Q2022'!Z10</f>
        <v>#REF!</v>
      </c>
      <c r="AA10" s="48" t="e">
        <f>#REF!-'IS 3Q2022'!AA10</f>
        <v>#REF!</v>
      </c>
      <c r="AB10" s="49" t="e">
        <f>#REF!-'IS 3Q2022'!AB10</f>
        <v>#REF!</v>
      </c>
      <c r="AC10" s="48" t="e">
        <f>#REF!-'IS 3Q2022'!AC10</f>
        <v>#REF!</v>
      </c>
      <c r="AD10" s="48" t="e">
        <f>#REF!-'IS 3Q2022'!AD10</f>
        <v>#REF!</v>
      </c>
      <c r="AE10" s="48" t="e">
        <f>#REF!-'IS 3Q2022'!AE10</f>
        <v>#REF!</v>
      </c>
      <c r="AF10" s="48" t="e">
        <f>#REF!-'IS 3Q2022'!AF10</f>
        <v>#REF!</v>
      </c>
      <c r="AG10" s="49" t="e">
        <f>#REF!-'IS 3Q2022'!AG10</f>
        <v>#REF!</v>
      </c>
      <c r="AH10" s="48" t="e">
        <f>#REF!-'IS 3Q2022'!AH10</f>
        <v>#REF!</v>
      </c>
      <c r="AI10" s="48" t="e">
        <f>#REF!-'IS 3Q2022'!AI10</f>
        <v>#REF!</v>
      </c>
      <c r="AJ10" s="48" t="e">
        <f>#REF!-'IS 3Q2022'!AJ10</f>
        <v>#REF!</v>
      </c>
      <c r="AK10" s="48" t="e">
        <f>#REF!-'IS 3Q2022'!AK10</f>
        <v>#REF!</v>
      </c>
      <c r="AL10" s="49" t="e">
        <f>#REF!-'IS 3Q2022'!AL10</f>
        <v>#REF!</v>
      </c>
      <c r="AM10" s="48" t="e">
        <f>#REF!-'IS 3Q2022'!AM10</f>
        <v>#REF!</v>
      </c>
      <c r="AN10" s="48" t="e">
        <f>#REF!-'IS 3Q2022'!AN10</f>
        <v>#REF!</v>
      </c>
      <c r="AO10" s="48" t="e">
        <f>#REF!-'IS 3Q2022'!AO10</f>
        <v>#REF!</v>
      </c>
      <c r="AP10" s="48" t="e">
        <f>#REF!-'IS 3Q2022'!AP10</f>
        <v>#REF!</v>
      </c>
      <c r="AQ10" s="49" t="e">
        <f>#REF!-'IS 3Q2022'!AQ10</f>
        <v>#REF!</v>
      </c>
      <c r="AR10" s="48" t="e">
        <f>#REF!-'IS 3Q2022'!AR10</f>
        <v>#REF!</v>
      </c>
      <c r="AS10" s="48" t="e">
        <f>#REF!-'IS 3Q2022'!AS10</f>
        <v>#REF!</v>
      </c>
      <c r="AT10" s="48" t="e">
        <f>#REF!-'IS 3Q2022'!AT10</f>
        <v>#REF!</v>
      </c>
      <c r="AU10" s="48" t="e">
        <f>#REF!-'IS 3Q2022'!AU10</f>
        <v>#REF!</v>
      </c>
      <c r="AV10" s="49" t="e">
        <f>#REF!-'IS 3Q2022'!AV10</f>
        <v>#REF!</v>
      </c>
    </row>
    <row r="11" spans="1:48" outlineLevel="1" x14ac:dyDescent="0.55000000000000004">
      <c r="B11" s="38" t="s">
        <v>33</v>
      </c>
      <c r="C11" s="18"/>
      <c r="D11" s="105" t="e">
        <f>#REF!-'IS 3Q2022'!D11</f>
        <v>#REF!</v>
      </c>
      <c r="E11" s="105" t="e">
        <f>#REF!-'IS 3Q2022'!E11</f>
        <v>#REF!</v>
      </c>
      <c r="F11" s="105" t="e">
        <f>#REF!-'IS 3Q2022'!F11</f>
        <v>#REF!</v>
      </c>
      <c r="G11" s="105" t="e">
        <f>#REF!-'IS 3Q2022'!G11</f>
        <v>#REF!</v>
      </c>
      <c r="H11" s="170" t="e">
        <f>#REF!-'IS 3Q2022'!H11</f>
        <v>#REF!</v>
      </c>
      <c r="I11" s="105" t="e">
        <f>#REF!-'IS 3Q2022'!I11</f>
        <v>#REF!</v>
      </c>
      <c r="J11" s="105" t="e">
        <f>#REF!-'IS 3Q2022'!J11</f>
        <v>#REF!</v>
      </c>
      <c r="K11" s="105" t="e">
        <f>#REF!-'IS 3Q2022'!K11</f>
        <v>#REF!</v>
      </c>
      <c r="L11" s="48" t="e">
        <f>#REF!-'IS 3Q2022'!L11</f>
        <v>#REF!</v>
      </c>
      <c r="M11" s="49" t="e">
        <f>#REF!-'IS 3Q2022'!M11</f>
        <v>#REF!</v>
      </c>
      <c r="N11" s="48" t="e">
        <f>#REF!-'IS 3Q2022'!N11</f>
        <v>#REF!</v>
      </c>
      <c r="O11" s="105" t="e">
        <f>#REF!-'IS 3Q2022'!O11</f>
        <v>#REF!</v>
      </c>
      <c r="P11" s="105" t="e">
        <f>#REF!-'IS 3Q2022'!P11</f>
        <v>#REF!</v>
      </c>
      <c r="Q11" s="105" t="e">
        <f>#REF!-'IS 3Q2022'!Q11</f>
        <v>#REF!</v>
      </c>
      <c r="R11" s="170" t="e">
        <f>#REF!-'IS 3Q2022'!R11</f>
        <v>#REF!</v>
      </c>
      <c r="S11" s="48" t="e">
        <f>#REF!-'IS 3Q2022'!S11</f>
        <v>#REF!</v>
      </c>
      <c r="T11" s="48" t="e">
        <f>#REF!-'IS 3Q2022'!T11</f>
        <v>#REF!</v>
      </c>
      <c r="U11" s="48" t="e">
        <f>#REF!-'IS 3Q2022'!U11</f>
        <v>#REF!</v>
      </c>
      <c r="V11" s="48" t="e">
        <f>#REF!-'IS 3Q2022'!V11</f>
        <v>#REF!</v>
      </c>
      <c r="W11" s="170" t="e">
        <f>#REF!-'IS 3Q2022'!W11</f>
        <v>#REF!</v>
      </c>
      <c r="X11" s="48" t="e">
        <f>#REF!-'IS 3Q2022'!X11</f>
        <v>#REF!</v>
      </c>
      <c r="Y11" s="48" t="e">
        <f>#REF!-'IS 3Q2022'!Y11</f>
        <v>#REF!</v>
      </c>
      <c r="Z11" s="48" t="e">
        <f>#REF!-'IS 3Q2022'!Z11</f>
        <v>#REF!</v>
      </c>
      <c r="AA11" s="48" t="e">
        <f>#REF!-'IS 3Q2022'!AA11</f>
        <v>#REF!</v>
      </c>
      <c r="AB11" s="49" t="e">
        <f>#REF!-'IS 3Q2022'!AB11</f>
        <v>#REF!</v>
      </c>
      <c r="AC11" s="48" t="e">
        <f>#REF!-'IS 3Q2022'!AC11</f>
        <v>#REF!</v>
      </c>
      <c r="AD11" s="48" t="e">
        <f>#REF!-'IS 3Q2022'!AD11</f>
        <v>#REF!</v>
      </c>
      <c r="AE11" s="48" t="e">
        <f>#REF!-'IS 3Q2022'!AE11</f>
        <v>#REF!</v>
      </c>
      <c r="AF11" s="48" t="e">
        <f>#REF!-'IS 3Q2022'!AF11</f>
        <v>#REF!</v>
      </c>
      <c r="AG11" s="49" t="e">
        <f>#REF!-'IS 3Q2022'!AG11</f>
        <v>#REF!</v>
      </c>
      <c r="AH11" s="48" t="e">
        <f>#REF!-'IS 3Q2022'!AH11</f>
        <v>#REF!</v>
      </c>
      <c r="AI11" s="48" t="e">
        <f>#REF!-'IS 3Q2022'!AI11</f>
        <v>#REF!</v>
      </c>
      <c r="AJ11" s="48" t="e">
        <f>#REF!-'IS 3Q2022'!AJ11</f>
        <v>#REF!</v>
      </c>
      <c r="AK11" s="48" t="e">
        <f>#REF!-'IS 3Q2022'!AK11</f>
        <v>#REF!</v>
      </c>
      <c r="AL11" s="49" t="e">
        <f>#REF!-'IS 3Q2022'!AL11</f>
        <v>#REF!</v>
      </c>
      <c r="AM11" s="48" t="e">
        <f>#REF!-'IS 3Q2022'!AM11</f>
        <v>#REF!</v>
      </c>
      <c r="AN11" s="48" t="e">
        <f>#REF!-'IS 3Q2022'!AN11</f>
        <v>#REF!</v>
      </c>
      <c r="AO11" s="48" t="e">
        <f>#REF!-'IS 3Q2022'!AO11</f>
        <v>#REF!</v>
      </c>
      <c r="AP11" s="48" t="e">
        <f>#REF!-'IS 3Q2022'!AP11</f>
        <v>#REF!</v>
      </c>
      <c r="AQ11" s="49" t="e">
        <f>#REF!-'IS 3Q2022'!AQ11</f>
        <v>#REF!</v>
      </c>
      <c r="AR11" s="48" t="e">
        <f>#REF!-'IS 3Q2022'!AR11</f>
        <v>#REF!</v>
      </c>
      <c r="AS11" s="48" t="e">
        <f>#REF!-'IS 3Q2022'!AS11</f>
        <v>#REF!</v>
      </c>
      <c r="AT11" s="48" t="e">
        <f>#REF!-'IS 3Q2022'!AT11</f>
        <v>#REF!</v>
      </c>
      <c r="AU11" s="48" t="e">
        <f>#REF!-'IS 3Q2022'!AU11</f>
        <v>#REF!</v>
      </c>
      <c r="AV11" s="49" t="e">
        <f>#REF!-'IS 3Q2022'!AV11</f>
        <v>#REF!</v>
      </c>
    </row>
    <row r="12" spans="1:48" outlineLevel="1" x14ac:dyDescent="0.55000000000000004">
      <c r="B12" s="38" t="s">
        <v>34</v>
      </c>
      <c r="C12" s="18"/>
      <c r="D12" s="105" t="e">
        <f>#REF!-'IS 3Q2022'!D12</f>
        <v>#REF!</v>
      </c>
      <c r="E12" s="105" t="e">
        <f>#REF!-'IS 3Q2022'!E12</f>
        <v>#REF!</v>
      </c>
      <c r="F12" s="105" t="e">
        <f>#REF!-'IS 3Q2022'!F12</f>
        <v>#REF!</v>
      </c>
      <c r="G12" s="105" t="e">
        <f>#REF!-'IS 3Q2022'!G12</f>
        <v>#REF!</v>
      </c>
      <c r="H12" s="170" t="e">
        <f>#REF!-'IS 3Q2022'!H12</f>
        <v>#REF!</v>
      </c>
      <c r="I12" s="105" t="e">
        <f>#REF!-'IS 3Q2022'!I12</f>
        <v>#REF!</v>
      </c>
      <c r="J12" s="105" t="e">
        <f>#REF!-'IS 3Q2022'!J12</f>
        <v>#REF!</v>
      </c>
      <c r="K12" s="105" t="e">
        <f>#REF!-'IS 3Q2022'!K12</f>
        <v>#REF!</v>
      </c>
      <c r="L12" s="48" t="e">
        <f>#REF!-'IS 3Q2022'!L12</f>
        <v>#REF!</v>
      </c>
      <c r="M12" s="49" t="e">
        <f>#REF!-'IS 3Q2022'!M12</f>
        <v>#REF!</v>
      </c>
      <c r="N12" s="48" t="e">
        <f>#REF!-'IS 3Q2022'!N12</f>
        <v>#REF!</v>
      </c>
      <c r="O12" s="105" t="e">
        <f>#REF!-'IS 3Q2022'!O12</f>
        <v>#REF!</v>
      </c>
      <c r="P12" s="105" t="e">
        <f>#REF!-'IS 3Q2022'!P12</f>
        <v>#REF!</v>
      </c>
      <c r="Q12" s="105" t="e">
        <f>#REF!-'IS 3Q2022'!Q12</f>
        <v>#REF!</v>
      </c>
      <c r="R12" s="170" t="e">
        <f>#REF!-'IS 3Q2022'!R12</f>
        <v>#REF!</v>
      </c>
      <c r="S12" s="48" t="e">
        <f>#REF!-'IS 3Q2022'!S12</f>
        <v>#REF!</v>
      </c>
      <c r="T12" s="48" t="e">
        <f>#REF!-'IS 3Q2022'!T12</f>
        <v>#REF!</v>
      </c>
      <c r="U12" s="48" t="e">
        <f>#REF!-'IS 3Q2022'!U12</f>
        <v>#REF!</v>
      </c>
      <c r="V12" s="48" t="e">
        <f>#REF!-'IS 3Q2022'!V12</f>
        <v>#REF!</v>
      </c>
      <c r="W12" s="170" t="e">
        <f>#REF!-'IS 3Q2022'!W12</f>
        <v>#REF!</v>
      </c>
      <c r="X12" s="48" t="e">
        <f>#REF!-'IS 3Q2022'!X12</f>
        <v>#REF!</v>
      </c>
      <c r="Y12" s="48" t="e">
        <f>#REF!-'IS 3Q2022'!Y12</f>
        <v>#REF!</v>
      </c>
      <c r="Z12" s="48" t="e">
        <f>#REF!-'IS 3Q2022'!Z12</f>
        <v>#REF!</v>
      </c>
      <c r="AA12" s="48" t="e">
        <f>#REF!-'IS 3Q2022'!AA12</f>
        <v>#REF!</v>
      </c>
      <c r="AB12" s="49" t="e">
        <f>#REF!-'IS 3Q2022'!AB12</f>
        <v>#REF!</v>
      </c>
      <c r="AC12" s="48" t="e">
        <f>#REF!-'IS 3Q2022'!AC12</f>
        <v>#REF!</v>
      </c>
      <c r="AD12" s="48" t="e">
        <f>#REF!-'IS 3Q2022'!AD12</f>
        <v>#REF!</v>
      </c>
      <c r="AE12" s="48" t="e">
        <f>#REF!-'IS 3Q2022'!AE12</f>
        <v>#REF!</v>
      </c>
      <c r="AF12" s="48" t="e">
        <f>#REF!-'IS 3Q2022'!AF12</f>
        <v>#REF!</v>
      </c>
      <c r="AG12" s="49" t="e">
        <f>#REF!-'IS 3Q2022'!AG12</f>
        <v>#REF!</v>
      </c>
      <c r="AH12" s="48" t="e">
        <f>#REF!-'IS 3Q2022'!AH12</f>
        <v>#REF!</v>
      </c>
      <c r="AI12" s="48" t="e">
        <f>#REF!-'IS 3Q2022'!AI12</f>
        <v>#REF!</v>
      </c>
      <c r="AJ12" s="48" t="e">
        <f>#REF!-'IS 3Q2022'!AJ12</f>
        <v>#REF!</v>
      </c>
      <c r="AK12" s="48" t="e">
        <f>#REF!-'IS 3Q2022'!AK12</f>
        <v>#REF!</v>
      </c>
      <c r="AL12" s="49" t="e">
        <f>#REF!-'IS 3Q2022'!AL12</f>
        <v>#REF!</v>
      </c>
      <c r="AM12" s="48" t="e">
        <f>#REF!-'IS 3Q2022'!AM12</f>
        <v>#REF!</v>
      </c>
      <c r="AN12" s="48" t="e">
        <f>#REF!-'IS 3Q2022'!AN12</f>
        <v>#REF!</v>
      </c>
      <c r="AO12" s="48" t="e">
        <f>#REF!-'IS 3Q2022'!AO12</f>
        <v>#REF!</v>
      </c>
      <c r="AP12" s="48" t="e">
        <f>#REF!-'IS 3Q2022'!AP12</f>
        <v>#REF!</v>
      </c>
      <c r="AQ12" s="49" t="e">
        <f>#REF!-'IS 3Q2022'!AQ12</f>
        <v>#REF!</v>
      </c>
      <c r="AR12" s="48" t="e">
        <f>#REF!-'IS 3Q2022'!AR12</f>
        <v>#REF!</v>
      </c>
      <c r="AS12" s="48" t="e">
        <f>#REF!-'IS 3Q2022'!AS12</f>
        <v>#REF!</v>
      </c>
      <c r="AT12" s="48" t="e">
        <f>#REF!-'IS 3Q2022'!AT12</f>
        <v>#REF!</v>
      </c>
      <c r="AU12" s="48" t="e">
        <f>#REF!-'IS 3Q2022'!AU12</f>
        <v>#REF!</v>
      </c>
      <c r="AV12" s="49" t="e">
        <f>#REF!-'IS 3Q2022'!AV12</f>
        <v>#REF!</v>
      </c>
    </row>
    <row r="13" spans="1:48" ht="17.25" customHeight="1" outlineLevel="1" x14ac:dyDescent="0.55000000000000004">
      <c r="B13" s="38" t="s">
        <v>83</v>
      </c>
      <c r="C13" s="18"/>
      <c r="D13" s="105" t="e">
        <f>#REF!-'IS 3Q2022'!D13</f>
        <v>#REF!</v>
      </c>
      <c r="E13" s="105" t="e">
        <f>#REF!-'IS 3Q2022'!E13</f>
        <v>#REF!</v>
      </c>
      <c r="F13" s="105" t="e">
        <f>#REF!-'IS 3Q2022'!F13</f>
        <v>#REF!</v>
      </c>
      <c r="G13" s="105" t="e">
        <f>#REF!-'IS 3Q2022'!G13</f>
        <v>#REF!</v>
      </c>
      <c r="H13" s="170" t="e">
        <f>#REF!-'IS 3Q2022'!H13</f>
        <v>#REF!</v>
      </c>
      <c r="I13" s="105" t="e">
        <f>#REF!-'IS 3Q2022'!I13</f>
        <v>#REF!</v>
      </c>
      <c r="J13" s="105" t="e">
        <f>#REF!-'IS 3Q2022'!J13</f>
        <v>#REF!</v>
      </c>
      <c r="K13" s="105" t="e">
        <f>#REF!-'IS 3Q2022'!K13</f>
        <v>#REF!</v>
      </c>
      <c r="L13" s="48" t="e">
        <f>#REF!-'IS 3Q2022'!L13</f>
        <v>#REF!</v>
      </c>
      <c r="M13" s="170" t="e">
        <f>#REF!-'IS 3Q2022'!M13</f>
        <v>#REF!</v>
      </c>
      <c r="N13" s="48" t="e">
        <f>#REF!-'IS 3Q2022'!N13</f>
        <v>#REF!</v>
      </c>
      <c r="O13" s="105" t="e">
        <f>#REF!-'IS 3Q2022'!O13</f>
        <v>#REF!</v>
      </c>
      <c r="P13" s="105" t="e">
        <f>#REF!-'IS 3Q2022'!P13</f>
        <v>#REF!</v>
      </c>
      <c r="Q13" s="105" t="e">
        <f>#REF!-'IS 3Q2022'!Q13</f>
        <v>#REF!</v>
      </c>
      <c r="R13" s="170" t="e">
        <f>#REF!-'IS 3Q2022'!R13</f>
        <v>#REF!</v>
      </c>
      <c r="S13" s="48" t="e">
        <f>#REF!-'IS 3Q2022'!S13</f>
        <v>#REF!</v>
      </c>
      <c r="T13" s="48" t="e">
        <f>#REF!-'IS 3Q2022'!T13</f>
        <v>#REF!</v>
      </c>
      <c r="U13" s="48" t="e">
        <f>#REF!-'IS 3Q2022'!U13</f>
        <v>#REF!</v>
      </c>
      <c r="V13" s="48" t="e">
        <f>#REF!-'IS 3Q2022'!V13</f>
        <v>#REF!</v>
      </c>
      <c r="W13" s="170" t="e">
        <f>#REF!-'IS 3Q2022'!W13</f>
        <v>#REF!</v>
      </c>
      <c r="X13" s="48" t="e">
        <f>#REF!-'IS 3Q2022'!X13</f>
        <v>#REF!</v>
      </c>
      <c r="Y13" s="48" t="e">
        <f>#REF!-'IS 3Q2022'!Y13</f>
        <v>#REF!</v>
      </c>
      <c r="Z13" s="48" t="e">
        <f>#REF!-'IS 3Q2022'!Z13</f>
        <v>#REF!</v>
      </c>
      <c r="AA13" s="48" t="e">
        <f>#REF!-'IS 3Q2022'!AA13</f>
        <v>#REF!</v>
      </c>
      <c r="AB13" s="49" t="e">
        <f>#REF!-'IS 3Q2022'!AB13</f>
        <v>#REF!</v>
      </c>
      <c r="AC13" s="48" t="e">
        <f>#REF!-'IS 3Q2022'!AC13</f>
        <v>#REF!</v>
      </c>
      <c r="AD13" s="48" t="e">
        <f>#REF!-'IS 3Q2022'!AD13</f>
        <v>#REF!</v>
      </c>
      <c r="AE13" s="48" t="e">
        <f>#REF!-'IS 3Q2022'!AE13</f>
        <v>#REF!</v>
      </c>
      <c r="AF13" s="48" t="e">
        <f>#REF!-'IS 3Q2022'!AF13</f>
        <v>#REF!</v>
      </c>
      <c r="AG13" s="49" t="e">
        <f>#REF!-'IS 3Q2022'!AG13</f>
        <v>#REF!</v>
      </c>
      <c r="AH13" s="48" t="e">
        <f>#REF!-'IS 3Q2022'!AH13</f>
        <v>#REF!</v>
      </c>
      <c r="AI13" s="48" t="e">
        <f>#REF!-'IS 3Q2022'!AI13</f>
        <v>#REF!</v>
      </c>
      <c r="AJ13" s="48" t="e">
        <f>#REF!-'IS 3Q2022'!AJ13</f>
        <v>#REF!</v>
      </c>
      <c r="AK13" s="48" t="e">
        <f>#REF!-'IS 3Q2022'!AK13</f>
        <v>#REF!</v>
      </c>
      <c r="AL13" s="49" t="e">
        <f>#REF!-'IS 3Q2022'!AL13</f>
        <v>#REF!</v>
      </c>
      <c r="AM13" s="48" t="e">
        <f>#REF!-'IS 3Q2022'!AM13</f>
        <v>#REF!</v>
      </c>
      <c r="AN13" s="48" t="e">
        <f>#REF!-'IS 3Q2022'!AN13</f>
        <v>#REF!</v>
      </c>
      <c r="AO13" s="48" t="e">
        <f>#REF!-'IS 3Q2022'!AO13</f>
        <v>#REF!</v>
      </c>
      <c r="AP13" s="48" t="e">
        <f>#REF!-'IS 3Q2022'!AP13</f>
        <v>#REF!</v>
      </c>
      <c r="AQ13" s="49" t="e">
        <f>#REF!-'IS 3Q2022'!AQ13</f>
        <v>#REF!</v>
      </c>
      <c r="AR13" s="48" t="e">
        <f>#REF!-'IS 3Q2022'!AR13</f>
        <v>#REF!</v>
      </c>
      <c r="AS13" s="48" t="e">
        <f>#REF!-'IS 3Q2022'!AS13</f>
        <v>#REF!</v>
      </c>
      <c r="AT13" s="48" t="e">
        <f>#REF!-'IS 3Q2022'!AT13</f>
        <v>#REF!</v>
      </c>
      <c r="AU13" s="48" t="e">
        <f>#REF!-'IS 3Q2022'!AU13</f>
        <v>#REF!</v>
      </c>
      <c r="AV13" s="49" t="e">
        <f>#REF!-'IS 3Q2022'!AV13</f>
        <v>#REF!</v>
      </c>
    </row>
    <row r="14" spans="1:48" ht="17.25" customHeight="1" outlineLevel="1" x14ac:dyDescent="0.85">
      <c r="B14" s="38" t="s">
        <v>42</v>
      </c>
      <c r="C14" s="18"/>
      <c r="D14" s="104" t="e">
        <f>#REF!-'IS 3Q2022'!D14</f>
        <v>#REF!</v>
      </c>
      <c r="E14" s="104" t="e">
        <f>#REF!-'IS 3Q2022'!E14</f>
        <v>#REF!</v>
      </c>
      <c r="F14" s="104" t="e">
        <f>#REF!-'IS 3Q2022'!F14</f>
        <v>#REF!</v>
      </c>
      <c r="G14" s="104" t="e">
        <f>#REF!-'IS 3Q2022'!G14</f>
        <v>#REF!</v>
      </c>
      <c r="H14" s="173" t="e">
        <f>#REF!-'IS 3Q2022'!H14</f>
        <v>#REF!</v>
      </c>
      <c r="I14" s="104" t="e">
        <f>#REF!-'IS 3Q2022'!I14</f>
        <v>#REF!</v>
      </c>
      <c r="J14" s="104" t="e">
        <f>#REF!-'IS 3Q2022'!J14</f>
        <v>#REF!</v>
      </c>
      <c r="K14" s="104" t="e">
        <f>#REF!-'IS 3Q2022'!K14</f>
        <v>#REF!</v>
      </c>
      <c r="L14" s="104" t="e">
        <f>#REF!-'IS 3Q2022'!L14</f>
        <v>#REF!</v>
      </c>
      <c r="M14" s="53" t="e">
        <f>#REF!-'IS 3Q2022'!M14</f>
        <v>#REF!</v>
      </c>
      <c r="N14" s="52" t="e">
        <f>#REF!-'IS 3Q2022'!N14</f>
        <v>#REF!</v>
      </c>
      <c r="O14" s="104" t="e">
        <f>#REF!-'IS 3Q2022'!O14</f>
        <v>#REF!</v>
      </c>
      <c r="P14" s="104" t="e">
        <f>#REF!-'IS 3Q2022'!P14</f>
        <v>#REF!</v>
      </c>
      <c r="Q14" s="104" t="e">
        <f>#REF!-'IS 3Q2022'!Q14</f>
        <v>#REF!</v>
      </c>
      <c r="R14" s="173" t="e">
        <f>#REF!-'IS 3Q2022'!R14</f>
        <v>#REF!</v>
      </c>
      <c r="S14" s="52" t="e">
        <f>#REF!-'IS 3Q2022'!S14</f>
        <v>#REF!</v>
      </c>
      <c r="T14" s="52" t="e">
        <f>#REF!-'IS 3Q2022'!T14</f>
        <v>#REF!</v>
      </c>
      <c r="U14" s="52" t="e">
        <f>#REF!-'IS 3Q2022'!U14</f>
        <v>#REF!</v>
      </c>
      <c r="V14" s="52" t="e">
        <f>#REF!-'IS 3Q2022'!V14</f>
        <v>#REF!</v>
      </c>
      <c r="W14" s="173" t="e">
        <f>#REF!-'IS 3Q2022'!W14</f>
        <v>#REF!</v>
      </c>
      <c r="X14" s="52" t="e">
        <f>#REF!-'IS 3Q2022'!X14</f>
        <v>#REF!</v>
      </c>
      <c r="Y14" s="52" t="e">
        <f>#REF!-'IS 3Q2022'!Y14</f>
        <v>#REF!</v>
      </c>
      <c r="Z14" s="52" t="e">
        <f>#REF!-'IS 3Q2022'!Z14</f>
        <v>#REF!</v>
      </c>
      <c r="AA14" s="52" t="e">
        <f>#REF!-'IS 3Q2022'!AA14</f>
        <v>#REF!</v>
      </c>
      <c r="AB14" s="53" t="e">
        <f>#REF!-'IS 3Q2022'!AB14</f>
        <v>#REF!</v>
      </c>
      <c r="AC14" s="52" t="e">
        <f>#REF!-'IS 3Q2022'!AC14</f>
        <v>#REF!</v>
      </c>
      <c r="AD14" s="52" t="e">
        <f>#REF!-'IS 3Q2022'!AD14</f>
        <v>#REF!</v>
      </c>
      <c r="AE14" s="52" t="e">
        <f>#REF!-'IS 3Q2022'!AE14</f>
        <v>#REF!</v>
      </c>
      <c r="AF14" s="52" t="e">
        <f>#REF!-'IS 3Q2022'!AF14</f>
        <v>#REF!</v>
      </c>
      <c r="AG14" s="53" t="e">
        <f>#REF!-'IS 3Q2022'!AG14</f>
        <v>#REF!</v>
      </c>
      <c r="AH14" s="52" t="e">
        <f>#REF!-'IS 3Q2022'!AH14</f>
        <v>#REF!</v>
      </c>
      <c r="AI14" s="52" t="e">
        <f>#REF!-'IS 3Q2022'!AI14</f>
        <v>#REF!</v>
      </c>
      <c r="AJ14" s="52" t="e">
        <f>#REF!-'IS 3Q2022'!AJ14</f>
        <v>#REF!</v>
      </c>
      <c r="AK14" s="52" t="e">
        <f>#REF!-'IS 3Q2022'!AK14</f>
        <v>#REF!</v>
      </c>
      <c r="AL14" s="53" t="e">
        <f>#REF!-'IS 3Q2022'!AL14</f>
        <v>#REF!</v>
      </c>
      <c r="AM14" s="52" t="e">
        <f>#REF!-'IS 3Q2022'!AM14</f>
        <v>#REF!</v>
      </c>
      <c r="AN14" s="52" t="e">
        <f>#REF!-'IS 3Q2022'!AN14</f>
        <v>#REF!</v>
      </c>
      <c r="AO14" s="52" t="e">
        <f>#REF!-'IS 3Q2022'!AO14</f>
        <v>#REF!</v>
      </c>
      <c r="AP14" s="52" t="e">
        <f>#REF!-'IS 3Q2022'!AP14</f>
        <v>#REF!</v>
      </c>
      <c r="AQ14" s="53" t="e">
        <f>#REF!-'IS 3Q2022'!AQ14</f>
        <v>#REF!</v>
      </c>
      <c r="AR14" s="52" t="e">
        <f>#REF!-'IS 3Q2022'!AR14</f>
        <v>#REF!</v>
      </c>
      <c r="AS14" s="52" t="e">
        <f>#REF!-'IS 3Q2022'!AS14</f>
        <v>#REF!</v>
      </c>
      <c r="AT14" s="52" t="e">
        <f>#REF!-'IS 3Q2022'!AT14</f>
        <v>#REF!</v>
      </c>
      <c r="AU14" s="52" t="e">
        <f>#REF!-'IS 3Q2022'!AU14</f>
        <v>#REF!</v>
      </c>
      <c r="AV14" s="53" t="e">
        <f>#REF!-'IS 3Q2022'!AV14</f>
        <v>#REF!</v>
      </c>
    </row>
    <row r="15" spans="1:48" s="20" customFormat="1" ht="17.25" customHeight="1" x14ac:dyDescent="0.85">
      <c r="B15" s="46" t="s">
        <v>8</v>
      </c>
      <c r="C15" s="19"/>
      <c r="D15" s="106" t="e">
        <f>#REF!-'IS 3Q2022'!D15</f>
        <v>#REF!</v>
      </c>
      <c r="E15" s="106" t="e">
        <f>#REF!-'IS 3Q2022'!E15</f>
        <v>#REF!</v>
      </c>
      <c r="F15" s="106" t="e">
        <f>#REF!-'IS 3Q2022'!F15</f>
        <v>#REF!</v>
      </c>
      <c r="G15" s="106" t="e">
        <f>#REF!-'IS 3Q2022'!G15</f>
        <v>#REF!</v>
      </c>
      <c r="H15" s="175" t="e">
        <f>#REF!-'IS 3Q2022'!H15</f>
        <v>#REF!</v>
      </c>
      <c r="I15" s="106" t="e">
        <f>#REF!-'IS 3Q2022'!I15</f>
        <v>#REF!</v>
      </c>
      <c r="J15" s="106" t="e">
        <f>#REF!-'IS 3Q2022'!J15</f>
        <v>#REF!</v>
      </c>
      <c r="K15" s="106" t="e">
        <f>#REF!-'IS 3Q2022'!K15</f>
        <v>#REF!</v>
      </c>
      <c r="L15" s="54" t="e">
        <f>#REF!-'IS 3Q2022'!L15</f>
        <v>#REF!</v>
      </c>
      <c r="M15" s="55" t="e">
        <f>#REF!-'IS 3Q2022'!M15</f>
        <v>#REF!</v>
      </c>
      <c r="N15" s="54" t="e">
        <f>#REF!-'IS 3Q2022'!N15</f>
        <v>#REF!</v>
      </c>
      <c r="O15" s="106" t="e">
        <f>#REF!-'IS 3Q2022'!O15</f>
        <v>#REF!</v>
      </c>
      <c r="P15" s="106" t="e">
        <f>#REF!-'IS 3Q2022'!P15</f>
        <v>#REF!</v>
      </c>
      <c r="Q15" s="106" t="e">
        <f>#REF!-'IS 3Q2022'!Q15</f>
        <v>#REF!</v>
      </c>
      <c r="R15" s="175" t="e">
        <f>#REF!-'IS 3Q2022'!R15</f>
        <v>#REF!</v>
      </c>
      <c r="S15" s="54" t="e">
        <f>#REF!-'IS 3Q2022'!S15</f>
        <v>#REF!</v>
      </c>
      <c r="T15" s="54" t="e">
        <f>#REF!-'IS 3Q2022'!T15</f>
        <v>#REF!</v>
      </c>
      <c r="U15" s="54" t="e">
        <f>#REF!-'IS 3Q2022'!U15</f>
        <v>#REF!</v>
      </c>
      <c r="V15" s="54" t="e">
        <f>#REF!-'IS 3Q2022'!V15</f>
        <v>#REF!</v>
      </c>
      <c r="W15" s="175" t="e">
        <f>#REF!-'IS 3Q2022'!W15</f>
        <v>#REF!</v>
      </c>
      <c r="X15" s="54" t="e">
        <f>#REF!-'IS 3Q2022'!X15</f>
        <v>#REF!</v>
      </c>
      <c r="Y15" s="54" t="e">
        <f>#REF!-'IS 3Q2022'!Y15</f>
        <v>#REF!</v>
      </c>
      <c r="Z15" s="54" t="e">
        <f>#REF!-'IS 3Q2022'!Z15</f>
        <v>#REF!</v>
      </c>
      <c r="AA15" s="54" t="e">
        <f>#REF!-'IS 3Q2022'!AA15</f>
        <v>#REF!</v>
      </c>
      <c r="AB15" s="55" t="e">
        <f>#REF!-'IS 3Q2022'!AB15</f>
        <v>#REF!</v>
      </c>
      <c r="AC15" s="54" t="e">
        <f>#REF!-'IS 3Q2022'!AC15</f>
        <v>#REF!</v>
      </c>
      <c r="AD15" s="54" t="e">
        <f>#REF!-'IS 3Q2022'!AD15</f>
        <v>#REF!</v>
      </c>
      <c r="AE15" s="54" t="e">
        <f>#REF!-'IS 3Q2022'!AE15</f>
        <v>#REF!</v>
      </c>
      <c r="AF15" s="54" t="e">
        <f>#REF!-'IS 3Q2022'!AF15</f>
        <v>#REF!</v>
      </c>
      <c r="AG15" s="55" t="e">
        <f>#REF!-'IS 3Q2022'!AG15</f>
        <v>#REF!</v>
      </c>
      <c r="AH15" s="54" t="e">
        <f>#REF!-'IS 3Q2022'!AH15</f>
        <v>#REF!</v>
      </c>
      <c r="AI15" s="54" t="e">
        <f>#REF!-'IS 3Q2022'!AI15</f>
        <v>#REF!</v>
      </c>
      <c r="AJ15" s="54" t="e">
        <f>#REF!-'IS 3Q2022'!AJ15</f>
        <v>#REF!</v>
      </c>
      <c r="AK15" s="54" t="e">
        <f>#REF!-'IS 3Q2022'!AK15</f>
        <v>#REF!</v>
      </c>
      <c r="AL15" s="55" t="e">
        <f>#REF!-'IS 3Q2022'!AL15</f>
        <v>#REF!</v>
      </c>
      <c r="AM15" s="54" t="e">
        <f>#REF!-'IS 3Q2022'!AM15</f>
        <v>#REF!</v>
      </c>
      <c r="AN15" s="54" t="e">
        <f>#REF!-'IS 3Q2022'!AN15</f>
        <v>#REF!</v>
      </c>
      <c r="AO15" s="54" t="e">
        <f>#REF!-'IS 3Q2022'!AO15</f>
        <v>#REF!</v>
      </c>
      <c r="AP15" s="54" t="e">
        <f>#REF!-'IS 3Q2022'!AP15</f>
        <v>#REF!</v>
      </c>
      <c r="AQ15" s="55" t="e">
        <f>#REF!-'IS 3Q2022'!AQ15</f>
        <v>#REF!</v>
      </c>
      <c r="AR15" s="54" t="e">
        <f>#REF!-'IS 3Q2022'!AR15</f>
        <v>#REF!</v>
      </c>
      <c r="AS15" s="54" t="e">
        <f>#REF!-'IS 3Q2022'!AS15</f>
        <v>#REF!</v>
      </c>
      <c r="AT15" s="54" t="e">
        <f>#REF!-'IS 3Q2022'!AT15</f>
        <v>#REF!</v>
      </c>
      <c r="AU15" s="54" t="e">
        <f>#REF!-'IS 3Q2022'!AU15</f>
        <v>#REF!</v>
      </c>
      <c r="AV15" s="55" t="e">
        <f>#REF!-'IS 3Q2022'!AV15</f>
        <v>#REF!</v>
      </c>
    </row>
    <row r="16" spans="1:48" s="23" customFormat="1" ht="17.25" customHeight="1" x14ac:dyDescent="0.85">
      <c r="B16" s="467" t="s">
        <v>36</v>
      </c>
      <c r="C16" s="468"/>
      <c r="D16" s="104" t="e">
        <f>#REF!-'IS 3Q2022'!D16</f>
        <v>#REF!</v>
      </c>
      <c r="E16" s="104" t="e">
        <f>#REF!-'IS 3Q2022'!E16</f>
        <v>#REF!</v>
      </c>
      <c r="F16" s="104" t="e">
        <f>#REF!-'IS 3Q2022'!F16</f>
        <v>#REF!</v>
      </c>
      <c r="G16" s="104" t="e">
        <f>#REF!-'IS 3Q2022'!G16</f>
        <v>#REF!</v>
      </c>
      <c r="H16" s="173" t="e">
        <f>#REF!-'IS 3Q2022'!H16</f>
        <v>#REF!</v>
      </c>
      <c r="I16" s="104" t="e">
        <f>#REF!-'IS 3Q2022'!I16</f>
        <v>#REF!</v>
      </c>
      <c r="J16" s="104" t="e">
        <f>#REF!-'IS 3Q2022'!J16</f>
        <v>#REF!</v>
      </c>
      <c r="K16" s="104" t="e">
        <f>#REF!-'IS 3Q2022'!K16</f>
        <v>#REF!</v>
      </c>
      <c r="L16" s="52" t="e">
        <f>#REF!-'IS 3Q2022'!L16</f>
        <v>#REF!</v>
      </c>
      <c r="M16" s="53" t="e">
        <f>#REF!-'IS 3Q2022'!M16</f>
        <v>#REF!</v>
      </c>
      <c r="N16" s="52" t="e">
        <f>#REF!-'IS 3Q2022'!N16</f>
        <v>#REF!</v>
      </c>
      <c r="O16" s="104" t="e">
        <f>#REF!-'IS 3Q2022'!O16</f>
        <v>#REF!</v>
      </c>
      <c r="P16" s="104" t="e">
        <f>#REF!-'IS 3Q2022'!P16</f>
        <v>#REF!</v>
      </c>
      <c r="Q16" s="104" t="e">
        <f>#REF!-'IS 3Q2022'!Q16</f>
        <v>#REF!</v>
      </c>
      <c r="R16" s="173" t="e">
        <f>#REF!-'IS 3Q2022'!R16</f>
        <v>#REF!</v>
      </c>
      <c r="S16" s="52" t="e">
        <f>#REF!-'IS 3Q2022'!S16</f>
        <v>#REF!</v>
      </c>
      <c r="T16" s="52" t="e">
        <f>#REF!-'IS 3Q2022'!T16</f>
        <v>#REF!</v>
      </c>
      <c r="U16" s="52" t="e">
        <f>#REF!-'IS 3Q2022'!U16</f>
        <v>#REF!</v>
      </c>
      <c r="V16" s="52" t="e">
        <f>#REF!-'IS 3Q2022'!V16</f>
        <v>#REF!</v>
      </c>
      <c r="W16" s="173" t="e">
        <f>#REF!-'IS 3Q2022'!W16</f>
        <v>#REF!</v>
      </c>
      <c r="X16" s="52" t="e">
        <f>#REF!-'IS 3Q2022'!X16</f>
        <v>#REF!</v>
      </c>
      <c r="Y16" s="52" t="e">
        <f>#REF!-'IS 3Q2022'!Y16</f>
        <v>#REF!</v>
      </c>
      <c r="Z16" s="52" t="e">
        <f>#REF!-'IS 3Q2022'!Z16</f>
        <v>#REF!</v>
      </c>
      <c r="AA16" s="52" t="e">
        <f>#REF!-'IS 3Q2022'!AA16</f>
        <v>#REF!</v>
      </c>
      <c r="AB16" s="53" t="e">
        <f>#REF!-'IS 3Q2022'!AB16</f>
        <v>#REF!</v>
      </c>
      <c r="AC16" s="52" t="e">
        <f>#REF!-'IS 3Q2022'!AC16</f>
        <v>#REF!</v>
      </c>
      <c r="AD16" s="52" t="e">
        <f>#REF!-'IS 3Q2022'!AD16</f>
        <v>#REF!</v>
      </c>
      <c r="AE16" s="52" t="e">
        <f>#REF!-'IS 3Q2022'!AE16</f>
        <v>#REF!</v>
      </c>
      <c r="AF16" s="52" t="e">
        <f>#REF!-'IS 3Q2022'!AF16</f>
        <v>#REF!</v>
      </c>
      <c r="AG16" s="53" t="e">
        <f>#REF!-'IS 3Q2022'!AG16</f>
        <v>#REF!</v>
      </c>
      <c r="AH16" s="52" t="e">
        <f>#REF!-'IS 3Q2022'!AH16</f>
        <v>#REF!</v>
      </c>
      <c r="AI16" s="52" t="e">
        <f>#REF!-'IS 3Q2022'!AI16</f>
        <v>#REF!</v>
      </c>
      <c r="AJ16" s="52" t="e">
        <f>#REF!-'IS 3Q2022'!AJ16</f>
        <v>#REF!</v>
      </c>
      <c r="AK16" s="52" t="e">
        <f>#REF!-'IS 3Q2022'!AK16</f>
        <v>#REF!</v>
      </c>
      <c r="AL16" s="53" t="e">
        <f>#REF!-'IS 3Q2022'!AL16</f>
        <v>#REF!</v>
      </c>
      <c r="AM16" s="52" t="e">
        <f>#REF!-'IS 3Q2022'!AM16</f>
        <v>#REF!</v>
      </c>
      <c r="AN16" s="52" t="e">
        <f>#REF!-'IS 3Q2022'!AN16</f>
        <v>#REF!</v>
      </c>
      <c r="AO16" s="52" t="e">
        <f>#REF!-'IS 3Q2022'!AO16</f>
        <v>#REF!</v>
      </c>
      <c r="AP16" s="52" t="e">
        <f>#REF!-'IS 3Q2022'!AP16</f>
        <v>#REF!</v>
      </c>
      <c r="AQ16" s="53" t="e">
        <f>#REF!-'IS 3Q2022'!AQ16</f>
        <v>#REF!</v>
      </c>
      <c r="AR16" s="52" t="e">
        <f>#REF!-'IS 3Q2022'!AR16</f>
        <v>#REF!</v>
      </c>
      <c r="AS16" s="52" t="e">
        <f>#REF!-'IS 3Q2022'!AS16</f>
        <v>#REF!</v>
      </c>
      <c r="AT16" s="52" t="e">
        <f>#REF!-'IS 3Q2022'!AT16</f>
        <v>#REF!</v>
      </c>
      <c r="AU16" s="52" t="e">
        <f>#REF!-'IS 3Q2022'!AU16</f>
        <v>#REF!</v>
      </c>
      <c r="AV16" s="53" t="e">
        <f>#REF!-'IS 3Q2022'!AV16</f>
        <v>#REF!</v>
      </c>
    </row>
    <row r="17" spans="1:48" x14ac:dyDescent="0.55000000000000004">
      <c r="B17" s="135" t="s">
        <v>10</v>
      </c>
      <c r="C17" s="136"/>
      <c r="D17" s="103" t="e">
        <f>#REF!-'IS 3Q2022'!D17</f>
        <v>#REF!</v>
      </c>
      <c r="E17" s="103" t="e">
        <f>#REF!-'IS 3Q2022'!E17</f>
        <v>#REF!</v>
      </c>
      <c r="F17" s="103" t="e">
        <f>#REF!-'IS 3Q2022'!F17</f>
        <v>#REF!</v>
      </c>
      <c r="G17" s="103" t="e">
        <f>#REF!-'IS 3Q2022'!G17</f>
        <v>#REF!</v>
      </c>
      <c r="H17" s="171" t="e">
        <f>#REF!-'IS 3Q2022'!H17</f>
        <v>#REF!</v>
      </c>
      <c r="I17" s="103" t="e">
        <f>#REF!-'IS 3Q2022'!I17</f>
        <v>#REF!</v>
      </c>
      <c r="J17" s="103" t="e">
        <f>#REF!-'IS 3Q2022'!J17</f>
        <v>#REF!</v>
      </c>
      <c r="K17" s="103" t="e">
        <f>#REF!-'IS 3Q2022'!K17</f>
        <v>#REF!</v>
      </c>
      <c r="L17" s="50" t="e">
        <f>#REF!-'IS 3Q2022'!L17</f>
        <v>#REF!</v>
      </c>
      <c r="M17" s="51" t="e">
        <f>#REF!-'IS 3Q2022'!M17</f>
        <v>#REF!</v>
      </c>
      <c r="N17" s="50" t="e">
        <f>#REF!-'IS 3Q2022'!N17</f>
        <v>#REF!</v>
      </c>
      <c r="O17" s="103" t="e">
        <f>#REF!-'IS 3Q2022'!O17</f>
        <v>#REF!</v>
      </c>
      <c r="P17" s="103" t="e">
        <f>#REF!-'IS 3Q2022'!P17</f>
        <v>#REF!</v>
      </c>
      <c r="Q17" s="103" t="e">
        <f>#REF!-'IS 3Q2022'!Q17</f>
        <v>#REF!</v>
      </c>
      <c r="R17" s="171" t="e">
        <f>#REF!-'IS 3Q2022'!R17</f>
        <v>#REF!</v>
      </c>
      <c r="S17" s="50" t="e">
        <f>#REF!-'IS 3Q2022'!S17</f>
        <v>#REF!</v>
      </c>
      <c r="T17" s="50" t="e">
        <f>#REF!-'IS 3Q2022'!T17</f>
        <v>#REF!</v>
      </c>
      <c r="U17" s="50" t="e">
        <f>#REF!-'IS 3Q2022'!U17</f>
        <v>#REF!</v>
      </c>
      <c r="V17" s="50" t="e">
        <f>#REF!-'IS 3Q2022'!V17</f>
        <v>#REF!</v>
      </c>
      <c r="W17" s="171" t="e">
        <f>#REF!-'IS 3Q2022'!W17</f>
        <v>#REF!</v>
      </c>
      <c r="X17" s="50" t="e">
        <f>#REF!-'IS 3Q2022'!X17</f>
        <v>#REF!</v>
      </c>
      <c r="Y17" s="50" t="e">
        <f>#REF!-'IS 3Q2022'!Y17</f>
        <v>#REF!</v>
      </c>
      <c r="Z17" s="50" t="e">
        <f>#REF!-'IS 3Q2022'!Z17</f>
        <v>#REF!</v>
      </c>
      <c r="AA17" s="50" t="e">
        <f>#REF!-'IS 3Q2022'!AA17</f>
        <v>#REF!</v>
      </c>
      <c r="AB17" s="51" t="e">
        <f>#REF!-'IS 3Q2022'!AB17</f>
        <v>#REF!</v>
      </c>
      <c r="AC17" s="50" t="e">
        <f>#REF!-'IS 3Q2022'!AC17</f>
        <v>#REF!</v>
      </c>
      <c r="AD17" s="50" t="e">
        <f>#REF!-'IS 3Q2022'!AD17</f>
        <v>#REF!</v>
      </c>
      <c r="AE17" s="50" t="e">
        <f>#REF!-'IS 3Q2022'!AE17</f>
        <v>#REF!</v>
      </c>
      <c r="AF17" s="50" t="e">
        <f>#REF!-'IS 3Q2022'!AF17</f>
        <v>#REF!</v>
      </c>
      <c r="AG17" s="51" t="e">
        <f>#REF!-'IS 3Q2022'!AG17</f>
        <v>#REF!</v>
      </c>
      <c r="AH17" s="50" t="e">
        <f>#REF!-'IS 3Q2022'!AH17</f>
        <v>#REF!</v>
      </c>
      <c r="AI17" s="50" t="e">
        <f>#REF!-'IS 3Q2022'!AI17</f>
        <v>#REF!</v>
      </c>
      <c r="AJ17" s="50" t="e">
        <f>#REF!-'IS 3Q2022'!AJ17</f>
        <v>#REF!</v>
      </c>
      <c r="AK17" s="50" t="e">
        <f>#REF!-'IS 3Q2022'!AK17</f>
        <v>#REF!</v>
      </c>
      <c r="AL17" s="51" t="e">
        <f>#REF!-'IS 3Q2022'!AL17</f>
        <v>#REF!</v>
      </c>
      <c r="AM17" s="50" t="e">
        <f>#REF!-'IS 3Q2022'!AM17</f>
        <v>#REF!</v>
      </c>
      <c r="AN17" s="50" t="e">
        <f>#REF!-'IS 3Q2022'!AN17</f>
        <v>#REF!</v>
      </c>
      <c r="AO17" s="50" t="e">
        <f>#REF!-'IS 3Q2022'!AO17</f>
        <v>#REF!</v>
      </c>
      <c r="AP17" s="50" t="e">
        <f>#REF!-'IS 3Q2022'!AP17</f>
        <v>#REF!</v>
      </c>
      <c r="AQ17" s="51" t="e">
        <f>#REF!-'IS 3Q2022'!AQ17</f>
        <v>#REF!</v>
      </c>
      <c r="AR17" s="50" t="e">
        <f>#REF!-'IS 3Q2022'!AR17</f>
        <v>#REF!</v>
      </c>
      <c r="AS17" s="50" t="e">
        <f>#REF!-'IS 3Q2022'!AS17</f>
        <v>#REF!</v>
      </c>
      <c r="AT17" s="50" t="e">
        <f>#REF!-'IS 3Q2022'!AT17</f>
        <v>#REF!</v>
      </c>
      <c r="AU17" s="50" t="e">
        <f>#REF!-'IS 3Q2022'!AU17</f>
        <v>#REF!</v>
      </c>
      <c r="AV17" s="51" t="e">
        <f>#REF!-'IS 3Q2022'!AV17</f>
        <v>#REF!</v>
      </c>
    </row>
    <row r="18" spans="1:48" ht="16.2" x14ac:dyDescent="0.85">
      <c r="B18" s="123" t="s">
        <v>70</v>
      </c>
      <c r="C18" s="88"/>
      <c r="D18" s="107" t="e">
        <f>#REF!-'IS 3Q2022'!D18</f>
        <v>#REF!</v>
      </c>
      <c r="E18" s="107" t="e">
        <f>#REF!-'IS 3Q2022'!E18</f>
        <v>#REF!</v>
      </c>
      <c r="F18" s="107" t="e">
        <f>#REF!-'IS 3Q2022'!F18</f>
        <v>#REF!</v>
      </c>
      <c r="G18" s="107" t="e">
        <f>#REF!-'IS 3Q2022'!G18</f>
        <v>#REF!</v>
      </c>
      <c r="H18" s="176" t="e">
        <f>#REF!-'IS 3Q2022'!H18</f>
        <v>#REF!</v>
      </c>
      <c r="I18" s="107" t="e">
        <f>#REF!-'IS 3Q2022'!I18</f>
        <v>#REF!</v>
      </c>
      <c r="J18" s="107" t="e">
        <f>#REF!-'IS 3Q2022'!J18</f>
        <v>#REF!</v>
      </c>
      <c r="K18" s="107" t="e">
        <f>#REF!-'IS 3Q2022'!K18</f>
        <v>#REF!</v>
      </c>
      <c r="L18" s="89" t="e">
        <f>#REF!-'IS 3Q2022'!L18</f>
        <v>#REF!</v>
      </c>
      <c r="M18" s="90" t="e">
        <f>#REF!-'IS 3Q2022'!M18</f>
        <v>#REF!</v>
      </c>
      <c r="N18" s="107" t="e">
        <f>#REF!-'IS 3Q2022'!N18</f>
        <v>#REF!</v>
      </c>
      <c r="O18" s="107" t="e">
        <f>#REF!-'IS 3Q2022'!O18</f>
        <v>#REF!</v>
      </c>
      <c r="P18" s="107" t="e">
        <f>#REF!-'IS 3Q2022'!P18</f>
        <v>#REF!</v>
      </c>
      <c r="Q18" s="107" t="e">
        <f>#REF!-'IS 3Q2022'!Q18</f>
        <v>#REF!</v>
      </c>
      <c r="R18" s="176" t="e">
        <f>#REF!-'IS 3Q2022'!R18</f>
        <v>#REF!</v>
      </c>
      <c r="S18" s="89" t="e">
        <f>#REF!-'IS 3Q2022'!S18</f>
        <v>#REF!</v>
      </c>
      <c r="T18" s="89" t="e">
        <f>#REF!-'IS 3Q2022'!T18</f>
        <v>#REF!</v>
      </c>
      <c r="U18" s="89" t="e">
        <f>#REF!-'IS 3Q2022'!U18</f>
        <v>#REF!</v>
      </c>
      <c r="V18" s="89" t="e">
        <f>#REF!-'IS 3Q2022'!V18</f>
        <v>#REF!</v>
      </c>
      <c r="W18" s="176" t="e">
        <f>#REF!-'IS 3Q2022'!W18</f>
        <v>#REF!</v>
      </c>
      <c r="X18" s="89" t="e">
        <f>#REF!-'IS 3Q2022'!X18</f>
        <v>#REF!</v>
      </c>
      <c r="Y18" s="89" t="e">
        <f>#REF!-'IS 3Q2022'!Y18</f>
        <v>#REF!</v>
      </c>
      <c r="Z18" s="89" t="e">
        <f>#REF!-'IS 3Q2022'!Z18</f>
        <v>#REF!</v>
      </c>
      <c r="AA18" s="89" t="e">
        <f>#REF!-'IS 3Q2022'!AA18</f>
        <v>#REF!</v>
      </c>
      <c r="AB18" s="90" t="e">
        <f>#REF!-'IS 3Q2022'!AB18</f>
        <v>#REF!</v>
      </c>
      <c r="AC18" s="89" t="e">
        <f>#REF!-'IS 3Q2022'!AC18</f>
        <v>#REF!</v>
      </c>
      <c r="AD18" s="89" t="e">
        <f>#REF!-'IS 3Q2022'!AD18</f>
        <v>#REF!</v>
      </c>
      <c r="AE18" s="89" t="e">
        <f>#REF!-'IS 3Q2022'!AE18</f>
        <v>#REF!</v>
      </c>
      <c r="AF18" s="89" t="e">
        <f>#REF!-'IS 3Q2022'!AF18</f>
        <v>#REF!</v>
      </c>
      <c r="AG18" s="90" t="e">
        <f>#REF!-'IS 3Q2022'!AG18</f>
        <v>#REF!</v>
      </c>
      <c r="AH18" s="89" t="e">
        <f>#REF!-'IS 3Q2022'!AH18</f>
        <v>#REF!</v>
      </c>
      <c r="AI18" s="89" t="e">
        <f>#REF!-'IS 3Q2022'!AI18</f>
        <v>#REF!</v>
      </c>
      <c r="AJ18" s="89" t="e">
        <f>#REF!-'IS 3Q2022'!AJ18</f>
        <v>#REF!</v>
      </c>
      <c r="AK18" s="89" t="e">
        <f>#REF!-'IS 3Q2022'!AK18</f>
        <v>#REF!</v>
      </c>
      <c r="AL18" s="90" t="e">
        <f>#REF!-'IS 3Q2022'!AL18</f>
        <v>#REF!</v>
      </c>
      <c r="AM18" s="89" t="e">
        <f>#REF!-'IS 3Q2022'!AM18</f>
        <v>#REF!</v>
      </c>
      <c r="AN18" s="89" t="e">
        <f>#REF!-'IS 3Q2022'!AN18</f>
        <v>#REF!</v>
      </c>
      <c r="AO18" s="89" t="e">
        <f>#REF!-'IS 3Q2022'!AO18</f>
        <v>#REF!</v>
      </c>
      <c r="AP18" s="89" t="e">
        <f>#REF!-'IS 3Q2022'!AP18</f>
        <v>#REF!</v>
      </c>
      <c r="AQ18" s="90" t="e">
        <f>#REF!-'IS 3Q2022'!AQ18</f>
        <v>#REF!</v>
      </c>
      <c r="AR18" s="89" t="e">
        <f>#REF!-'IS 3Q2022'!AR18</f>
        <v>#REF!</v>
      </c>
      <c r="AS18" s="89" t="e">
        <f>#REF!-'IS 3Q2022'!AS18</f>
        <v>#REF!</v>
      </c>
      <c r="AT18" s="89" t="e">
        <f>#REF!-'IS 3Q2022'!AT18</f>
        <v>#REF!</v>
      </c>
      <c r="AU18" s="89" t="e">
        <f>#REF!-'IS 3Q2022'!AU18</f>
        <v>#REF!</v>
      </c>
      <c r="AV18" s="90" t="e">
        <f>#REF!-'IS 3Q2022'!AV18</f>
        <v>#REF!</v>
      </c>
    </row>
    <row r="19" spans="1:48" x14ac:dyDescent="0.55000000000000004">
      <c r="B19" s="124" t="s">
        <v>71</v>
      </c>
      <c r="C19" s="79"/>
      <c r="D19" s="108" t="e">
        <f>#REF!-'IS 3Q2022'!D19</f>
        <v>#REF!</v>
      </c>
      <c r="E19" s="108" t="e">
        <f>#REF!-'IS 3Q2022'!E19</f>
        <v>#REF!</v>
      </c>
      <c r="F19" s="108" t="e">
        <f>#REF!-'IS 3Q2022'!F19</f>
        <v>#REF!</v>
      </c>
      <c r="G19" s="108" t="e">
        <f>#REF!-'IS 3Q2022'!G19</f>
        <v>#REF!</v>
      </c>
      <c r="H19" s="177" t="e">
        <f>#REF!-'IS 3Q2022'!H19</f>
        <v>#REF!</v>
      </c>
      <c r="I19" s="108" t="e">
        <f>#REF!-'IS 3Q2022'!I19</f>
        <v>#REF!</v>
      </c>
      <c r="J19" s="108" t="e">
        <f>#REF!-'IS 3Q2022'!J19</f>
        <v>#REF!</v>
      </c>
      <c r="K19" s="108" t="e">
        <f>#REF!-'IS 3Q2022'!K19</f>
        <v>#REF!</v>
      </c>
      <c r="L19" s="80" t="e">
        <f>#REF!-'IS 3Q2022'!L19</f>
        <v>#REF!</v>
      </c>
      <c r="M19" s="81" t="e">
        <f>#REF!-'IS 3Q2022'!M19</f>
        <v>#REF!</v>
      </c>
      <c r="N19" s="108" t="e">
        <f>#REF!-'IS 3Q2022'!N19</f>
        <v>#REF!</v>
      </c>
      <c r="O19" s="108" t="e">
        <f>#REF!-'IS 3Q2022'!O19</f>
        <v>#REF!</v>
      </c>
      <c r="P19" s="108" t="e">
        <f>#REF!-'IS 3Q2022'!P19</f>
        <v>#REF!</v>
      </c>
      <c r="Q19" s="108" t="e">
        <f>#REF!-'IS 3Q2022'!Q19</f>
        <v>#REF!</v>
      </c>
      <c r="R19" s="177" t="e">
        <f>#REF!-'IS 3Q2022'!R19</f>
        <v>#REF!</v>
      </c>
      <c r="S19" s="80" t="e">
        <f>#REF!-'IS 3Q2022'!S19</f>
        <v>#REF!</v>
      </c>
      <c r="T19" s="80" t="e">
        <f>#REF!-'IS 3Q2022'!T19</f>
        <v>#REF!</v>
      </c>
      <c r="U19" s="80" t="e">
        <f>#REF!-'IS 3Q2022'!U19</f>
        <v>#REF!</v>
      </c>
      <c r="V19" s="80" t="e">
        <f>#REF!-'IS 3Q2022'!V19</f>
        <v>#REF!</v>
      </c>
      <c r="W19" s="177" t="e">
        <f>#REF!-'IS 3Q2022'!W19</f>
        <v>#REF!</v>
      </c>
      <c r="X19" s="80" t="e">
        <f>#REF!-'IS 3Q2022'!X19</f>
        <v>#REF!</v>
      </c>
      <c r="Y19" s="80" t="e">
        <f>#REF!-'IS 3Q2022'!Y19</f>
        <v>#REF!</v>
      </c>
      <c r="Z19" s="80" t="e">
        <f>#REF!-'IS 3Q2022'!Z19</f>
        <v>#REF!</v>
      </c>
      <c r="AA19" s="80" t="e">
        <f>#REF!-'IS 3Q2022'!AA19</f>
        <v>#REF!</v>
      </c>
      <c r="AB19" s="81" t="e">
        <f>#REF!-'IS 3Q2022'!AB19</f>
        <v>#REF!</v>
      </c>
      <c r="AC19" s="80" t="e">
        <f>#REF!-'IS 3Q2022'!AC19</f>
        <v>#REF!</v>
      </c>
      <c r="AD19" s="80" t="e">
        <f>#REF!-'IS 3Q2022'!AD19</f>
        <v>#REF!</v>
      </c>
      <c r="AE19" s="80" t="e">
        <f>#REF!-'IS 3Q2022'!AE19</f>
        <v>#REF!</v>
      </c>
      <c r="AF19" s="80" t="e">
        <f>#REF!-'IS 3Q2022'!AF19</f>
        <v>#REF!</v>
      </c>
      <c r="AG19" s="81" t="e">
        <f>#REF!-'IS 3Q2022'!AG19</f>
        <v>#REF!</v>
      </c>
      <c r="AH19" s="80" t="e">
        <f>#REF!-'IS 3Q2022'!AH19</f>
        <v>#REF!</v>
      </c>
      <c r="AI19" s="80" t="e">
        <f>#REF!-'IS 3Q2022'!AI19</f>
        <v>#REF!</v>
      </c>
      <c r="AJ19" s="80" t="e">
        <f>#REF!-'IS 3Q2022'!AJ19</f>
        <v>#REF!</v>
      </c>
      <c r="AK19" s="80" t="e">
        <f>#REF!-'IS 3Q2022'!AK19</f>
        <v>#REF!</v>
      </c>
      <c r="AL19" s="81" t="e">
        <f>#REF!-'IS 3Q2022'!AL19</f>
        <v>#REF!</v>
      </c>
      <c r="AM19" s="80" t="e">
        <f>#REF!-'IS 3Q2022'!AM19</f>
        <v>#REF!</v>
      </c>
      <c r="AN19" s="80" t="e">
        <f>#REF!-'IS 3Q2022'!AN19</f>
        <v>#REF!</v>
      </c>
      <c r="AO19" s="80" t="e">
        <f>#REF!-'IS 3Q2022'!AO19</f>
        <v>#REF!</v>
      </c>
      <c r="AP19" s="80" t="e">
        <f>#REF!-'IS 3Q2022'!AP19</f>
        <v>#REF!</v>
      </c>
      <c r="AQ19" s="81" t="e">
        <f>#REF!-'IS 3Q2022'!AQ19</f>
        <v>#REF!</v>
      </c>
      <c r="AR19" s="80" t="e">
        <f>#REF!-'IS 3Q2022'!AR19</f>
        <v>#REF!</v>
      </c>
      <c r="AS19" s="80" t="e">
        <f>#REF!-'IS 3Q2022'!AS19</f>
        <v>#REF!</v>
      </c>
      <c r="AT19" s="80" t="e">
        <f>#REF!-'IS 3Q2022'!AT19</f>
        <v>#REF!</v>
      </c>
      <c r="AU19" s="80" t="e">
        <f>#REF!-'IS 3Q2022'!AU19</f>
        <v>#REF!</v>
      </c>
      <c r="AV19" s="81" t="e">
        <f>#REF!-'IS 3Q2022'!AV19</f>
        <v>#REF!</v>
      </c>
    </row>
    <row r="20" spans="1:48" x14ac:dyDescent="0.55000000000000004">
      <c r="B20" s="38" t="s">
        <v>63</v>
      </c>
      <c r="C20" s="18"/>
      <c r="D20" s="105" t="e">
        <f>#REF!-'IS 3Q2022'!D20</f>
        <v>#REF!</v>
      </c>
      <c r="E20" s="105" t="e">
        <f>#REF!-'IS 3Q2022'!E20</f>
        <v>#REF!</v>
      </c>
      <c r="F20" s="105" t="e">
        <f>#REF!-'IS 3Q2022'!F20</f>
        <v>#REF!</v>
      </c>
      <c r="G20" s="105" t="e">
        <f>#REF!-'IS 3Q2022'!G20</f>
        <v>#REF!</v>
      </c>
      <c r="H20" s="170" t="e">
        <f>#REF!-'IS 3Q2022'!H20</f>
        <v>#REF!</v>
      </c>
      <c r="I20" s="105" t="e">
        <f>#REF!-'IS 3Q2022'!I20</f>
        <v>#REF!</v>
      </c>
      <c r="J20" s="105" t="e">
        <f>#REF!-'IS 3Q2022'!J20</f>
        <v>#REF!</v>
      </c>
      <c r="K20" s="105" t="e">
        <f>#REF!-'IS 3Q2022'!K20</f>
        <v>#REF!</v>
      </c>
      <c r="L20" s="105" t="e">
        <f>#REF!-'IS 3Q2022'!L20</f>
        <v>#REF!</v>
      </c>
      <c r="M20" s="170" t="e">
        <f>#REF!-'IS 3Q2022'!M20</f>
        <v>#REF!</v>
      </c>
      <c r="N20" s="105" t="e">
        <f>#REF!-'IS 3Q2022'!N20</f>
        <v>#REF!</v>
      </c>
      <c r="O20" s="105" t="e">
        <f>#REF!-'IS 3Q2022'!O20</f>
        <v>#REF!</v>
      </c>
      <c r="P20" s="105" t="e">
        <f>#REF!-'IS 3Q2022'!P20</f>
        <v>#REF!</v>
      </c>
      <c r="Q20" s="105" t="e">
        <f>#REF!-'IS 3Q2022'!Q20</f>
        <v>#REF!</v>
      </c>
      <c r="R20" s="170" t="e">
        <f>#REF!-'IS 3Q2022'!R20</f>
        <v>#REF!</v>
      </c>
      <c r="S20" s="105" t="e">
        <f>#REF!-'IS 3Q2022'!S20</f>
        <v>#REF!</v>
      </c>
      <c r="T20" s="105" t="e">
        <f>#REF!-'IS 3Q2022'!T20</f>
        <v>#REF!</v>
      </c>
      <c r="U20" s="105" t="e">
        <f>#REF!-'IS 3Q2022'!U20</f>
        <v>#REF!</v>
      </c>
      <c r="V20" s="105" t="e">
        <f>#REF!-'IS 3Q2022'!V20</f>
        <v>#REF!</v>
      </c>
      <c r="W20" s="170" t="e">
        <f>#REF!-'IS 3Q2022'!W20</f>
        <v>#REF!</v>
      </c>
      <c r="X20" s="105" t="e">
        <f>#REF!-'IS 3Q2022'!X20</f>
        <v>#REF!</v>
      </c>
      <c r="Y20" s="105" t="e">
        <f>#REF!-'IS 3Q2022'!Y20</f>
        <v>#REF!</v>
      </c>
      <c r="Z20" s="105" t="e">
        <f>#REF!-'IS 3Q2022'!Z20</f>
        <v>#REF!</v>
      </c>
      <c r="AA20" s="105" t="e">
        <f>#REF!-'IS 3Q2022'!AA20</f>
        <v>#REF!</v>
      </c>
      <c r="AB20" s="170" t="e">
        <f>#REF!-'IS 3Q2022'!AB20</f>
        <v>#REF!</v>
      </c>
      <c r="AC20" s="105" t="e">
        <f>#REF!-'IS 3Q2022'!AC20</f>
        <v>#REF!</v>
      </c>
      <c r="AD20" s="105" t="e">
        <f>#REF!-'IS 3Q2022'!AD20</f>
        <v>#REF!</v>
      </c>
      <c r="AE20" s="105" t="e">
        <f>#REF!-'IS 3Q2022'!AE20</f>
        <v>#REF!</v>
      </c>
      <c r="AF20" s="105" t="e">
        <f>#REF!-'IS 3Q2022'!AF20</f>
        <v>#REF!</v>
      </c>
      <c r="AG20" s="170" t="e">
        <f>#REF!-'IS 3Q2022'!AG20</f>
        <v>#REF!</v>
      </c>
      <c r="AH20" s="105" t="e">
        <f>#REF!-'IS 3Q2022'!AH20</f>
        <v>#REF!</v>
      </c>
      <c r="AI20" s="105" t="e">
        <f>#REF!-'IS 3Q2022'!AI20</f>
        <v>#REF!</v>
      </c>
      <c r="AJ20" s="105" t="e">
        <f>#REF!-'IS 3Q2022'!AJ20</f>
        <v>#REF!</v>
      </c>
      <c r="AK20" s="105" t="e">
        <f>#REF!-'IS 3Q2022'!AK20</f>
        <v>#REF!</v>
      </c>
      <c r="AL20" s="170" t="e">
        <f>#REF!-'IS 3Q2022'!AL20</f>
        <v>#REF!</v>
      </c>
      <c r="AM20" s="105" t="e">
        <f>#REF!-'IS 3Q2022'!AM20</f>
        <v>#REF!</v>
      </c>
      <c r="AN20" s="105" t="e">
        <f>#REF!-'IS 3Q2022'!AN20</f>
        <v>#REF!</v>
      </c>
      <c r="AO20" s="105" t="e">
        <f>#REF!-'IS 3Q2022'!AO20</f>
        <v>#REF!</v>
      </c>
      <c r="AP20" s="105" t="e">
        <f>#REF!-'IS 3Q2022'!AP20</f>
        <v>#REF!</v>
      </c>
      <c r="AQ20" s="170" t="e">
        <f>#REF!-'IS 3Q2022'!AQ20</f>
        <v>#REF!</v>
      </c>
      <c r="AR20" s="105" t="e">
        <f>#REF!-'IS 3Q2022'!AR20</f>
        <v>#REF!</v>
      </c>
      <c r="AS20" s="105" t="e">
        <f>#REF!-'IS 3Q2022'!AS20</f>
        <v>#REF!</v>
      </c>
      <c r="AT20" s="105" t="e">
        <f>#REF!-'IS 3Q2022'!AT20</f>
        <v>#REF!</v>
      </c>
      <c r="AU20" s="105" t="e">
        <f>#REF!-'IS 3Q2022'!AU20</f>
        <v>#REF!</v>
      </c>
      <c r="AV20" s="170" t="e">
        <f>#REF!-'IS 3Q2022'!AV20</f>
        <v>#REF!</v>
      </c>
    </row>
    <row r="21" spans="1:48" x14ac:dyDescent="0.55000000000000004">
      <c r="B21" s="38" t="s">
        <v>37</v>
      </c>
      <c r="C21" s="18"/>
      <c r="D21" s="105" t="e">
        <f>#REF!-'IS 3Q2022'!D21</f>
        <v>#REF!</v>
      </c>
      <c r="E21" s="105" t="e">
        <f>#REF!-'IS 3Q2022'!E21</f>
        <v>#REF!</v>
      </c>
      <c r="F21" s="102" t="e">
        <f>#REF!-'IS 3Q2022'!F21</f>
        <v>#REF!</v>
      </c>
      <c r="G21" s="105" t="e">
        <f>#REF!-'IS 3Q2022'!G21</f>
        <v>#REF!</v>
      </c>
      <c r="H21" s="170" t="e">
        <f>#REF!-'IS 3Q2022'!H21</f>
        <v>#REF!</v>
      </c>
      <c r="I21" s="105" t="e">
        <f>#REF!-'IS 3Q2022'!I21</f>
        <v>#REF!</v>
      </c>
      <c r="J21" s="105" t="e">
        <f>#REF!-'IS 3Q2022'!J21</f>
        <v>#REF!</v>
      </c>
      <c r="K21" s="105" t="e">
        <f>#REF!-'IS 3Q2022'!K21</f>
        <v>#REF!</v>
      </c>
      <c r="L21" s="105" t="e">
        <f>#REF!-'IS 3Q2022'!L21</f>
        <v>#REF!</v>
      </c>
      <c r="M21" s="170" t="e">
        <f>#REF!-'IS 3Q2022'!M21</f>
        <v>#REF!</v>
      </c>
      <c r="N21" s="105" t="e">
        <f>#REF!-'IS 3Q2022'!N21</f>
        <v>#REF!</v>
      </c>
      <c r="O21" s="105" t="e">
        <f>#REF!-'IS 3Q2022'!O21</f>
        <v>#REF!</v>
      </c>
      <c r="P21" s="105" t="e">
        <f>#REF!-'IS 3Q2022'!P21</f>
        <v>#REF!</v>
      </c>
      <c r="Q21" s="105" t="e">
        <f>#REF!-'IS 3Q2022'!Q21</f>
        <v>#REF!</v>
      </c>
      <c r="R21" s="170" t="e">
        <f>#REF!-'IS 3Q2022'!R21</f>
        <v>#REF!</v>
      </c>
      <c r="S21" s="105" t="e">
        <f>#REF!-'IS 3Q2022'!S21</f>
        <v>#REF!</v>
      </c>
      <c r="T21" s="105" t="e">
        <f>#REF!-'IS 3Q2022'!T21</f>
        <v>#REF!</v>
      </c>
      <c r="U21" s="105" t="e">
        <f>#REF!-'IS 3Q2022'!U21</f>
        <v>#REF!</v>
      </c>
      <c r="V21" s="105" t="e">
        <f>#REF!-'IS 3Q2022'!V21</f>
        <v>#REF!</v>
      </c>
      <c r="W21" s="170" t="e">
        <f>#REF!-'IS 3Q2022'!W21</f>
        <v>#REF!</v>
      </c>
      <c r="X21" s="105" t="e">
        <f>#REF!-'IS 3Q2022'!X21</f>
        <v>#REF!</v>
      </c>
      <c r="Y21" s="105" t="e">
        <f>#REF!-'IS 3Q2022'!Y21</f>
        <v>#REF!</v>
      </c>
      <c r="Z21" s="105" t="e">
        <f>#REF!-'IS 3Q2022'!Z21</f>
        <v>#REF!</v>
      </c>
      <c r="AA21" s="105" t="e">
        <f>#REF!-'IS 3Q2022'!AA21</f>
        <v>#REF!</v>
      </c>
      <c r="AB21" s="170" t="e">
        <f>#REF!-'IS 3Q2022'!AB21</f>
        <v>#REF!</v>
      </c>
      <c r="AC21" s="105" t="e">
        <f>#REF!-'IS 3Q2022'!AC21</f>
        <v>#REF!</v>
      </c>
      <c r="AD21" s="105" t="e">
        <f>#REF!-'IS 3Q2022'!AD21</f>
        <v>#REF!</v>
      </c>
      <c r="AE21" s="105" t="e">
        <f>#REF!-'IS 3Q2022'!AE21</f>
        <v>#REF!</v>
      </c>
      <c r="AF21" s="105" t="e">
        <f>#REF!-'IS 3Q2022'!AF21</f>
        <v>#REF!</v>
      </c>
      <c r="AG21" s="170" t="e">
        <f>#REF!-'IS 3Q2022'!AG21</f>
        <v>#REF!</v>
      </c>
      <c r="AH21" s="105" t="e">
        <f>#REF!-'IS 3Q2022'!AH21</f>
        <v>#REF!</v>
      </c>
      <c r="AI21" s="105" t="e">
        <f>#REF!-'IS 3Q2022'!AI21</f>
        <v>#REF!</v>
      </c>
      <c r="AJ21" s="105" t="e">
        <f>#REF!-'IS 3Q2022'!AJ21</f>
        <v>#REF!</v>
      </c>
      <c r="AK21" s="105" t="e">
        <f>#REF!-'IS 3Q2022'!AK21</f>
        <v>#REF!</v>
      </c>
      <c r="AL21" s="170" t="e">
        <f>#REF!-'IS 3Q2022'!AL21</f>
        <v>#REF!</v>
      </c>
      <c r="AM21" s="105" t="e">
        <f>#REF!-'IS 3Q2022'!AM21</f>
        <v>#REF!</v>
      </c>
      <c r="AN21" s="105" t="e">
        <f>#REF!-'IS 3Q2022'!AN21</f>
        <v>#REF!</v>
      </c>
      <c r="AO21" s="105" t="e">
        <f>#REF!-'IS 3Q2022'!AO21</f>
        <v>#REF!</v>
      </c>
      <c r="AP21" s="105" t="e">
        <f>#REF!-'IS 3Q2022'!AP21</f>
        <v>#REF!</v>
      </c>
      <c r="AQ21" s="170" t="e">
        <f>#REF!-'IS 3Q2022'!AQ21</f>
        <v>#REF!</v>
      </c>
      <c r="AR21" s="105" t="e">
        <f>#REF!-'IS 3Q2022'!AR21</f>
        <v>#REF!</v>
      </c>
      <c r="AS21" s="105" t="e">
        <f>#REF!-'IS 3Q2022'!AS21</f>
        <v>#REF!</v>
      </c>
      <c r="AT21" s="105" t="e">
        <f>#REF!-'IS 3Q2022'!AT21</f>
        <v>#REF!</v>
      </c>
      <c r="AU21" s="105" t="e">
        <f>#REF!-'IS 3Q2022'!AU21</f>
        <v>#REF!</v>
      </c>
      <c r="AV21" s="170" t="e">
        <f>#REF!-'IS 3Q2022'!AV21</f>
        <v>#REF!</v>
      </c>
    </row>
    <row r="22" spans="1:48" ht="16.2" x14ac:dyDescent="0.85">
      <c r="B22" s="38" t="s">
        <v>38</v>
      </c>
      <c r="C22" s="356"/>
      <c r="D22" s="104" t="e">
        <f>#REF!-'IS 3Q2022'!D22</f>
        <v>#REF!</v>
      </c>
      <c r="E22" s="104" t="e">
        <f>#REF!-'IS 3Q2022'!E22</f>
        <v>#REF!</v>
      </c>
      <c r="F22" s="104" t="e">
        <f>#REF!-'IS 3Q2022'!F22</f>
        <v>#REF!</v>
      </c>
      <c r="G22" s="104" t="e">
        <f>#REF!-'IS 3Q2022'!G22</f>
        <v>#REF!</v>
      </c>
      <c r="H22" s="173" t="e">
        <f>#REF!-'IS 3Q2022'!H22</f>
        <v>#REF!</v>
      </c>
      <c r="I22" s="104" t="e">
        <f>#REF!-'IS 3Q2022'!I22</f>
        <v>#REF!</v>
      </c>
      <c r="J22" s="104" t="e">
        <f>#REF!-'IS 3Q2022'!J22</f>
        <v>#REF!</v>
      </c>
      <c r="K22" s="104" t="e">
        <f>#REF!-'IS 3Q2022'!K22</f>
        <v>#REF!</v>
      </c>
      <c r="L22" s="104" t="e">
        <f>#REF!-'IS 3Q2022'!L22</f>
        <v>#REF!</v>
      </c>
      <c r="M22" s="173" t="e">
        <f>#REF!-'IS 3Q2022'!M22</f>
        <v>#REF!</v>
      </c>
      <c r="N22" s="104" t="e">
        <f>#REF!-'IS 3Q2022'!N22</f>
        <v>#REF!</v>
      </c>
      <c r="O22" s="104" t="e">
        <f>#REF!-'IS 3Q2022'!O22</f>
        <v>#REF!</v>
      </c>
      <c r="P22" s="104" t="e">
        <f>#REF!-'IS 3Q2022'!P22</f>
        <v>#REF!</v>
      </c>
      <c r="Q22" s="104" t="e">
        <f>#REF!-'IS 3Q2022'!Q22</f>
        <v>#REF!</v>
      </c>
      <c r="R22" s="173" t="e">
        <f>#REF!-'IS 3Q2022'!R22</f>
        <v>#REF!</v>
      </c>
      <c r="S22" s="104" t="e">
        <f>#REF!-'IS 3Q2022'!S22</f>
        <v>#REF!</v>
      </c>
      <c r="T22" s="104" t="e">
        <f>#REF!-'IS 3Q2022'!T22</f>
        <v>#REF!</v>
      </c>
      <c r="U22" s="104" t="e">
        <f>#REF!-'IS 3Q2022'!U22</f>
        <v>#REF!</v>
      </c>
      <c r="V22" s="104" t="e">
        <f>#REF!-'IS 3Q2022'!V22</f>
        <v>#REF!</v>
      </c>
      <c r="W22" s="173" t="e">
        <f>#REF!-'IS 3Q2022'!W22</f>
        <v>#REF!</v>
      </c>
      <c r="X22" s="104" t="e">
        <f>#REF!-'IS 3Q2022'!X22</f>
        <v>#REF!</v>
      </c>
      <c r="Y22" s="104" t="e">
        <f>#REF!-'IS 3Q2022'!Y22</f>
        <v>#REF!</v>
      </c>
      <c r="Z22" s="104" t="e">
        <f>#REF!-'IS 3Q2022'!Z22</f>
        <v>#REF!</v>
      </c>
      <c r="AA22" s="104" t="e">
        <f>#REF!-'IS 3Q2022'!AA22</f>
        <v>#REF!</v>
      </c>
      <c r="AB22" s="173" t="e">
        <f>#REF!-'IS 3Q2022'!AB22</f>
        <v>#REF!</v>
      </c>
      <c r="AC22" s="104" t="e">
        <f>#REF!-'IS 3Q2022'!AC22</f>
        <v>#REF!</v>
      </c>
      <c r="AD22" s="104" t="e">
        <f>#REF!-'IS 3Q2022'!AD22</f>
        <v>#REF!</v>
      </c>
      <c r="AE22" s="104" t="e">
        <f>#REF!-'IS 3Q2022'!AE22</f>
        <v>#REF!</v>
      </c>
      <c r="AF22" s="104" t="e">
        <f>#REF!-'IS 3Q2022'!AF22</f>
        <v>#REF!</v>
      </c>
      <c r="AG22" s="173" t="e">
        <f>#REF!-'IS 3Q2022'!AG22</f>
        <v>#REF!</v>
      </c>
      <c r="AH22" s="104" t="e">
        <f>#REF!-'IS 3Q2022'!AH22</f>
        <v>#REF!</v>
      </c>
      <c r="AI22" s="104" t="e">
        <f>#REF!-'IS 3Q2022'!AI22</f>
        <v>#REF!</v>
      </c>
      <c r="AJ22" s="104" t="e">
        <f>#REF!-'IS 3Q2022'!AJ22</f>
        <v>#REF!</v>
      </c>
      <c r="AK22" s="104" t="e">
        <f>#REF!-'IS 3Q2022'!AK22</f>
        <v>#REF!</v>
      </c>
      <c r="AL22" s="173" t="e">
        <f>#REF!-'IS 3Q2022'!AL22</f>
        <v>#REF!</v>
      </c>
      <c r="AM22" s="104" t="e">
        <f>#REF!-'IS 3Q2022'!AM22</f>
        <v>#REF!</v>
      </c>
      <c r="AN22" s="104" t="e">
        <f>#REF!-'IS 3Q2022'!AN22</f>
        <v>#REF!</v>
      </c>
      <c r="AO22" s="104" t="e">
        <f>#REF!-'IS 3Q2022'!AO22</f>
        <v>#REF!</v>
      </c>
      <c r="AP22" s="104" t="e">
        <f>#REF!-'IS 3Q2022'!AP22</f>
        <v>#REF!</v>
      </c>
      <c r="AQ22" s="173" t="e">
        <f>#REF!-'IS 3Q2022'!AQ22</f>
        <v>#REF!</v>
      </c>
      <c r="AR22" s="104" t="e">
        <f>#REF!-'IS 3Q2022'!AR22</f>
        <v>#REF!</v>
      </c>
      <c r="AS22" s="104" t="e">
        <f>#REF!-'IS 3Q2022'!AS22</f>
        <v>#REF!</v>
      </c>
      <c r="AT22" s="104" t="e">
        <f>#REF!-'IS 3Q2022'!AT22</f>
        <v>#REF!</v>
      </c>
      <c r="AU22" s="104" t="e">
        <f>#REF!-'IS 3Q2022'!AU22</f>
        <v>#REF!</v>
      </c>
      <c r="AV22" s="173" t="e">
        <f>#REF!-'IS 3Q2022'!AV22</f>
        <v>#REF!</v>
      </c>
    </row>
    <row r="23" spans="1:48" x14ac:dyDescent="0.55000000000000004">
      <c r="B23" s="469" t="s">
        <v>11</v>
      </c>
      <c r="C23" s="470"/>
      <c r="D23" s="103" t="e">
        <f>#REF!-'IS 3Q2022'!D23</f>
        <v>#REF!</v>
      </c>
      <c r="E23" s="103" t="e">
        <f>#REF!-'IS 3Q2022'!E23</f>
        <v>#REF!</v>
      </c>
      <c r="F23" s="103" t="e">
        <f>#REF!-'IS 3Q2022'!F23</f>
        <v>#REF!</v>
      </c>
      <c r="G23" s="103" t="e">
        <f>#REF!-'IS 3Q2022'!G23</f>
        <v>#REF!</v>
      </c>
      <c r="H23" s="171" t="e">
        <f>#REF!-'IS 3Q2022'!H23</f>
        <v>#REF!</v>
      </c>
      <c r="I23" s="103" t="e">
        <f>#REF!-'IS 3Q2022'!I23</f>
        <v>#REF!</v>
      </c>
      <c r="J23" s="103" t="e">
        <f>#REF!-'IS 3Q2022'!J23</f>
        <v>#REF!</v>
      </c>
      <c r="K23" s="103" t="e">
        <f>#REF!-'IS 3Q2022'!K23</f>
        <v>#REF!</v>
      </c>
      <c r="L23" s="50" t="e">
        <f>#REF!-'IS 3Q2022'!L23</f>
        <v>#REF!</v>
      </c>
      <c r="M23" s="51" t="e">
        <f>#REF!-'IS 3Q2022'!M23</f>
        <v>#REF!</v>
      </c>
      <c r="N23" s="50" t="e">
        <f>#REF!-'IS 3Q2022'!N23</f>
        <v>#REF!</v>
      </c>
      <c r="O23" s="103" t="e">
        <f>#REF!-'IS 3Q2022'!O23</f>
        <v>#REF!</v>
      </c>
      <c r="P23" s="103" t="e">
        <f>#REF!-'IS 3Q2022'!P23</f>
        <v>#REF!</v>
      </c>
      <c r="Q23" s="103" t="e">
        <f>#REF!-'IS 3Q2022'!Q23</f>
        <v>#REF!</v>
      </c>
      <c r="R23" s="171" t="e">
        <f>#REF!-'IS 3Q2022'!R23</f>
        <v>#REF!</v>
      </c>
      <c r="S23" s="50" t="e">
        <f>#REF!-'IS 3Q2022'!S23</f>
        <v>#REF!</v>
      </c>
      <c r="T23" s="50" t="e">
        <f>#REF!-'IS 3Q2022'!T23</f>
        <v>#REF!</v>
      </c>
      <c r="U23" s="50" t="e">
        <f>#REF!-'IS 3Q2022'!U23</f>
        <v>#REF!</v>
      </c>
      <c r="V23" s="50" t="e">
        <f>#REF!-'IS 3Q2022'!V23</f>
        <v>#REF!</v>
      </c>
      <c r="W23" s="171" t="e">
        <f>#REF!-'IS 3Q2022'!W23</f>
        <v>#REF!</v>
      </c>
      <c r="X23" s="50" t="e">
        <f>#REF!-'IS 3Q2022'!X23</f>
        <v>#REF!</v>
      </c>
      <c r="Y23" s="50" t="e">
        <f>#REF!-'IS 3Q2022'!Y23</f>
        <v>#REF!</v>
      </c>
      <c r="Z23" s="50" t="e">
        <f>#REF!-'IS 3Q2022'!Z23</f>
        <v>#REF!</v>
      </c>
      <c r="AA23" s="50" t="e">
        <f>#REF!-'IS 3Q2022'!AA23</f>
        <v>#REF!</v>
      </c>
      <c r="AB23" s="51" t="e">
        <f>#REF!-'IS 3Q2022'!AB23</f>
        <v>#REF!</v>
      </c>
      <c r="AC23" s="50" t="e">
        <f>#REF!-'IS 3Q2022'!AC23</f>
        <v>#REF!</v>
      </c>
      <c r="AD23" s="50" t="e">
        <f>#REF!-'IS 3Q2022'!AD23</f>
        <v>#REF!</v>
      </c>
      <c r="AE23" s="50" t="e">
        <f>#REF!-'IS 3Q2022'!AE23</f>
        <v>#REF!</v>
      </c>
      <c r="AF23" s="50" t="e">
        <f>#REF!-'IS 3Q2022'!AF23</f>
        <v>#REF!</v>
      </c>
      <c r="AG23" s="51" t="e">
        <f>#REF!-'IS 3Q2022'!AG23</f>
        <v>#REF!</v>
      </c>
      <c r="AH23" s="50" t="e">
        <f>#REF!-'IS 3Q2022'!AH23</f>
        <v>#REF!</v>
      </c>
      <c r="AI23" s="50" t="e">
        <f>#REF!-'IS 3Q2022'!AI23</f>
        <v>#REF!</v>
      </c>
      <c r="AJ23" s="50" t="e">
        <f>#REF!-'IS 3Q2022'!AJ23</f>
        <v>#REF!</v>
      </c>
      <c r="AK23" s="50" t="e">
        <f>#REF!-'IS 3Q2022'!AK23</f>
        <v>#REF!</v>
      </c>
      <c r="AL23" s="51" t="e">
        <f>#REF!-'IS 3Q2022'!AL23</f>
        <v>#REF!</v>
      </c>
      <c r="AM23" s="50" t="e">
        <f>#REF!-'IS 3Q2022'!AM23</f>
        <v>#REF!</v>
      </c>
      <c r="AN23" s="50" t="e">
        <f>#REF!-'IS 3Q2022'!AN23</f>
        <v>#REF!</v>
      </c>
      <c r="AO23" s="50" t="e">
        <f>#REF!-'IS 3Q2022'!AO23</f>
        <v>#REF!</v>
      </c>
      <c r="AP23" s="50" t="e">
        <f>#REF!-'IS 3Q2022'!AP23</f>
        <v>#REF!</v>
      </c>
      <c r="AQ23" s="51" t="e">
        <f>#REF!-'IS 3Q2022'!AQ23</f>
        <v>#REF!</v>
      </c>
      <c r="AR23" s="50" t="e">
        <f>#REF!-'IS 3Q2022'!AR23</f>
        <v>#REF!</v>
      </c>
      <c r="AS23" s="50" t="e">
        <f>#REF!-'IS 3Q2022'!AS23</f>
        <v>#REF!</v>
      </c>
      <c r="AT23" s="50" t="e">
        <f>#REF!-'IS 3Q2022'!AT23</f>
        <v>#REF!</v>
      </c>
      <c r="AU23" s="50" t="e">
        <f>#REF!-'IS 3Q2022'!AU23</f>
        <v>#REF!</v>
      </c>
      <c r="AV23" s="51" t="e">
        <f>#REF!-'IS 3Q2022'!AV23</f>
        <v>#REF!</v>
      </c>
    </row>
    <row r="24" spans="1:48" ht="16.2" x14ac:dyDescent="0.85">
      <c r="B24" s="471" t="s">
        <v>5</v>
      </c>
      <c r="C24" s="472"/>
      <c r="D24" s="104" t="e">
        <f>#REF!-'IS 3Q2022'!D24</f>
        <v>#REF!</v>
      </c>
      <c r="E24" s="104" t="e">
        <f>#REF!-'IS 3Q2022'!E24</f>
        <v>#REF!</v>
      </c>
      <c r="F24" s="104" t="e">
        <f>#REF!-'IS 3Q2022'!F24</f>
        <v>#REF!</v>
      </c>
      <c r="G24" s="104" t="e">
        <f>#REF!-'IS 3Q2022'!G24</f>
        <v>#REF!</v>
      </c>
      <c r="H24" s="173" t="e">
        <f>#REF!-'IS 3Q2022'!H24</f>
        <v>#REF!</v>
      </c>
      <c r="I24" s="104" t="e">
        <f>#REF!-'IS 3Q2022'!I24</f>
        <v>#REF!</v>
      </c>
      <c r="J24" s="104" t="e">
        <f>#REF!-'IS 3Q2022'!J24</f>
        <v>#REF!</v>
      </c>
      <c r="K24" s="104" t="e">
        <f>#REF!-'IS 3Q2022'!K24</f>
        <v>#REF!</v>
      </c>
      <c r="L24" s="52" t="e">
        <f>#REF!-'IS 3Q2022'!L24</f>
        <v>#REF!</v>
      </c>
      <c r="M24" s="53" t="e">
        <f>#REF!-'IS 3Q2022'!M24</f>
        <v>#REF!</v>
      </c>
      <c r="N24" s="52" t="e">
        <f>#REF!-'IS 3Q2022'!N24</f>
        <v>#REF!</v>
      </c>
      <c r="O24" s="104" t="e">
        <f>#REF!-'IS 3Q2022'!O24</f>
        <v>#REF!</v>
      </c>
      <c r="P24" s="104" t="e">
        <f>#REF!-'IS 3Q2022'!P24</f>
        <v>#REF!</v>
      </c>
      <c r="Q24" s="104" t="e">
        <f>#REF!-'IS 3Q2022'!Q24</f>
        <v>#REF!</v>
      </c>
      <c r="R24" s="173" t="e">
        <f>#REF!-'IS 3Q2022'!R24</f>
        <v>#REF!</v>
      </c>
      <c r="S24" s="52" t="e">
        <f>#REF!-'IS 3Q2022'!S24</f>
        <v>#REF!</v>
      </c>
      <c r="T24" s="52" t="e">
        <f>#REF!-'IS 3Q2022'!T24</f>
        <v>#REF!</v>
      </c>
      <c r="U24" s="52" t="e">
        <f>#REF!-'IS 3Q2022'!U24</f>
        <v>#REF!</v>
      </c>
      <c r="V24" s="52" t="e">
        <f>#REF!-'IS 3Q2022'!V24</f>
        <v>#REF!</v>
      </c>
      <c r="W24" s="173" t="e">
        <f>#REF!-'IS 3Q2022'!W24</f>
        <v>#REF!</v>
      </c>
      <c r="X24" s="52" t="e">
        <f>#REF!-'IS 3Q2022'!X24</f>
        <v>#REF!</v>
      </c>
      <c r="Y24" s="52" t="e">
        <f>#REF!-'IS 3Q2022'!Y24</f>
        <v>#REF!</v>
      </c>
      <c r="Z24" s="52" t="e">
        <f>#REF!-'IS 3Q2022'!Z24</f>
        <v>#REF!</v>
      </c>
      <c r="AA24" s="52" t="e">
        <f>#REF!-'IS 3Q2022'!AA24</f>
        <v>#REF!</v>
      </c>
      <c r="AB24" s="53" t="e">
        <f>#REF!-'IS 3Q2022'!AB24</f>
        <v>#REF!</v>
      </c>
      <c r="AC24" s="52" t="e">
        <f>#REF!-'IS 3Q2022'!AC24</f>
        <v>#REF!</v>
      </c>
      <c r="AD24" s="52" t="e">
        <f>#REF!-'IS 3Q2022'!AD24</f>
        <v>#REF!</v>
      </c>
      <c r="AE24" s="52" t="e">
        <f>#REF!-'IS 3Q2022'!AE24</f>
        <v>#REF!</v>
      </c>
      <c r="AF24" s="52" t="e">
        <f>#REF!-'IS 3Q2022'!AF24</f>
        <v>#REF!</v>
      </c>
      <c r="AG24" s="53" t="e">
        <f>#REF!-'IS 3Q2022'!AG24</f>
        <v>#REF!</v>
      </c>
      <c r="AH24" s="52" t="e">
        <f>#REF!-'IS 3Q2022'!AH24</f>
        <v>#REF!</v>
      </c>
      <c r="AI24" s="52" t="e">
        <f>#REF!-'IS 3Q2022'!AI24</f>
        <v>#REF!</v>
      </c>
      <c r="AJ24" s="52" t="e">
        <f>#REF!-'IS 3Q2022'!AJ24</f>
        <v>#REF!</v>
      </c>
      <c r="AK24" s="52" t="e">
        <f>#REF!-'IS 3Q2022'!AK24</f>
        <v>#REF!</v>
      </c>
      <c r="AL24" s="53" t="e">
        <f>#REF!-'IS 3Q2022'!AL24</f>
        <v>#REF!</v>
      </c>
      <c r="AM24" s="52" t="e">
        <f>#REF!-'IS 3Q2022'!AM24</f>
        <v>#REF!</v>
      </c>
      <c r="AN24" s="52" t="e">
        <f>#REF!-'IS 3Q2022'!AN24</f>
        <v>#REF!</v>
      </c>
      <c r="AO24" s="52" t="e">
        <f>#REF!-'IS 3Q2022'!AO24</f>
        <v>#REF!</v>
      </c>
      <c r="AP24" s="52" t="e">
        <f>#REF!-'IS 3Q2022'!AP24</f>
        <v>#REF!</v>
      </c>
      <c r="AQ24" s="53" t="e">
        <f>#REF!-'IS 3Q2022'!AQ24</f>
        <v>#REF!</v>
      </c>
      <c r="AR24" s="52" t="e">
        <f>#REF!-'IS 3Q2022'!AR24</f>
        <v>#REF!</v>
      </c>
      <c r="AS24" s="52" t="e">
        <f>#REF!-'IS 3Q2022'!AS24</f>
        <v>#REF!</v>
      </c>
      <c r="AT24" s="52" t="e">
        <f>#REF!-'IS 3Q2022'!AT24</f>
        <v>#REF!</v>
      </c>
      <c r="AU24" s="52" t="e">
        <f>#REF!-'IS 3Q2022'!AU24</f>
        <v>#REF!</v>
      </c>
      <c r="AV24" s="53" t="e">
        <f>#REF!-'IS 3Q2022'!AV24</f>
        <v>#REF!</v>
      </c>
    </row>
    <row r="25" spans="1:48" x14ac:dyDescent="0.55000000000000004">
      <c r="A25" s="23"/>
      <c r="B25" s="469" t="s">
        <v>39</v>
      </c>
      <c r="C25" s="470"/>
      <c r="D25" s="103" t="e">
        <f>#REF!-'IS 3Q2022'!D25</f>
        <v>#REF!</v>
      </c>
      <c r="E25" s="103" t="e">
        <f>#REF!-'IS 3Q2022'!E25</f>
        <v>#REF!</v>
      </c>
      <c r="F25" s="103" t="e">
        <f>#REF!-'IS 3Q2022'!F25</f>
        <v>#REF!</v>
      </c>
      <c r="G25" s="103" t="e">
        <f>#REF!-'IS 3Q2022'!G25</f>
        <v>#REF!</v>
      </c>
      <c r="H25" s="171" t="e">
        <f>#REF!-'IS 3Q2022'!H25</f>
        <v>#REF!</v>
      </c>
      <c r="I25" s="103" t="e">
        <f>#REF!-'IS 3Q2022'!I25</f>
        <v>#REF!</v>
      </c>
      <c r="J25" s="103" t="e">
        <f>#REF!-'IS 3Q2022'!J25</f>
        <v>#REF!</v>
      </c>
      <c r="K25" s="103" t="e">
        <f>#REF!-'IS 3Q2022'!K25</f>
        <v>#REF!</v>
      </c>
      <c r="L25" s="50" t="e">
        <f>#REF!-'IS 3Q2022'!L25</f>
        <v>#REF!</v>
      </c>
      <c r="M25" s="51" t="e">
        <f>#REF!-'IS 3Q2022'!M25</f>
        <v>#REF!</v>
      </c>
      <c r="N25" s="50" t="e">
        <f>#REF!-'IS 3Q2022'!N25</f>
        <v>#REF!</v>
      </c>
      <c r="O25" s="103" t="e">
        <f>#REF!-'IS 3Q2022'!O25</f>
        <v>#REF!</v>
      </c>
      <c r="P25" s="103" t="e">
        <f>#REF!-'IS 3Q2022'!P25</f>
        <v>#REF!</v>
      </c>
      <c r="Q25" s="103" t="e">
        <f>#REF!-'IS 3Q2022'!Q25</f>
        <v>#REF!</v>
      </c>
      <c r="R25" s="171" t="e">
        <f>#REF!-'IS 3Q2022'!R25</f>
        <v>#REF!</v>
      </c>
      <c r="S25" s="50" t="e">
        <f>#REF!-'IS 3Q2022'!S25</f>
        <v>#REF!</v>
      </c>
      <c r="T25" s="50" t="e">
        <f>#REF!-'IS 3Q2022'!T25</f>
        <v>#REF!</v>
      </c>
      <c r="U25" s="50" t="e">
        <f>#REF!-'IS 3Q2022'!U25</f>
        <v>#REF!</v>
      </c>
      <c r="V25" s="50" t="e">
        <f>#REF!-'IS 3Q2022'!V25</f>
        <v>#REF!</v>
      </c>
      <c r="W25" s="171" t="e">
        <f>#REF!-'IS 3Q2022'!W25</f>
        <v>#REF!</v>
      </c>
      <c r="X25" s="50" t="e">
        <f>#REF!-'IS 3Q2022'!X25</f>
        <v>#REF!</v>
      </c>
      <c r="Y25" s="50" t="e">
        <f>#REF!-'IS 3Q2022'!Y25</f>
        <v>#REF!</v>
      </c>
      <c r="Z25" s="50" t="e">
        <f>#REF!-'IS 3Q2022'!Z25</f>
        <v>#REF!</v>
      </c>
      <c r="AA25" s="50" t="e">
        <f>#REF!-'IS 3Q2022'!AA25</f>
        <v>#REF!</v>
      </c>
      <c r="AB25" s="51" t="e">
        <f>#REF!-'IS 3Q2022'!AB25</f>
        <v>#REF!</v>
      </c>
      <c r="AC25" s="50" t="e">
        <f>#REF!-'IS 3Q2022'!AC25</f>
        <v>#REF!</v>
      </c>
      <c r="AD25" s="50" t="e">
        <f>#REF!-'IS 3Q2022'!AD25</f>
        <v>#REF!</v>
      </c>
      <c r="AE25" s="50" t="e">
        <f>#REF!-'IS 3Q2022'!AE25</f>
        <v>#REF!</v>
      </c>
      <c r="AF25" s="103" t="e">
        <f>#REF!-'IS 3Q2022'!AF25</f>
        <v>#REF!</v>
      </c>
      <c r="AG25" s="171" t="e">
        <f>#REF!-'IS 3Q2022'!AG25</f>
        <v>#REF!</v>
      </c>
      <c r="AH25" s="103" t="e">
        <f>#REF!-'IS 3Q2022'!AH25</f>
        <v>#REF!</v>
      </c>
      <c r="AI25" s="103" t="e">
        <f>#REF!-'IS 3Q2022'!AI25</f>
        <v>#REF!</v>
      </c>
      <c r="AJ25" s="103" t="e">
        <f>#REF!-'IS 3Q2022'!AJ25</f>
        <v>#REF!</v>
      </c>
      <c r="AK25" s="103" t="e">
        <f>#REF!-'IS 3Q2022'!AK25</f>
        <v>#REF!</v>
      </c>
      <c r="AL25" s="51" t="e">
        <f>#REF!-'IS 3Q2022'!AL25</f>
        <v>#REF!</v>
      </c>
      <c r="AM25" s="103" t="e">
        <f>#REF!-'IS 3Q2022'!AM25</f>
        <v>#REF!</v>
      </c>
      <c r="AN25" s="103" t="e">
        <f>#REF!-'IS 3Q2022'!AN25</f>
        <v>#REF!</v>
      </c>
      <c r="AO25" s="103" t="e">
        <f>#REF!-'IS 3Q2022'!AO25</f>
        <v>#REF!</v>
      </c>
      <c r="AP25" s="103" t="e">
        <f>#REF!-'IS 3Q2022'!AP25</f>
        <v>#REF!</v>
      </c>
      <c r="AQ25" s="51" t="e">
        <f>#REF!-'IS 3Q2022'!AQ25</f>
        <v>#REF!</v>
      </c>
      <c r="AR25" s="103" t="e">
        <f>#REF!-'IS 3Q2022'!AR25</f>
        <v>#REF!</v>
      </c>
      <c r="AS25" s="103" t="e">
        <f>#REF!-'IS 3Q2022'!AS25</f>
        <v>#REF!</v>
      </c>
      <c r="AT25" s="103" t="e">
        <f>#REF!-'IS 3Q2022'!AT25</f>
        <v>#REF!</v>
      </c>
      <c r="AU25" s="103" t="e">
        <f>#REF!-'IS 3Q2022'!AU25</f>
        <v>#REF!</v>
      </c>
      <c r="AV25" s="51" t="e">
        <f>#REF!-'IS 3Q2022'!AV25</f>
        <v>#REF!</v>
      </c>
    </row>
    <row r="26" spans="1:48" ht="16.2" x14ac:dyDescent="0.85">
      <c r="A26" s="23"/>
      <c r="B26" s="210" t="s">
        <v>40</v>
      </c>
      <c r="C26" s="201"/>
      <c r="D26" s="104" t="e">
        <f>#REF!-'IS 3Q2022'!D26</f>
        <v>#REF!</v>
      </c>
      <c r="E26" s="104" t="e">
        <f>#REF!-'IS 3Q2022'!E26</f>
        <v>#REF!</v>
      </c>
      <c r="F26" s="104" t="e">
        <f>#REF!-'IS 3Q2022'!F26</f>
        <v>#REF!</v>
      </c>
      <c r="G26" s="104" t="e">
        <f>#REF!-'IS 3Q2022'!G26</f>
        <v>#REF!</v>
      </c>
      <c r="H26" s="173" t="e">
        <f>#REF!-'IS 3Q2022'!H26</f>
        <v>#REF!</v>
      </c>
      <c r="I26" s="104" t="e">
        <f>#REF!-'IS 3Q2022'!I26</f>
        <v>#REF!</v>
      </c>
      <c r="J26" s="104" t="e">
        <f>#REF!-'IS 3Q2022'!J26</f>
        <v>#REF!</v>
      </c>
      <c r="K26" s="104" t="e">
        <f>#REF!-'IS 3Q2022'!K26</f>
        <v>#REF!</v>
      </c>
      <c r="L26" s="104" t="e">
        <f>#REF!-'IS 3Q2022'!L26</f>
        <v>#REF!</v>
      </c>
      <c r="M26" s="173" t="e">
        <f>#REF!-'IS 3Q2022'!M26</f>
        <v>#REF!</v>
      </c>
      <c r="N26" s="104" t="e">
        <f>#REF!-'IS 3Q2022'!N26</f>
        <v>#REF!</v>
      </c>
      <c r="O26" s="104" t="e">
        <f>#REF!-'IS 3Q2022'!O26</f>
        <v>#REF!</v>
      </c>
      <c r="P26" s="104" t="e">
        <f>#REF!-'IS 3Q2022'!P26</f>
        <v>#REF!</v>
      </c>
      <c r="Q26" s="104" t="e">
        <f>#REF!-'IS 3Q2022'!Q26</f>
        <v>#REF!</v>
      </c>
      <c r="R26" s="173" t="e">
        <f>#REF!-'IS 3Q2022'!R26</f>
        <v>#REF!</v>
      </c>
      <c r="S26" s="104" t="e">
        <f>#REF!-'IS 3Q2022'!S26</f>
        <v>#REF!</v>
      </c>
      <c r="T26" s="104" t="e">
        <f>#REF!-'IS 3Q2022'!T26</f>
        <v>#REF!</v>
      </c>
      <c r="U26" s="104" t="e">
        <f>#REF!-'IS 3Q2022'!U26</f>
        <v>#REF!</v>
      </c>
      <c r="V26" s="104" t="e">
        <f>#REF!-'IS 3Q2022'!V26</f>
        <v>#REF!</v>
      </c>
      <c r="W26" s="173" t="e">
        <f>#REF!-'IS 3Q2022'!W26</f>
        <v>#REF!</v>
      </c>
      <c r="X26" s="104" t="e">
        <f>#REF!-'IS 3Q2022'!X26</f>
        <v>#REF!</v>
      </c>
      <c r="Y26" s="104" t="e">
        <f>#REF!-'IS 3Q2022'!Y26</f>
        <v>#REF!</v>
      </c>
      <c r="Z26" s="104" t="e">
        <f>#REF!-'IS 3Q2022'!Z26</f>
        <v>#REF!</v>
      </c>
      <c r="AA26" s="104" t="e">
        <f>#REF!-'IS 3Q2022'!AA26</f>
        <v>#REF!</v>
      </c>
      <c r="AB26" s="173" t="e">
        <f>#REF!-'IS 3Q2022'!AB26</f>
        <v>#REF!</v>
      </c>
      <c r="AC26" s="104" t="e">
        <f>#REF!-'IS 3Q2022'!AC26</f>
        <v>#REF!</v>
      </c>
      <c r="AD26" s="104" t="e">
        <f>#REF!-'IS 3Q2022'!AD26</f>
        <v>#REF!</v>
      </c>
      <c r="AE26" s="104" t="e">
        <f>#REF!-'IS 3Q2022'!AE26</f>
        <v>#REF!</v>
      </c>
      <c r="AF26" s="104" t="e">
        <f>#REF!-'IS 3Q2022'!AF26</f>
        <v>#REF!</v>
      </c>
      <c r="AG26" s="173" t="e">
        <f>#REF!-'IS 3Q2022'!AG26</f>
        <v>#REF!</v>
      </c>
      <c r="AH26" s="104" t="e">
        <f>#REF!-'IS 3Q2022'!AH26</f>
        <v>#REF!</v>
      </c>
      <c r="AI26" s="104" t="e">
        <f>#REF!-'IS 3Q2022'!AI26</f>
        <v>#REF!</v>
      </c>
      <c r="AJ26" s="104" t="e">
        <f>#REF!-'IS 3Q2022'!AJ26</f>
        <v>#REF!</v>
      </c>
      <c r="AK26" s="104" t="e">
        <f>#REF!-'IS 3Q2022'!AK26</f>
        <v>#REF!</v>
      </c>
      <c r="AL26" s="53" t="e">
        <f>#REF!-'IS 3Q2022'!AL26</f>
        <v>#REF!</v>
      </c>
      <c r="AM26" s="104" t="e">
        <f>#REF!-'IS 3Q2022'!AM26</f>
        <v>#REF!</v>
      </c>
      <c r="AN26" s="104" t="e">
        <f>#REF!-'IS 3Q2022'!AN26</f>
        <v>#REF!</v>
      </c>
      <c r="AO26" s="104" t="e">
        <f>#REF!-'IS 3Q2022'!AO26</f>
        <v>#REF!</v>
      </c>
      <c r="AP26" s="104" t="e">
        <f>#REF!-'IS 3Q2022'!AP26</f>
        <v>#REF!</v>
      </c>
      <c r="AQ26" s="53" t="e">
        <f>#REF!-'IS 3Q2022'!AQ26</f>
        <v>#REF!</v>
      </c>
      <c r="AR26" s="104" t="e">
        <f>#REF!-'IS 3Q2022'!AR26</f>
        <v>#REF!</v>
      </c>
      <c r="AS26" s="104" t="e">
        <f>#REF!-'IS 3Q2022'!AS26</f>
        <v>#REF!</v>
      </c>
      <c r="AT26" s="104" t="e">
        <f>#REF!-'IS 3Q2022'!AT26</f>
        <v>#REF!</v>
      </c>
      <c r="AU26" s="104" t="e">
        <f>#REF!-'IS 3Q2022'!AU26</f>
        <v>#REF!</v>
      </c>
      <c r="AV26" s="53" t="e">
        <f>#REF!-'IS 3Q2022'!AV26</f>
        <v>#REF!</v>
      </c>
    </row>
    <row r="27" spans="1:48" s="8" customFormat="1" x14ac:dyDescent="0.55000000000000004">
      <c r="A27" s="20"/>
      <c r="B27" s="209" t="s">
        <v>16</v>
      </c>
      <c r="C27" s="202"/>
      <c r="D27" s="103" t="e">
        <f>#REF!-'IS 3Q2022'!D27</f>
        <v>#REF!</v>
      </c>
      <c r="E27" s="103" t="e">
        <f>#REF!-'IS 3Q2022'!E27</f>
        <v>#REF!</v>
      </c>
      <c r="F27" s="103" t="e">
        <f>#REF!-'IS 3Q2022'!F27</f>
        <v>#REF!</v>
      </c>
      <c r="G27" s="103" t="e">
        <f>#REF!-'IS 3Q2022'!G27</f>
        <v>#REF!</v>
      </c>
      <c r="H27" s="171" t="e">
        <f>#REF!-'IS 3Q2022'!H27</f>
        <v>#REF!</v>
      </c>
      <c r="I27" s="103" t="e">
        <f>#REF!-'IS 3Q2022'!I27</f>
        <v>#REF!</v>
      </c>
      <c r="J27" s="103" t="e">
        <f>#REF!-'IS 3Q2022'!J27</f>
        <v>#REF!</v>
      </c>
      <c r="K27" s="103" t="e">
        <f>#REF!-'IS 3Q2022'!K27</f>
        <v>#REF!</v>
      </c>
      <c r="L27" s="50" t="e">
        <f>#REF!-'IS 3Q2022'!L27</f>
        <v>#REF!</v>
      </c>
      <c r="M27" s="51" t="e">
        <f>#REF!-'IS 3Q2022'!M27</f>
        <v>#REF!</v>
      </c>
      <c r="N27" s="50" t="e">
        <f>#REF!-'IS 3Q2022'!N27</f>
        <v>#REF!</v>
      </c>
      <c r="O27" s="103" t="e">
        <f>#REF!-'IS 3Q2022'!O27</f>
        <v>#REF!</v>
      </c>
      <c r="P27" s="103" t="e">
        <f>#REF!-'IS 3Q2022'!P27</f>
        <v>#REF!</v>
      </c>
      <c r="Q27" s="103" t="e">
        <f>#REF!-'IS 3Q2022'!Q27</f>
        <v>#REF!</v>
      </c>
      <c r="R27" s="171" t="e">
        <f>#REF!-'IS 3Q2022'!R27</f>
        <v>#REF!</v>
      </c>
      <c r="S27" s="50" t="e">
        <f>#REF!-'IS 3Q2022'!S27</f>
        <v>#REF!</v>
      </c>
      <c r="T27" s="50" t="e">
        <f>#REF!-'IS 3Q2022'!T27</f>
        <v>#REF!</v>
      </c>
      <c r="U27" s="50" t="e">
        <f>#REF!-'IS 3Q2022'!U27</f>
        <v>#REF!</v>
      </c>
      <c r="V27" s="50" t="e">
        <f>#REF!-'IS 3Q2022'!V27</f>
        <v>#REF!</v>
      </c>
      <c r="W27" s="171" t="e">
        <f>#REF!-'IS 3Q2022'!W27</f>
        <v>#REF!</v>
      </c>
      <c r="X27" s="50" t="e">
        <f>#REF!-'IS 3Q2022'!X27</f>
        <v>#REF!</v>
      </c>
      <c r="Y27" s="50" t="e">
        <f>#REF!-'IS 3Q2022'!Y27</f>
        <v>#REF!</v>
      </c>
      <c r="Z27" s="50" t="e">
        <f>#REF!-'IS 3Q2022'!Z27</f>
        <v>#REF!</v>
      </c>
      <c r="AA27" s="50" t="e">
        <f>#REF!-'IS 3Q2022'!AA27</f>
        <v>#REF!</v>
      </c>
      <c r="AB27" s="51" t="e">
        <f>#REF!-'IS 3Q2022'!AB27</f>
        <v>#REF!</v>
      </c>
      <c r="AC27" s="50" t="e">
        <f>#REF!-'IS 3Q2022'!AC27</f>
        <v>#REF!</v>
      </c>
      <c r="AD27" s="50" t="e">
        <f>#REF!-'IS 3Q2022'!AD27</f>
        <v>#REF!</v>
      </c>
      <c r="AE27" s="50" t="e">
        <f>#REF!-'IS 3Q2022'!AE27</f>
        <v>#REF!</v>
      </c>
      <c r="AF27" s="50" t="e">
        <f>#REF!-'IS 3Q2022'!AF27</f>
        <v>#REF!</v>
      </c>
      <c r="AG27" s="51" t="e">
        <f>#REF!-'IS 3Q2022'!AG27</f>
        <v>#REF!</v>
      </c>
      <c r="AH27" s="50" t="e">
        <f>#REF!-'IS 3Q2022'!AH27</f>
        <v>#REF!</v>
      </c>
      <c r="AI27" s="50" t="e">
        <f>#REF!-'IS 3Q2022'!AI27</f>
        <v>#REF!</v>
      </c>
      <c r="AJ27" s="50" t="e">
        <f>#REF!-'IS 3Q2022'!AJ27</f>
        <v>#REF!</v>
      </c>
      <c r="AK27" s="50" t="e">
        <f>#REF!-'IS 3Q2022'!AK27</f>
        <v>#REF!</v>
      </c>
      <c r="AL27" s="51" t="e">
        <f>#REF!-'IS 3Q2022'!AL27</f>
        <v>#REF!</v>
      </c>
      <c r="AM27" s="50" t="e">
        <f>#REF!-'IS 3Q2022'!AM27</f>
        <v>#REF!</v>
      </c>
      <c r="AN27" s="50" t="e">
        <f>#REF!-'IS 3Q2022'!AN27</f>
        <v>#REF!</v>
      </c>
      <c r="AO27" s="50" t="e">
        <f>#REF!-'IS 3Q2022'!AO27</f>
        <v>#REF!</v>
      </c>
      <c r="AP27" s="50" t="e">
        <f>#REF!-'IS 3Q2022'!AP27</f>
        <v>#REF!</v>
      </c>
      <c r="AQ27" s="51" t="e">
        <f>#REF!-'IS 3Q2022'!AQ27</f>
        <v>#REF!</v>
      </c>
      <c r="AR27" s="50" t="e">
        <f>#REF!-'IS 3Q2022'!AR27</f>
        <v>#REF!</v>
      </c>
      <c r="AS27" s="50" t="e">
        <f>#REF!-'IS 3Q2022'!AS27</f>
        <v>#REF!</v>
      </c>
      <c r="AT27" s="50" t="e">
        <f>#REF!-'IS 3Q2022'!AT27</f>
        <v>#REF!</v>
      </c>
      <c r="AU27" s="50" t="e">
        <f>#REF!-'IS 3Q2022'!AU27</f>
        <v>#REF!</v>
      </c>
      <c r="AV27" s="51" t="e">
        <f>#REF!-'IS 3Q2022'!AV27</f>
        <v>#REF!</v>
      </c>
    </row>
    <row r="28" spans="1:48" s="8" customFormat="1" ht="16.2" x14ac:dyDescent="0.85">
      <c r="A28" s="20"/>
      <c r="B28" s="87" t="s">
        <v>72</v>
      </c>
      <c r="C28" s="84"/>
      <c r="D28" s="109" t="e">
        <f>#REF!-'IS 3Q2022'!D28</f>
        <v>#REF!</v>
      </c>
      <c r="E28" s="109" t="e">
        <f>#REF!-'IS 3Q2022'!E28</f>
        <v>#REF!</v>
      </c>
      <c r="F28" s="109" t="e">
        <f>#REF!-'IS 3Q2022'!F28</f>
        <v>#REF!</v>
      </c>
      <c r="G28" s="109" t="e">
        <f>#REF!-'IS 3Q2022'!G28</f>
        <v>#REF!</v>
      </c>
      <c r="H28" s="178" t="e">
        <f>#REF!-'IS 3Q2022'!H28</f>
        <v>#REF!</v>
      </c>
      <c r="I28" s="109" t="e">
        <f>#REF!-'IS 3Q2022'!I28</f>
        <v>#REF!</v>
      </c>
      <c r="J28" s="109" t="e">
        <f>#REF!-'IS 3Q2022'!J28</f>
        <v>#REF!</v>
      </c>
      <c r="K28" s="109" t="e">
        <f>#REF!-'IS 3Q2022'!K28</f>
        <v>#REF!</v>
      </c>
      <c r="L28" s="91" t="e">
        <f>#REF!-'IS 3Q2022'!L28</f>
        <v>#REF!</v>
      </c>
      <c r="M28" s="92" t="e">
        <f>#REF!-'IS 3Q2022'!M28</f>
        <v>#REF!</v>
      </c>
      <c r="N28" s="109" t="e">
        <f>#REF!-'IS 3Q2022'!N28</f>
        <v>#REF!</v>
      </c>
      <c r="O28" s="109" t="e">
        <f>#REF!-'IS 3Q2022'!O28</f>
        <v>#REF!</v>
      </c>
      <c r="P28" s="109" t="e">
        <f>#REF!-'IS 3Q2022'!P28</f>
        <v>#REF!</v>
      </c>
      <c r="Q28" s="109" t="e">
        <f>#REF!-'IS 3Q2022'!Q28</f>
        <v>#REF!</v>
      </c>
      <c r="R28" s="178" t="e">
        <f>#REF!-'IS 3Q2022'!R28</f>
        <v>#REF!</v>
      </c>
      <c r="S28" s="91" t="e">
        <f>#REF!-'IS 3Q2022'!S28</f>
        <v>#REF!</v>
      </c>
      <c r="T28" s="91" t="e">
        <f>#REF!-'IS 3Q2022'!T28</f>
        <v>#REF!</v>
      </c>
      <c r="U28" s="91" t="e">
        <f>#REF!-'IS 3Q2022'!U28</f>
        <v>#REF!</v>
      </c>
      <c r="V28" s="91" t="e">
        <f>#REF!-'IS 3Q2022'!V28</f>
        <v>#REF!</v>
      </c>
      <c r="W28" s="178" t="e">
        <f>#REF!-'IS 3Q2022'!W28</f>
        <v>#REF!</v>
      </c>
      <c r="X28" s="91" t="e">
        <f>#REF!-'IS 3Q2022'!X28</f>
        <v>#REF!</v>
      </c>
      <c r="Y28" s="91" t="e">
        <f>#REF!-'IS 3Q2022'!Y28</f>
        <v>#REF!</v>
      </c>
      <c r="Z28" s="91" t="e">
        <f>#REF!-'IS 3Q2022'!Z28</f>
        <v>#REF!</v>
      </c>
      <c r="AA28" s="91" t="e">
        <f>#REF!-'IS 3Q2022'!AA28</f>
        <v>#REF!</v>
      </c>
      <c r="AB28" s="92" t="e">
        <f>#REF!-'IS 3Q2022'!AB28</f>
        <v>#REF!</v>
      </c>
      <c r="AC28" s="91" t="e">
        <f>#REF!-'IS 3Q2022'!AC28</f>
        <v>#REF!</v>
      </c>
      <c r="AD28" s="91" t="e">
        <f>#REF!-'IS 3Q2022'!AD28</f>
        <v>#REF!</v>
      </c>
      <c r="AE28" s="91" t="e">
        <f>#REF!-'IS 3Q2022'!AE28</f>
        <v>#REF!</v>
      </c>
      <c r="AF28" s="91" t="e">
        <f>#REF!-'IS 3Q2022'!AF28</f>
        <v>#REF!</v>
      </c>
      <c r="AG28" s="92" t="e">
        <f>#REF!-'IS 3Q2022'!AG28</f>
        <v>#REF!</v>
      </c>
      <c r="AH28" s="91" t="e">
        <f>#REF!-'IS 3Q2022'!AH28</f>
        <v>#REF!</v>
      </c>
      <c r="AI28" s="91" t="e">
        <f>#REF!-'IS 3Q2022'!AI28</f>
        <v>#REF!</v>
      </c>
      <c r="AJ28" s="91" t="e">
        <f>#REF!-'IS 3Q2022'!AJ28</f>
        <v>#REF!</v>
      </c>
      <c r="AK28" s="91" t="e">
        <f>#REF!-'IS 3Q2022'!AK28</f>
        <v>#REF!</v>
      </c>
      <c r="AL28" s="92" t="e">
        <f>#REF!-'IS 3Q2022'!AL28</f>
        <v>#REF!</v>
      </c>
      <c r="AM28" s="91" t="e">
        <f>#REF!-'IS 3Q2022'!AM28</f>
        <v>#REF!</v>
      </c>
      <c r="AN28" s="91" t="e">
        <f>#REF!-'IS 3Q2022'!AN28</f>
        <v>#REF!</v>
      </c>
      <c r="AO28" s="91" t="e">
        <f>#REF!-'IS 3Q2022'!AO28</f>
        <v>#REF!</v>
      </c>
      <c r="AP28" s="91" t="e">
        <f>#REF!-'IS 3Q2022'!AP28</f>
        <v>#REF!</v>
      </c>
      <c r="AQ28" s="92" t="e">
        <f>#REF!-'IS 3Q2022'!AQ28</f>
        <v>#REF!</v>
      </c>
      <c r="AR28" s="91" t="e">
        <f>#REF!-'IS 3Q2022'!AR28</f>
        <v>#REF!</v>
      </c>
      <c r="AS28" s="91" t="e">
        <f>#REF!-'IS 3Q2022'!AS28</f>
        <v>#REF!</v>
      </c>
      <c r="AT28" s="91" t="e">
        <f>#REF!-'IS 3Q2022'!AT28</f>
        <v>#REF!</v>
      </c>
      <c r="AU28" s="91" t="e">
        <f>#REF!-'IS 3Q2022'!AU28</f>
        <v>#REF!</v>
      </c>
      <c r="AV28" s="92" t="e">
        <f>#REF!-'IS 3Q2022'!AV28</f>
        <v>#REF!</v>
      </c>
    </row>
    <row r="29" spans="1:48" s="8" customFormat="1" x14ac:dyDescent="0.55000000000000004">
      <c r="A29" s="20"/>
      <c r="B29" s="85" t="s">
        <v>73</v>
      </c>
      <c r="C29" s="86"/>
      <c r="D29" s="108" t="e">
        <f>#REF!-'IS 3Q2022'!D29</f>
        <v>#REF!</v>
      </c>
      <c r="E29" s="108" t="e">
        <f>#REF!-'IS 3Q2022'!E29</f>
        <v>#REF!</v>
      </c>
      <c r="F29" s="108" t="e">
        <f>#REF!-'IS 3Q2022'!F29</f>
        <v>#REF!</v>
      </c>
      <c r="G29" s="108" t="e">
        <f>#REF!-'IS 3Q2022'!G29</f>
        <v>#REF!</v>
      </c>
      <c r="H29" s="177" t="e">
        <f>#REF!-'IS 3Q2022'!H29</f>
        <v>#REF!</v>
      </c>
      <c r="I29" s="108" t="e">
        <f>#REF!-'IS 3Q2022'!I29</f>
        <v>#REF!</v>
      </c>
      <c r="J29" s="108" t="e">
        <f>#REF!-'IS 3Q2022'!J29</f>
        <v>#REF!</v>
      </c>
      <c r="K29" s="108" t="e">
        <f>#REF!-'IS 3Q2022'!K29</f>
        <v>#REF!</v>
      </c>
      <c r="L29" s="80" t="e">
        <f>#REF!-'IS 3Q2022'!L29</f>
        <v>#REF!</v>
      </c>
      <c r="M29" s="81" t="e">
        <f>#REF!-'IS 3Q2022'!M29</f>
        <v>#REF!</v>
      </c>
      <c r="N29" s="108" t="e">
        <f>#REF!-'IS 3Q2022'!N29</f>
        <v>#REF!</v>
      </c>
      <c r="O29" s="108" t="e">
        <f>#REF!-'IS 3Q2022'!O29</f>
        <v>#REF!</v>
      </c>
      <c r="P29" s="108" t="e">
        <f>#REF!-'IS 3Q2022'!P29</f>
        <v>#REF!</v>
      </c>
      <c r="Q29" s="108" t="e">
        <f>#REF!-'IS 3Q2022'!Q29</f>
        <v>#REF!</v>
      </c>
      <c r="R29" s="177" t="e">
        <f>#REF!-'IS 3Q2022'!R29</f>
        <v>#REF!</v>
      </c>
      <c r="S29" s="80" t="e">
        <f>#REF!-'IS 3Q2022'!S29</f>
        <v>#REF!</v>
      </c>
      <c r="T29" s="80" t="e">
        <f>#REF!-'IS 3Q2022'!T29</f>
        <v>#REF!</v>
      </c>
      <c r="U29" s="80" t="e">
        <f>#REF!-'IS 3Q2022'!U29</f>
        <v>#REF!</v>
      </c>
      <c r="V29" s="80" t="e">
        <f>#REF!-'IS 3Q2022'!V29</f>
        <v>#REF!</v>
      </c>
      <c r="W29" s="177" t="e">
        <f>#REF!-'IS 3Q2022'!W29</f>
        <v>#REF!</v>
      </c>
      <c r="X29" s="80" t="e">
        <f>#REF!-'IS 3Q2022'!X29</f>
        <v>#REF!</v>
      </c>
      <c r="Y29" s="80" t="e">
        <f>#REF!-'IS 3Q2022'!Y29</f>
        <v>#REF!</v>
      </c>
      <c r="Z29" s="80" t="e">
        <f>#REF!-'IS 3Q2022'!Z29</f>
        <v>#REF!</v>
      </c>
      <c r="AA29" s="80" t="e">
        <f>#REF!-'IS 3Q2022'!AA29</f>
        <v>#REF!</v>
      </c>
      <c r="AB29" s="81" t="e">
        <f>#REF!-'IS 3Q2022'!AB29</f>
        <v>#REF!</v>
      </c>
      <c r="AC29" s="80" t="e">
        <f>#REF!-'IS 3Q2022'!AC29</f>
        <v>#REF!</v>
      </c>
      <c r="AD29" s="80" t="e">
        <f>#REF!-'IS 3Q2022'!AD29</f>
        <v>#REF!</v>
      </c>
      <c r="AE29" s="80" t="e">
        <f>#REF!-'IS 3Q2022'!AE29</f>
        <v>#REF!</v>
      </c>
      <c r="AF29" s="80" t="e">
        <f>#REF!-'IS 3Q2022'!AF29</f>
        <v>#REF!</v>
      </c>
      <c r="AG29" s="81" t="e">
        <f>#REF!-'IS 3Q2022'!AG29</f>
        <v>#REF!</v>
      </c>
      <c r="AH29" s="80" t="e">
        <f>#REF!-'IS 3Q2022'!AH29</f>
        <v>#REF!</v>
      </c>
      <c r="AI29" s="80" t="e">
        <f>#REF!-'IS 3Q2022'!AI29</f>
        <v>#REF!</v>
      </c>
      <c r="AJ29" s="80" t="e">
        <f>#REF!-'IS 3Q2022'!AJ29</f>
        <v>#REF!</v>
      </c>
      <c r="AK29" s="80" t="e">
        <f>#REF!-'IS 3Q2022'!AK29</f>
        <v>#REF!</v>
      </c>
      <c r="AL29" s="81" t="e">
        <f>#REF!-'IS 3Q2022'!AL29</f>
        <v>#REF!</v>
      </c>
      <c r="AM29" s="80" t="e">
        <f>#REF!-'IS 3Q2022'!AM29</f>
        <v>#REF!</v>
      </c>
      <c r="AN29" s="80" t="e">
        <f>#REF!-'IS 3Q2022'!AN29</f>
        <v>#REF!</v>
      </c>
      <c r="AO29" s="80" t="e">
        <f>#REF!-'IS 3Q2022'!AO29</f>
        <v>#REF!</v>
      </c>
      <c r="AP29" s="80" t="e">
        <f>#REF!-'IS 3Q2022'!AP29</f>
        <v>#REF!</v>
      </c>
      <c r="AQ29" s="81" t="e">
        <f>#REF!-'IS 3Q2022'!AQ29</f>
        <v>#REF!</v>
      </c>
      <c r="AR29" s="80" t="e">
        <f>#REF!-'IS 3Q2022'!AR29</f>
        <v>#REF!</v>
      </c>
      <c r="AS29" s="80" t="e">
        <f>#REF!-'IS 3Q2022'!AS29</f>
        <v>#REF!</v>
      </c>
      <c r="AT29" s="80" t="e">
        <f>#REF!-'IS 3Q2022'!AT29</f>
        <v>#REF!</v>
      </c>
      <c r="AU29" s="80" t="e">
        <f>#REF!-'IS 3Q2022'!AU29</f>
        <v>#REF!</v>
      </c>
      <c r="AV29" s="81" t="e">
        <f>#REF!-'IS 3Q2022'!AV29</f>
        <v>#REF!</v>
      </c>
    </row>
    <row r="30" spans="1:48" x14ac:dyDescent="0.55000000000000004">
      <c r="B30" s="437" t="s">
        <v>0</v>
      </c>
      <c r="C30" s="438"/>
      <c r="D30" s="101" t="e">
        <f>#REF!-'IS 3Q2022'!D30</f>
        <v>#REF!</v>
      </c>
      <c r="E30" s="101" t="e">
        <f>#REF!-'IS 3Q2022'!E30</f>
        <v>#REF!</v>
      </c>
      <c r="F30" s="101" t="e">
        <f>#REF!-'IS 3Q2022'!F30</f>
        <v>#REF!</v>
      </c>
      <c r="G30" s="101" t="e">
        <f>#REF!-'IS 3Q2022'!G30</f>
        <v>#REF!</v>
      </c>
      <c r="H30" s="169" t="e">
        <f>#REF!-'IS 3Q2022'!H30</f>
        <v>#REF!</v>
      </c>
      <c r="I30" s="101" t="e">
        <f>#REF!-'IS 3Q2022'!I30</f>
        <v>#REF!</v>
      </c>
      <c r="J30" s="101" t="e">
        <f>#REF!-'IS 3Q2022'!J30</f>
        <v>#REF!</v>
      </c>
      <c r="K30" s="101" t="e">
        <f>#REF!-'IS 3Q2022'!K30</f>
        <v>#REF!</v>
      </c>
      <c r="L30" s="101" t="e">
        <f>#REF!-'IS 3Q2022'!L30</f>
        <v>#REF!</v>
      </c>
      <c r="M30" s="17" t="e">
        <f>#REF!-'IS 3Q2022'!M30</f>
        <v>#REF!</v>
      </c>
      <c r="N30" s="101" t="e">
        <f>#REF!-'IS 3Q2022'!N30</f>
        <v>#REF!</v>
      </c>
      <c r="O30" s="101" t="e">
        <f>#REF!-'IS 3Q2022'!O30</f>
        <v>#REF!</v>
      </c>
      <c r="P30" s="101" t="e">
        <f>#REF!-'IS 3Q2022'!P30</f>
        <v>#REF!</v>
      </c>
      <c r="Q30" s="101" t="e">
        <f>#REF!-'IS 3Q2022'!Q30</f>
        <v>#REF!</v>
      </c>
      <c r="R30" s="169" t="e">
        <f>#REF!-'IS 3Q2022'!R30</f>
        <v>#REF!</v>
      </c>
      <c r="S30" s="16" t="e">
        <f>#REF!-'IS 3Q2022'!S30</f>
        <v>#REF!</v>
      </c>
      <c r="T30" s="16" t="e">
        <f>#REF!-'IS 3Q2022'!T30</f>
        <v>#REF!</v>
      </c>
      <c r="U30" s="16" t="e">
        <f>#REF!-'IS 3Q2022'!U30</f>
        <v>#REF!</v>
      </c>
      <c r="V30" s="16" t="e">
        <f>#REF!-'IS 3Q2022'!V30</f>
        <v>#REF!</v>
      </c>
      <c r="W30" s="169" t="e">
        <f>#REF!-'IS 3Q2022'!W30</f>
        <v>#REF!</v>
      </c>
      <c r="X30" s="16" t="e">
        <f>#REF!-'IS 3Q2022'!X30</f>
        <v>#REF!</v>
      </c>
      <c r="Y30" s="16" t="e">
        <f>#REF!-'IS 3Q2022'!Y30</f>
        <v>#REF!</v>
      </c>
      <c r="Z30" s="16" t="e">
        <f>#REF!-'IS 3Q2022'!Z30</f>
        <v>#REF!</v>
      </c>
      <c r="AA30" s="16" t="e">
        <f>#REF!-'IS 3Q2022'!AA30</f>
        <v>#REF!</v>
      </c>
      <c r="AB30" s="17" t="e">
        <f>#REF!-'IS 3Q2022'!AB30</f>
        <v>#REF!</v>
      </c>
      <c r="AC30" s="16" t="e">
        <f>#REF!-'IS 3Q2022'!AC30</f>
        <v>#REF!</v>
      </c>
      <c r="AD30" s="16" t="e">
        <f>#REF!-'IS 3Q2022'!AD30</f>
        <v>#REF!</v>
      </c>
      <c r="AE30" s="16" t="e">
        <f>#REF!-'IS 3Q2022'!AE30</f>
        <v>#REF!</v>
      </c>
      <c r="AF30" s="16" t="e">
        <f>#REF!-'IS 3Q2022'!AF30</f>
        <v>#REF!</v>
      </c>
      <c r="AG30" s="17" t="e">
        <f>#REF!-'IS 3Q2022'!AG30</f>
        <v>#REF!</v>
      </c>
      <c r="AH30" s="16" t="e">
        <f>#REF!-'IS 3Q2022'!AH30</f>
        <v>#REF!</v>
      </c>
      <c r="AI30" s="16" t="e">
        <f>#REF!-'IS 3Q2022'!AI30</f>
        <v>#REF!</v>
      </c>
      <c r="AJ30" s="16" t="e">
        <f>#REF!-'IS 3Q2022'!AJ30</f>
        <v>#REF!</v>
      </c>
      <c r="AK30" s="16" t="e">
        <f>#REF!-'IS 3Q2022'!AK30</f>
        <v>#REF!</v>
      </c>
      <c r="AL30" s="17" t="e">
        <f>#REF!-'IS 3Q2022'!AL30</f>
        <v>#REF!</v>
      </c>
      <c r="AM30" s="16" t="e">
        <f>#REF!-'IS 3Q2022'!AM30</f>
        <v>#REF!</v>
      </c>
      <c r="AN30" s="16" t="e">
        <f>#REF!-'IS 3Q2022'!AN30</f>
        <v>#REF!</v>
      </c>
      <c r="AO30" s="16" t="e">
        <f>#REF!-'IS 3Q2022'!AO30</f>
        <v>#REF!</v>
      </c>
      <c r="AP30" s="16" t="e">
        <f>#REF!-'IS 3Q2022'!AP30</f>
        <v>#REF!</v>
      </c>
      <c r="AQ30" s="17" t="e">
        <f>#REF!-'IS 3Q2022'!AQ30</f>
        <v>#REF!</v>
      </c>
      <c r="AR30" s="16" t="e">
        <f>#REF!-'IS 3Q2022'!AR30</f>
        <v>#REF!</v>
      </c>
      <c r="AS30" s="16" t="e">
        <f>#REF!-'IS 3Q2022'!AS30</f>
        <v>#REF!</v>
      </c>
      <c r="AT30" s="16" t="e">
        <f>#REF!-'IS 3Q2022'!AT30</f>
        <v>#REF!</v>
      </c>
      <c r="AU30" s="16" t="e">
        <f>#REF!-'IS 3Q2022'!AU30</f>
        <v>#REF!</v>
      </c>
      <c r="AV30" s="17" t="e">
        <f>#REF!-'IS 3Q2022'!AV30</f>
        <v>#REF!</v>
      </c>
    </row>
    <row r="31" spans="1:48" ht="15.75" customHeight="1" x14ac:dyDescent="0.55000000000000004">
      <c r="B31" s="437" t="s">
        <v>1</v>
      </c>
      <c r="C31" s="438"/>
      <c r="D31" s="101" t="e">
        <f>#REF!-'IS 3Q2022'!D31</f>
        <v>#REF!</v>
      </c>
      <c r="E31" s="101" t="e">
        <f>#REF!-'IS 3Q2022'!E31</f>
        <v>#REF!</v>
      </c>
      <c r="F31" s="101" t="e">
        <f>#REF!-'IS 3Q2022'!F31</f>
        <v>#REF!</v>
      </c>
      <c r="G31" s="101" t="e">
        <f>#REF!-'IS 3Q2022'!G31</f>
        <v>#REF!</v>
      </c>
      <c r="H31" s="169" t="e">
        <f>#REF!-'IS 3Q2022'!H31</f>
        <v>#REF!</v>
      </c>
      <c r="I31" s="101" t="e">
        <f>#REF!-'IS 3Q2022'!I31</f>
        <v>#REF!</v>
      </c>
      <c r="J31" s="101" t="e">
        <f>#REF!-'IS 3Q2022'!J31</f>
        <v>#REF!</v>
      </c>
      <c r="K31" s="101" t="e">
        <f>#REF!-'IS 3Q2022'!K31</f>
        <v>#REF!</v>
      </c>
      <c r="L31" s="101" t="e">
        <f>#REF!-'IS 3Q2022'!L31</f>
        <v>#REF!</v>
      </c>
      <c r="M31" s="17" t="e">
        <f>#REF!-'IS 3Q2022'!M31</f>
        <v>#REF!</v>
      </c>
      <c r="N31" s="101" t="e">
        <f>#REF!-'IS 3Q2022'!N31</f>
        <v>#REF!</v>
      </c>
      <c r="O31" s="101" t="e">
        <f>#REF!-'IS 3Q2022'!O31</f>
        <v>#REF!</v>
      </c>
      <c r="P31" s="101" t="e">
        <f>#REF!-'IS 3Q2022'!P31</f>
        <v>#REF!</v>
      </c>
      <c r="Q31" s="101" t="e">
        <f>#REF!-'IS 3Q2022'!Q31</f>
        <v>#REF!</v>
      </c>
      <c r="R31" s="169" t="e">
        <f>#REF!-'IS 3Q2022'!R31</f>
        <v>#REF!</v>
      </c>
      <c r="S31" s="16" t="e">
        <f>#REF!-'IS 3Q2022'!S31</f>
        <v>#REF!</v>
      </c>
      <c r="T31" s="16" t="e">
        <f>#REF!-'IS 3Q2022'!T31</f>
        <v>#REF!</v>
      </c>
      <c r="U31" s="16" t="e">
        <f>#REF!-'IS 3Q2022'!U31</f>
        <v>#REF!</v>
      </c>
      <c r="V31" s="16" t="e">
        <f>#REF!-'IS 3Q2022'!V31</f>
        <v>#REF!</v>
      </c>
      <c r="W31" s="169" t="e">
        <f>#REF!-'IS 3Q2022'!W31</f>
        <v>#REF!</v>
      </c>
      <c r="X31" s="16" t="e">
        <f>#REF!-'IS 3Q2022'!X31</f>
        <v>#REF!</v>
      </c>
      <c r="Y31" s="16" t="e">
        <f>#REF!-'IS 3Q2022'!Y31</f>
        <v>#REF!</v>
      </c>
      <c r="Z31" s="16" t="e">
        <f>#REF!-'IS 3Q2022'!Z31</f>
        <v>#REF!</v>
      </c>
      <c r="AA31" s="16" t="e">
        <f>#REF!-'IS 3Q2022'!AA31</f>
        <v>#REF!</v>
      </c>
      <c r="AB31" s="17" t="e">
        <f>#REF!-'IS 3Q2022'!AB31</f>
        <v>#REF!</v>
      </c>
      <c r="AC31" s="16" t="e">
        <f>#REF!-'IS 3Q2022'!AC31</f>
        <v>#REF!</v>
      </c>
      <c r="AD31" s="16" t="e">
        <f>#REF!-'IS 3Q2022'!AD31</f>
        <v>#REF!</v>
      </c>
      <c r="AE31" s="16" t="e">
        <f>#REF!-'IS 3Q2022'!AE31</f>
        <v>#REF!</v>
      </c>
      <c r="AF31" s="16" t="e">
        <f>#REF!-'IS 3Q2022'!AF31</f>
        <v>#REF!</v>
      </c>
      <c r="AG31" s="17" t="e">
        <f>#REF!-'IS 3Q2022'!AG31</f>
        <v>#REF!</v>
      </c>
      <c r="AH31" s="16" t="e">
        <f>#REF!-'IS 3Q2022'!AH31</f>
        <v>#REF!</v>
      </c>
      <c r="AI31" s="16" t="e">
        <f>#REF!-'IS 3Q2022'!AI31</f>
        <v>#REF!</v>
      </c>
      <c r="AJ31" s="16" t="e">
        <f>#REF!-'IS 3Q2022'!AJ31</f>
        <v>#REF!</v>
      </c>
      <c r="AK31" s="16" t="e">
        <f>#REF!-'IS 3Q2022'!AK31</f>
        <v>#REF!</v>
      </c>
      <c r="AL31" s="17" t="e">
        <f>#REF!-'IS 3Q2022'!AL31</f>
        <v>#REF!</v>
      </c>
      <c r="AM31" s="16" t="e">
        <f>#REF!-'IS 3Q2022'!AM31</f>
        <v>#REF!</v>
      </c>
      <c r="AN31" s="16" t="e">
        <f>#REF!-'IS 3Q2022'!AN31</f>
        <v>#REF!</v>
      </c>
      <c r="AO31" s="16" t="e">
        <f>#REF!-'IS 3Q2022'!AO31</f>
        <v>#REF!</v>
      </c>
      <c r="AP31" s="16" t="e">
        <f>#REF!-'IS 3Q2022'!AP31</f>
        <v>#REF!</v>
      </c>
      <c r="AQ31" s="17" t="e">
        <f>#REF!-'IS 3Q2022'!AQ31</f>
        <v>#REF!</v>
      </c>
      <c r="AR31" s="16" t="e">
        <f>#REF!-'IS 3Q2022'!AR31</f>
        <v>#REF!</v>
      </c>
      <c r="AS31" s="16" t="e">
        <f>#REF!-'IS 3Q2022'!AS31</f>
        <v>#REF!</v>
      </c>
      <c r="AT31" s="16" t="e">
        <f>#REF!-'IS 3Q2022'!AT31</f>
        <v>#REF!</v>
      </c>
      <c r="AU31" s="16" t="e">
        <f>#REF!-'IS 3Q2022'!AU31</f>
        <v>#REF!</v>
      </c>
      <c r="AV31" s="17" t="e">
        <f>#REF!-'IS 3Q2022'!AV31</f>
        <v>#REF!</v>
      </c>
    </row>
    <row r="32" spans="1:48" ht="15.75" customHeight="1" x14ac:dyDescent="0.55000000000000004">
      <c r="B32" s="453" t="s">
        <v>6</v>
      </c>
      <c r="C32" s="454"/>
      <c r="D32" s="110" t="e">
        <f>#REF!-'IS 3Q2022'!D32</f>
        <v>#REF!</v>
      </c>
      <c r="E32" s="110" t="e">
        <f>#REF!-'IS 3Q2022'!E32</f>
        <v>#REF!</v>
      </c>
      <c r="F32" s="110" t="e">
        <f>#REF!-'IS 3Q2022'!F32</f>
        <v>#REF!</v>
      </c>
      <c r="G32" s="110" t="e">
        <f>#REF!-'IS 3Q2022'!G32</f>
        <v>#REF!</v>
      </c>
      <c r="H32" s="174" t="e">
        <f>#REF!-'IS 3Q2022'!H32</f>
        <v>#REF!</v>
      </c>
      <c r="I32" s="110" t="e">
        <f>#REF!-'IS 3Q2022'!I32</f>
        <v>#REF!</v>
      </c>
      <c r="J32" s="110" t="e">
        <f>#REF!-'IS 3Q2022'!J32</f>
        <v>#REF!</v>
      </c>
      <c r="K32" s="110" t="e">
        <f>#REF!-'IS 3Q2022'!K32</f>
        <v>#REF!</v>
      </c>
      <c r="L32" s="110" t="e">
        <f>#REF!-'IS 3Q2022'!L32</f>
        <v>#REF!</v>
      </c>
      <c r="M32" s="25" t="e">
        <f>#REF!-'IS 3Q2022'!M32</f>
        <v>#REF!</v>
      </c>
      <c r="N32" s="110" t="e">
        <f>#REF!-'IS 3Q2022'!N32</f>
        <v>#REF!</v>
      </c>
      <c r="O32" s="110" t="e">
        <f>#REF!-'IS 3Q2022'!O32</f>
        <v>#REF!</v>
      </c>
      <c r="P32" s="110" t="e">
        <f>#REF!-'IS 3Q2022'!P32</f>
        <v>#REF!</v>
      </c>
      <c r="Q32" s="110" t="e">
        <f>#REF!-'IS 3Q2022'!Q32</f>
        <v>#REF!</v>
      </c>
      <c r="R32" s="174" t="e">
        <f>#REF!-'IS 3Q2022'!R32</f>
        <v>#REF!</v>
      </c>
      <c r="S32" s="24" t="e">
        <f>#REF!-'IS 3Q2022'!S32</f>
        <v>#REF!</v>
      </c>
      <c r="T32" s="24" t="e">
        <f>#REF!-'IS 3Q2022'!T32</f>
        <v>#REF!</v>
      </c>
      <c r="U32" s="24" t="e">
        <f>#REF!-'IS 3Q2022'!U32</f>
        <v>#REF!</v>
      </c>
      <c r="V32" s="24" t="e">
        <f>#REF!-'IS 3Q2022'!V32</f>
        <v>#REF!</v>
      </c>
      <c r="W32" s="174" t="e">
        <f>#REF!-'IS 3Q2022'!W32</f>
        <v>#REF!</v>
      </c>
      <c r="X32" s="24" t="e">
        <f>#REF!-'IS 3Q2022'!X32</f>
        <v>#REF!</v>
      </c>
      <c r="Y32" s="24" t="e">
        <f>#REF!-'IS 3Q2022'!Y32</f>
        <v>#REF!</v>
      </c>
      <c r="Z32" s="24" t="e">
        <f>#REF!-'IS 3Q2022'!Z32</f>
        <v>#REF!</v>
      </c>
      <c r="AA32" s="24" t="e">
        <f>#REF!-'IS 3Q2022'!AA32</f>
        <v>#REF!</v>
      </c>
      <c r="AB32" s="25" t="e">
        <f>#REF!-'IS 3Q2022'!AB32</f>
        <v>#REF!</v>
      </c>
      <c r="AC32" s="24" t="e">
        <f>#REF!-'IS 3Q2022'!AC32</f>
        <v>#REF!</v>
      </c>
      <c r="AD32" s="24" t="e">
        <f>#REF!-'IS 3Q2022'!AD32</f>
        <v>#REF!</v>
      </c>
      <c r="AE32" s="24" t="e">
        <f>#REF!-'IS 3Q2022'!AE32</f>
        <v>#REF!</v>
      </c>
      <c r="AF32" s="24" t="e">
        <f>#REF!-'IS 3Q2022'!AF32</f>
        <v>#REF!</v>
      </c>
      <c r="AG32" s="25" t="e">
        <f>#REF!-'IS 3Q2022'!AG32</f>
        <v>#REF!</v>
      </c>
      <c r="AH32" s="24" t="e">
        <f>#REF!-'IS 3Q2022'!AH32</f>
        <v>#REF!</v>
      </c>
      <c r="AI32" s="24" t="e">
        <f>#REF!-'IS 3Q2022'!AI32</f>
        <v>#REF!</v>
      </c>
      <c r="AJ32" s="24" t="e">
        <f>#REF!-'IS 3Q2022'!AJ32</f>
        <v>#REF!</v>
      </c>
      <c r="AK32" s="24" t="e">
        <f>#REF!-'IS 3Q2022'!AK32</f>
        <v>#REF!</v>
      </c>
      <c r="AL32" s="25" t="e">
        <f>#REF!-'IS 3Q2022'!AL32</f>
        <v>#REF!</v>
      </c>
      <c r="AM32" s="24" t="e">
        <f>#REF!-'IS 3Q2022'!AM32</f>
        <v>#REF!</v>
      </c>
      <c r="AN32" s="24" t="e">
        <f>#REF!-'IS 3Q2022'!AN32</f>
        <v>#REF!</v>
      </c>
      <c r="AO32" s="24" t="e">
        <f>#REF!-'IS 3Q2022'!AO32</f>
        <v>#REF!</v>
      </c>
      <c r="AP32" s="24" t="e">
        <f>#REF!-'IS 3Q2022'!AP32</f>
        <v>#REF!</v>
      </c>
      <c r="AQ32" s="25" t="e">
        <f>#REF!-'IS 3Q2022'!AQ32</f>
        <v>#REF!</v>
      </c>
      <c r="AR32" s="24" t="e">
        <f>#REF!-'IS 3Q2022'!AR32</f>
        <v>#REF!</v>
      </c>
      <c r="AS32" s="24" t="e">
        <f>#REF!-'IS 3Q2022'!AS32</f>
        <v>#REF!</v>
      </c>
      <c r="AT32" s="24" t="e">
        <f>#REF!-'IS 3Q2022'!AT32</f>
        <v>#REF!</v>
      </c>
      <c r="AU32" s="24" t="e">
        <f>#REF!-'IS 3Q2022'!AU32</f>
        <v>#REF!</v>
      </c>
      <c r="AV32" s="25" t="e">
        <f>#REF!-'IS 3Q2022'!AV32</f>
        <v>#REF!</v>
      </c>
    </row>
    <row r="33" spans="2:48" x14ac:dyDescent="0.55000000000000004">
      <c r="B33" s="453" t="s">
        <v>7</v>
      </c>
      <c r="C33" s="454"/>
      <c r="D33" s="110" t="e">
        <f>#REF!-'IS 3Q2022'!D33</f>
        <v>#REF!</v>
      </c>
      <c r="E33" s="110" t="e">
        <f>#REF!-'IS 3Q2022'!E33</f>
        <v>#REF!</v>
      </c>
      <c r="F33" s="110" t="e">
        <f>#REF!-'IS 3Q2022'!F33</f>
        <v>#REF!</v>
      </c>
      <c r="G33" s="110" t="e">
        <f>#REF!-'IS 3Q2022'!G33</f>
        <v>#REF!</v>
      </c>
      <c r="H33" s="174" t="e">
        <f>#REF!-'IS 3Q2022'!H33</f>
        <v>#REF!</v>
      </c>
      <c r="I33" s="110" t="e">
        <f>#REF!-'IS 3Q2022'!I33</f>
        <v>#REF!</v>
      </c>
      <c r="J33" s="110" t="e">
        <f>#REF!-'IS 3Q2022'!J33</f>
        <v>#REF!</v>
      </c>
      <c r="K33" s="110" t="e">
        <f>#REF!-'IS 3Q2022'!K33</f>
        <v>#REF!</v>
      </c>
      <c r="L33" s="110" t="e">
        <f>#REF!-'IS 3Q2022'!L33</f>
        <v>#REF!</v>
      </c>
      <c r="M33" s="174" t="e">
        <f>#REF!-'IS 3Q2022'!M33</f>
        <v>#REF!</v>
      </c>
      <c r="N33" s="110" t="e">
        <f>#REF!-'IS 3Q2022'!N33</f>
        <v>#REF!</v>
      </c>
      <c r="O33" s="110" t="e">
        <f>#REF!-'IS 3Q2022'!O33</f>
        <v>#REF!</v>
      </c>
      <c r="P33" s="110" t="e">
        <f>#REF!-'IS 3Q2022'!P33</f>
        <v>#REF!</v>
      </c>
      <c r="Q33" s="110" t="e">
        <f>#REF!-'IS 3Q2022'!Q33</f>
        <v>#REF!</v>
      </c>
      <c r="R33" s="174" t="e">
        <f>#REF!-'IS 3Q2022'!R33</f>
        <v>#REF!</v>
      </c>
      <c r="S33" s="24" t="e">
        <f>#REF!-'IS 3Q2022'!S33</f>
        <v>#REF!</v>
      </c>
      <c r="T33" s="24" t="e">
        <f>#REF!-'IS 3Q2022'!T33</f>
        <v>#REF!</v>
      </c>
      <c r="U33" s="24" t="e">
        <f>#REF!-'IS 3Q2022'!U33</f>
        <v>#REF!</v>
      </c>
      <c r="V33" s="24" t="e">
        <f>#REF!-'IS 3Q2022'!V33</f>
        <v>#REF!</v>
      </c>
      <c r="W33" s="174" t="e">
        <f>#REF!-'IS 3Q2022'!W33</f>
        <v>#REF!</v>
      </c>
      <c r="X33" s="24" t="e">
        <f>#REF!-'IS 3Q2022'!X33</f>
        <v>#REF!</v>
      </c>
      <c r="Y33" s="24" t="e">
        <f>#REF!-'IS 3Q2022'!Y33</f>
        <v>#REF!</v>
      </c>
      <c r="Z33" s="24" t="e">
        <f>#REF!-'IS 3Q2022'!Z33</f>
        <v>#REF!</v>
      </c>
      <c r="AA33" s="24" t="e">
        <f>#REF!-'IS 3Q2022'!AA33</f>
        <v>#REF!</v>
      </c>
      <c r="AB33" s="25" t="e">
        <f>#REF!-'IS 3Q2022'!AB33</f>
        <v>#REF!</v>
      </c>
      <c r="AC33" s="24" t="e">
        <f>#REF!-'IS 3Q2022'!AC33</f>
        <v>#REF!</v>
      </c>
      <c r="AD33" s="24" t="e">
        <f>#REF!-'IS 3Q2022'!AD33</f>
        <v>#REF!</v>
      </c>
      <c r="AE33" s="24" t="e">
        <f>#REF!-'IS 3Q2022'!AE33</f>
        <v>#REF!</v>
      </c>
      <c r="AF33" s="24" t="e">
        <f>#REF!-'IS 3Q2022'!AF33</f>
        <v>#REF!</v>
      </c>
      <c r="AG33" s="25" t="e">
        <f>#REF!-'IS 3Q2022'!AG33</f>
        <v>#REF!</v>
      </c>
      <c r="AH33" s="24" t="e">
        <f>#REF!-'IS 3Q2022'!AH33</f>
        <v>#REF!</v>
      </c>
      <c r="AI33" s="24" t="e">
        <f>#REF!-'IS 3Q2022'!AI33</f>
        <v>#REF!</v>
      </c>
      <c r="AJ33" s="24" t="e">
        <f>#REF!-'IS 3Q2022'!AJ33</f>
        <v>#REF!</v>
      </c>
      <c r="AK33" s="24" t="e">
        <f>#REF!-'IS 3Q2022'!AK33</f>
        <v>#REF!</v>
      </c>
      <c r="AL33" s="25" t="e">
        <f>#REF!-'IS 3Q2022'!AL33</f>
        <v>#REF!</v>
      </c>
      <c r="AM33" s="24" t="e">
        <f>#REF!-'IS 3Q2022'!AM33</f>
        <v>#REF!</v>
      </c>
      <c r="AN33" s="24" t="e">
        <f>#REF!-'IS 3Q2022'!AN33</f>
        <v>#REF!</v>
      </c>
      <c r="AO33" s="24" t="e">
        <f>#REF!-'IS 3Q2022'!AO33</f>
        <v>#REF!</v>
      </c>
      <c r="AP33" s="24" t="e">
        <f>#REF!-'IS 3Q2022'!AP33</f>
        <v>#REF!</v>
      </c>
      <c r="AQ33" s="25" t="e">
        <f>#REF!-'IS 3Q2022'!AQ33</f>
        <v>#REF!</v>
      </c>
      <c r="AR33" s="24" t="e">
        <f>#REF!-'IS 3Q2022'!AR33</f>
        <v>#REF!</v>
      </c>
      <c r="AS33" s="24" t="e">
        <f>#REF!-'IS 3Q2022'!AS33</f>
        <v>#REF!</v>
      </c>
      <c r="AT33" s="24" t="e">
        <f>#REF!-'IS 3Q2022'!AT33</f>
        <v>#REF!</v>
      </c>
      <c r="AU33" s="24" t="e">
        <f>#REF!-'IS 3Q2022'!AU33</f>
        <v>#REF!</v>
      </c>
      <c r="AV33" s="25" t="e">
        <f>#REF!-'IS 3Q2022'!AV33</f>
        <v>#REF!</v>
      </c>
    </row>
    <row r="34" spans="2:48" x14ac:dyDescent="0.55000000000000004">
      <c r="B34" s="93" t="s">
        <v>74</v>
      </c>
      <c r="C34" s="100"/>
      <c r="D34" s="111" t="e">
        <f>#REF!-'IS 3Q2022'!D34</f>
        <v>#REF!</v>
      </c>
      <c r="E34" s="111" t="e">
        <f>#REF!-'IS 3Q2022'!E34</f>
        <v>#REF!</v>
      </c>
      <c r="F34" s="111" t="e">
        <f>#REF!-'IS 3Q2022'!F34</f>
        <v>#REF!</v>
      </c>
      <c r="G34" s="111" t="e">
        <f>#REF!-'IS 3Q2022'!G34</f>
        <v>#REF!</v>
      </c>
      <c r="H34" s="172" t="e">
        <f>#REF!-'IS 3Q2022'!H34</f>
        <v>#REF!</v>
      </c>
      <c r="I34" s="111" t="e">
        <f>#REF!-'IS 3Q2022'!I34</f>
        <v>#REF!</v>
      </c>
      <c r="J34" s="111" t="e">
        <f>#REF!-'IS 3Q2022'!J34</f>
        <v>#REF!</v>
      </c>
      <c r="K34" s="111" t="e">
        <f>#REF!-'IS 3Q2022'!K34</f>
        <v>#REF!</v>
      </c>
      <c r="L34" s="111" t="e">
        <f>#REF!-'IS 3Q2022'!L34</f>
        <v>#REF!</v>
      </c>
      <c r="M34" s="172" t="e">
        <f>#REF!-'IS 3Q2022'!M34</f>
        <v>#REF!</v>
      </c>
      <c r="N34" s="111" t="e">
        <f>#REF!-'IS 3Q2022'!N34</f>
        <v>#REF!</v>
      </c>
      <c r="O34" s="111" t="e">
        <f>#REF!-'IS 3Q2022'!O34</f>
        <v>#REF!</v>
      </c>
      <c r="P34" s="111" t="e">
        <f>#REF!-'IS 3Q2022'!P34</f>
        <v>#REF!</v>
      </c>
      <c r="Q34" s="111" t="e">
        <f>#REF!-'IS 3Q2022'!Q34</f>
        <v>#REF!</v>
      </c>
      <c r="R34" s="172" t="e">
        <f>#REF!-'IS 3Q2022'!R34</f>
        <v>#REF!</v>
      </c>
      <c r="S34" s="111" t="e">
        <f>#REF!-'IS 3Q2022'!S34</f>
        <v>#REF!</v>
      </c>
      <c r="T34" s="111" t="e">
        <f>#REF!-'IS 3Q2022'!T34</f>
        <v>#REF!</v>
      </c>
      <c r="U34" s="111" t="e">
        <f>#REF!-'IS 3Q2022'!U34</f>
        <v>#REF!</v>
      </c>
      <c r="V34" s="419" t="e">
        <f>#REF!-'IS 3Q2022'!V34</f>
        <v>#REF!</v>
      </c>
      <c r="W34" s="172" t="e">
        <f>#REF!-'IS 3Q2022'!W34</f>
        <v>#REF!</v>
      </c>
      <c r="X34" s="82" t="e">
        <f>#REF!-'IS 3Q2022'!X34</f>
        <v>#REF!</v>
      </c>
      <c r="Y34" s="82" t="e">
        <f>#REF!-'IS 3Q2022'!Y34</f>
        <v>#REF!</v>
      </c>
      <c r="Z34" s="82" t="e">
        <f>#REF!-'IS 3Q2022'!Z34</f>
        <v>#REF!</v>
      </c>
      <c r="AA34" s="82" t="e">
        <f>#REF!-'IS 3Q2022'!AA34</f>
        <v>#REF!</v>
      </c>
      <c r="AB34" s="83" t="e">
        <f>#REF!-'IS 3Q2022'!AB34</f>
        <v>#REF!</v>
      </c>
      <c r="AC34" s="82" t="e">
        <f>#REF!-'IS 3Q2022'!AC34</f>
        <v>#REF!</v>
      </c>
      <c r="AD34" s="82" t="e">
        <f>#REF!-'IS 3Q2022'!AD34</f>
        <v>#REF!</v>
      </c>
      <c r="AE34" s="82" t="e">
        <f>#REF!-'IS 3Q2022'!AE34</f>
        <v>#REF!</v>
      </c>
      <c r="AF34" s="82" t="e">
        <f>#REF!-'IS 3Q2022'!AF34</f>
        <v>#REF!</v>
      </c>
      <c r="AG34" s="83" t="e">
        <f>#REF!-'IS 3Q2022'!AG34</f>
        <v>#REF!</v>
      </c>
      <c r="AH34" s="82" t="e">
        <f>#REF!-'IS 3Q2022'!AH34</f>
        <v>#REF!</v>
      </c>
      <c r="AI34" s="82" t="e">
        <f>#REF!-'IS 3Q2022'!AI34</f>
        <v>#REF!</v>
      </c>
      <c r="AJ34" s="82" t="e">
        <f>#REF!-'IS 3Q2022'!AJ34</f>
        <v>#REF!</v>
      </c>
      <c r="AK34" s="82" t="e">
        <f>#REF!-'IS 3Q2022'!AK34</f>
        <v>#REF!</v>
      </c>
      <c r="AL34" s="415" t="e">
        <f>#REF!-'IS 3Q2022'!AL34</f>
        <v>#REF!</v>
      </c>
      <c r="AM34" s="82" t="e">
        <f>#REF!-'IS 3Q2022'!AM34</f>
        <v>#REF!</v>
      </c>
      <c r="AN34" s="82" t="e">
        <f>#REF!-'IS 3Q2022'!AN34</f>
        <v>#REF!</v>
      </c>
      <c r="AO34" s="82" t="e">
        <f>#REF!-'IS 3Q2022'!AO34</f>
        <v>#REF!</v>
      </c>
      <c r="AP34" s="82" t="e">
        <f>#REF!-'IS 3Q2022'!AP34</f>
        <v>#REF!</v>
      </c>
      <c r="AQ34" s="83" t="e">
        <f>#REF!-'IS 3Q2022'!AQ34</f>
        <v>#REF!</v>
      </c>
      <c r="AR34" s="82" t="e">
        <f>#REF!-'IS 3Q2022'!AR34</f>
        <v>#REF!</v>
      </c>
      <c r="AS34" s="82" t="e">
        <f>#REF!-'IS 3Q2022'!AS34</f>
        <v>#REF!</v>
      </c>
      <c r="AT34" s="82" t="e">
        <f>#REF!-'IS 3Q2022'!AT34</f>
        <v>#REF!</v>
      </c>
      <c r="AU34" s="82" t="e">
        <f>#REF!-'IS 3Q2022'!AU34</f>
        <v>#REF!</v>
      </c>
      <c r="AV34" s="83" t="e">
        <f>#REF!-'IS 3Q2022'!AV34</f>
        <v>#REF!</v>
      </c>
    </row>
    <row r="35" spans="2:48" x14ac:dyDescent="0.55000000000000004">
      <c r="B35" s="38" t="s">
        <v>41</v>
      </c>
      <c r="C35" s="207"/>
      <c r="D35" s="239" t="e">
        <f>#REF!-'IS 3Q2022'!D35</f>
        <v>#REF!</v>
      </c>
      <c r="E35" s="239" t="e">
        <f>#REF!-'IS 3Q2022'!E35</f>
        <v>#REF!</v>
      </c>
      <c r="F35" s="239" t="e">
        <f>#REF!-'IS 3Q2022'!F35</f>
        <v>#REF!</v>
      </c>
      <c r="G35" s="239" t="e">
        <f>#REF!-'IS 3Q2022'!G35</f>
        <v>#REF!</v>
      </c>
      <c r="H35" s="174" t="e">
        <f>#REF!-'IS 3Q2022'!H35</f>
        <v>#REF!</v>
      </c>
      <c r="I35" s="239" t="e">
        <f>#REF!-'IS 3Q2022'!I35</f>
        <v>#REF!</v>
      </c>
      <c r="J35" s="239" t="e">
        <f>#REF!-'IS 3Q2022'!J35</f>
        <v>#REF!</v>
      </c>
      <c r="K35" s="239" t="e">
        <f>#REF!-'IS 3Q2022'!K35</f>
        <v>#REF!</v>
      </c>
      <c r="L35" s="239" t="e">
        <f>#REF!-'IS 3Q2022'!L35</f>
        <v>#REF!</v>
      </c>
      <c r="M35" s="25" t="e">
        <f>#REF!-'IS 3Q2022'!M35</f>
        <v>#REF!</v>
      </c>
      <c r="N35" s="239" t="e">
        <f>#REF!-'IS 3Q2022'!N35</f>
        <v>#REF!</v>
      </c>
      <c r="O35" s="239" t="e">
        <f>#REF!-'IS 3Q2022'!O35</f>
        <v>#REF!</v>
      </c>
      <c r="P35" s="239" t="e">
        <f>#REF!-'IS 3Q2022'!P35</f>
        <v>#REF!</v>
      </c>
      <c r="Q35" s="239" t="e">
        <f>#REF!-'IS 3Q2022'!Q35</f>
        <v>#REF!</v>
      </c>
      <c r="R35" s="25" t="e">
        <f>#REF!-'IS 3Q2022'!R35</f>
        <v>#REF!</v>
      </c>
      <c r="S35" s="239" t="e">
        <f>#REF!-'IS 3Q2022'!S35</f>
        <v>#REF!</v>
      </c>
      <c r="T35" s="239" t="e">
        <f>#REF!-'IS 3Q2022'!T35</f>
        <v>#REF!</v>
      </c>
      <c r="U35" s="239" t="e">
        <f>#REF!-'IS 3Q2022'!U35</f>
        <v>#REF!</v>
      </c>
      <c r="V35" s="240" t="e">
        <f>#REF!-'IS 3Q2022'!V35</f>
        <v>#REF!</v>
      </c>
      <c r="W35" s="25" t="e">
        <f>#REF!-'IS 3Q2022'!W35</f>
        <v>#REF!</v>
      </c>
      <c r="X35" s="240" t="e">
        <f>#REF!-'IS 3Q2022'!X35</f>
        <v>#REF!</v>
      </c>
      <c r="Y35" s="240" t="e">
        <f>#REF!-'IS 3Q2022'!Y35</f>
        <v>#REF!</v>
      </c>
      <c r="Z35" s="240" t="e">
        <f>#REF!-'IS 3Q2022'!Z35</f>
        <v>#REF!</v>
      </c>
      <c r="AA35" s="240" t="e">
        <f>#REF!-'IS 3Q2022'!AA35</f>
        <v>#REF!</v>
      </c>
      <c r="AB35" s="25" t="e">
        <f>#REF!-'IS 3Q2022'!AB35</f>
        <v>#REF!</v>
      </c>
      <c r="AC35" s="240" t="e">
        <f>#REF!-'IS 3Q2022'!AC35</f>
        <v>#REF!</v>
      </c>
      <c r="AD35" s="240" t="e">
        <f>#REF!-'IS 3Q2022'!AD35</f>
        <v>#REF!</v>
      </c>
      <c r="AE35" s="240" t="e">
        <f>#REF!-'IS 3Q2022'!AE35</f>
        <v>#REF!</v>
      </c>
      <c r="AF35" s="240" t="e">
        <f>#REF!-'IS 3Q2022'!AF35</f>
        <v>#REF!</v>
      </c>
      <c r="AG35" s="25" t="e">
        <f>#REF!-'IS 3Q2022'!AG35</f>
        <v>#REF!</v>
      </c>
      <c r="AH35" s="240" t="e">
        <f>#REF!-'IS 3Q2022'!AH35</f>
        <v>#REF!</v>
      </c>
      <c r="AI35" s="240" t="e">
        <f>#REF!-'IS 3Q2022'!AI35</f>
        <v>#REF!</v>
      </c>
      <c r="AJ35" s="240" t="e">
        <f>#REF!-'IS 3Q2022'!AJ35</f>
        <v>#REF!</v>
      </c>
      <c r="AK35" s="240" t="e">
        <f>#REF!-'IS 3Q2022'!AK35</f>
        <v>#REF!</v>
      </c>
      <c r="AL35" s="25" t="e">
        <f>#REF!-'IS 3Q2022'!AL35</f>
        <v>#REF!</v>
      </c>
      <c r="AM35" s="240" t="e">
        <f>#REF!-'IS 3Q2022'!AM35</f>
        <v>#REF!</v>
      </c>
      <c r="AN35" s="240" t="e">
        <f>#REF!-'IS 3Q2022'!AN35</f>
        <v>#REF!</v>
      </c>
      <c r="AO35" s="240" t="e">
        <f>#REF!-'IS 3Q2022'!AO35</f>
        <v>#REF!</v>
      </c>
      <c r="AP35" s="240" t="e">
        <f>#REF!-'IS 3Q2022'!AP35</f>
        <v>#REF!</v>
      </c>
      <c r="AQ35" s="25" t="e">
        <f>#REF!-'IS 3Q2022'!AQ35</f>
        <v>#REF!</v>
      </c>
      <c r="AR35" s="240" t="e">
        <f>#REF!-'IS 3Q2022'!AR35</f>
        <v>#REF!</v>
      </c>
      <c r="AS35" s="240" t="e">
        <f>#REF!-'IS 3Q2022'!AS35</f>
        <v>#REF!</v>
      </c>
      <c r="AT35" s="240" t="e">
        <f>#REF!-'IS 3Q2022'!AT35</f>
        <v>#REF!</v>
      </c>
      <c r="AU35" s="240" t="e">
        <f>#REF!-'IS 3Q2022'!AU35</f>
        <v>#REF!</v>
      </c>
      <c r="AV35" s="25" t="e">
        <f>#REF!-'IS 3Q2022'!AV35</f>
        <v>#REF!</v>
      </c>
    </row>
    <row r="36" spans="2:48" s="241" customFormat="1" x14ac:dyDescent="0.55000000000000004">
      <c r="B36" s="242" t="s">
        <v>170</v>
      </c>
      <c r="C36" s="243"/>
      <c r="D36" s="211" t="e">
        <f>#REF!-'IS 3Q2022'!D36</f>
        <v>#REF!</v>
      </c>
      <c r="E36" s="211" t="e">
        <f>#REF!-'IS 3Q2022'!E36</f>
        <v>#REF!</v>
      </c>
      <c r="F36" s="211" t="e">
        <f>#REF!-'IS 3Q2022'!F36</f>
        <v>#REF!</v>
      </c>
      <c r="G36" s="211" t="e">
        <f>#REF!-'IS 3Q2022'!G36</f>
        <v>#REF!</v>
      </c>
      <c r="H36" s="244" t="e">
        <f>#REF!-'IS 3Q2022'!H36</f>
        <v>#REF!</v>
      </c>
      <c r="I36" s="211" t="e">
        <f>#REF!-'IS 3Q2022'!I36</f>
        <v>#REF!</v>
      </c>
      <c r="J36" s="211" t="e">
        <f>#REF!-'IS 3Q2022'!J36</f>
        <v>#REF!</v>
      </c>
      <c r="K36" s="211" t="e">
        <f>#REF!-'IS 3Q2022'!K36</f>
        <v>#REF!</v>
      </c>
      <c r="L36" s="211" t="e">
        <f>#REF!-'IS 3Q2022'!L36</f>
        <v>#REF!</v>
      </c>
      <c r="M36" s="244" t="e">
        <f>#REF!-'IS 3Q2022'!M36</f>
        <v>#REF!</v>
      </c>
      <c r="N36" s="211" t="e">
        <f>#REF!-'IS 3Q2022'!N36</f>
        <v>#REF!</v>
      </c>
      <c r="O36" s="211" t="e">
        <f>#REF!-'IS 3Q2022'!O36</f>
        <v>#REF!</v>
      </c>
      <c r="P36" s="211" t="e">
        <f>#REF!-'IS 3Q2022'!P36</f>
        <v>#REF!</v>
      </c>
      <c r="Q36" s="211" t="e">
        <f>#REF!-'IS 3Q2022'!Q36</f>
        <v>#REF!</v>
      </c>
      <c r="R36" s="244" t="e">
        <f>#REF!-'IS 3Q2022'!R36</f>
        <v>#REF!</v>
      </c>
      <c r="S36" s="211" t="e">
        <f>#REF!-'IS 3Q2022'!S36</f>
        <v>#REF!</v>
      </c>
      <c r="T36" s="211" t="e">
        <f>#REF!-'IS 3Q2022'!T36</f>
        <v>#REF!</v>
      </c>
      <c r="U36" s="211" t="e">
        <f>#REF!-'IS 3Q2022'!U36</f>
        <v>#REF!</v>
      </c>
      <c r="V36" s="211" t="e">
        <f>#REF!-'IS 3Q2022'!V36</f>
        <v>#REF!</v>
      </c>
      <c r="W36" s="244" t="e">
        <f>#REF!-'IS 3Q2022'!W36</f>
        <v>#REF!</v>
      </c>
      <c r="X36" s="211" t="e">
        <f>#REF!-'IS 3Q2022'!X36</f>
        <v>#REF!</v>
      </c>
      <c r="Y36" s="211" t="e">
        <f>#REF!-'IS 3Q2022'!Y36</f>
        <v>#REF!</v>
      </c>
      <c r="Z36" s="211" t="e">
        <f>#REF!-'IS 3Q2022'!Z36</f>
        <v>#REF!</v>
      </c>
      <c r="AA36" s="211" t="e">
        <f>#REF!-'IS 3Q2022'!AA36</f>
        <v>#REF!</v>
      </c>
      <c r="AB36" s="244" t="e">
        <f>#REF!-'IS 3Q2022'!AB36</f>
        <v>#REF!</v>
      </c>
      <c r="AC36" s="211" t="e">
        <f>#REF!-'IS 3Q2022'!AC36</f>
        <v>#REF!</v>
      </c>
      <c r="AD36" s="211" t="e">
        <f>#REF!-'IS 3Q2022'!AD36</f>
        <v>#REF!</v>
      </c>
      <c r="AE36" s="211" t="e">
        <f>#REF!-'IS 3Q2022'!AE36</f>
        <v>#REF!</v>
      </c>
      <c r="AF36" s="211" t="e">
        <f>#REF!-'IS 3Q2022'!AF36</f>
        <v>#REF!</v>
      </c>
      <c r="AG36" s="244" t="e">
        <f>#REF!-'IS 3Q2022'!AG36</f>
        <v>#REF!</v>
      </c>
      <c r="AH36" s="211" t="e">
        <f>#REF!-'IS 3Q2022'!AH36</f>
        <v>#REF!</v>
      </c>
      <c r="AI36" s="211" t="e">
        <f>#REF!-'IS 3Q2022'!AI36</f>
        <v>#REF!</v>
      </c>
      <c r="AJ36" s="211" t="e">
        <f>#REF!-'IS 3Q2022'!AJ36</f>
        <v>#REF!</v>
      </c>
      <c r="AK36" s="211" t="e">
        <f>#REF!-'IS 3Q2022'!AK36</f>
        <v>#REF!</v>
      </c>
      <c r="AL36" s="429" t="e">
        <f>#REF!-'IS 3Q2022'!AL36</f>
        <v>#REF!</v>
      </c>
      <c r="AM36" s="211" t="e">
        <f>#REF!-'IS 3Q2022'!AM36</f>
        <v>#REF!</v>
      </c>
      <c r="AN36" s="211" t="e">
        <f>#REF!-'IS 3Q2022'!AN36</f>
        <v>#REF!</v>
      </c>
      <c r="AO36" s="211" t="e">
        <f>#REF!-'IS 3Q2022'!AO36</f>
        <v>#REF!</v>
      </c>
      <c r="AP36" s="211" t="e">
        <f>#REF!-'IS 3Q2022'!AP36</f>
        <v>#REF!</v>
      </c>
      <c r="AQ36" s="244" t="e">
        <f>#REF!-'IS 3Q2022'!AQ36</f>
        <v>#REF!</v>
      </c>
      <c r="AR36" s="211" t="e">
        <f>#REF!-'IS 3Q2022'!AR36</f>
        <v>#REF!</v>
      </c>
      <c r="AS36" s="211" t="e">
        <f>#REF!-'IS 3Q2022'!AS36</f>
        <v>#REF!</v>
      </c>
      <c r="AT36" s="211" t="e">
        <f>#REF!-'IS 3Q2022'!AT36</f>
        <v>#REF!</v>
      </c>
      <c r="AU36" s="211" t="e">
        <f>#REF!-'IS 3Q2022'!AU36</f>
        <v>#REF!</v>
      </c>
      <c r="AV36" s="244" t="e">
        <f>#REF!-'IS 3Q2022'!AV36</f>
        <v>#REF!</v>
      </c>
    </row>
    <row r="37" spans="2:48" s="63" customFormat="1" x14ac:dyDescent="0.55000000000000004">
      <c r="B37" s="198"/>
      <c r="C37" s="371"/>
      <c r="D37" s="372" t="e">
        <f>#REF!-'IS 3Q2022'!D37</f>
        <v>#REF!</v>
      </c>
      <c r="E37" s="196" t="e">
        <f>#REF!-'IS 3Q2022'!E37</f>
        <v>#REF!</v>
      </c>
      <c r="F37" s="196" t="e">
        <f>#REF!-'IS 3Q2022'!F37</f>
        <v>#REF!</v>
      </c>
      <c r="G37" s="196" t="e">
        <f>#REF!-'IS 3Q2022'!G37</f>
        <v>#REF!</v>
      </c>
      <c r="H37" s="196" t="e">
        <f>#REF!-'IS 3Q2022'!H37</f>
        <v>#REF!</v>
      </c>
      <c r="I37" s="196" t="e">
        <f>#REF!-'IS 3Q2022'!I37</f>
        <v>#REF!</v>
      </c>
      <c r="J37" s="196" t="e">
        <f>#REF!-'IS 3Q2022'!J37</f>
        <v>#REF!</v>
      </c>
      <c r="K37" s="196" t="e">
        <f>#REF!-'IS 3Q2022'!K37</f>
        <v>#REF!</v>
      </c>
      <c r="L37" s="196" t="e">
        <f>#REF!-'IS 3Q2022'!L37</f>
        <v>#REF!</v>
      </c>
      <c r="M37" s="196" t="e">
        <f>#REF!-'IS 3Q2022'!M37</f>
        <v>#REF!</v>
      </c>
      <c r="N37" s="196" t="e">
        <f>#REF!-'IS 3Q2022'!N37</f>
        <v>#REF!</v>
      </c>
      <c r="O37" s="196" t="e">
        <f>#REF!-'IS 3Q2022'!O37</f>
        <v>#REF!</v>
      </c>
      <c r="P37" s="196" t="e">
        <f>#REF!-'IS 3Q2022'!P37</f>
        <v>#REF!</v>
      </c>
      <c r="Q37" s="196" t="e">
        <f>#REF!-'IS 3Q2022'!Q37</f>
        <v>#REF!</v>
      </c>
      <c r="R37" s="196" t="e">
        <f>#REF!-'IS 3Q2022'!R37</f>
        <v>#REF!</v>
      </c>
      <c r="S37" s="196" t="e">
        <f>#REF!-'IS 3Q2022'!S37</f>
        <v>#REF!</v>
      </c>
      <c r="T37" s="196" t="e">
        <f>#REF!-'IS 3Q2022'!T37</f>
        <v>#REF!</v>
      </c>
      <c r="U37" s="196" t="e">
        <f>#REF!-'IS 3Q2022'!U37</f>
        <v>#REF!</v>
      </c>
      <c r="V37" s="196" t="e">
        <f>#REF!-'IS 3Q2022'!V37</f>
        <v>#REF!</v>
      </c>
      <c r="W37" s="392" t="e">
        <f>#REF!-'IS 3Q2022'!W37</f>
        <v>#REF!</v>
      </c>
      <c r="X37" s="196" t="e">
        <f>#REF!-'IS 3Q2022'!X37</f>
        <v>#REF!</v>
      </c>
      <c r="Y37" s="196" t="e">
        <f>#REF!-'IS 3Q2022'!Y37</f>
        <v>#REF!</v>
      </c>
      <c r="Z37" s="196" t="e">
        <f>#REF!-'IS 3Q2022'!Z37</f>
        <v>#REF!</v>
      </c>
      <c r="AA37" s="196" t="e">
        <f>#REF!-'IS 3Q2022'!AA37</f>
        <v>#REF!</v>
      </c>
      <c r="AB37" s="392" t="e">
        <f>#REF!-'IS 3Q2022'!AB37</f>
        <v>#REF!</v>
      </c>
      <c r="AC37" s="196" t="e">
        <f>#REF!-'IS 3Q2022'!AC37</f>
        <v>#REF!</v>
      </c>
      <c r="AD37" s="196" t="e">
        <f>#REF!-'IS 3Q2022'!AD37</f>
        <v>#REF!</v>
      </c>
      <c r="AE37" s="196" t="e">
        <f>#REF!-'IS 3Q2022'!AE37</f>
        <v>#REF!</v>
      </c>
      <c r="AF37" s="392" t="e">
        <f>#REF!-'IS 3Q2022'!AF37</f>
        <v>#REF!</v>
      </c>
      <c r="AG37" s="392" t="e">
        <f>#REF!-'IS 3Q2022'!AG37</f>
        <v>#REF!</v>
      </c>
      <c r="AH37" s="196" t="e">
        <f>#REF!-'IS 3Q2022'!AH37</f>
        <v>#REF!</v>
      </c>
      <c r="AI37" s="196" t="e">
        <f>#REF!-'IS 3Q2022'!AI37</f>
        <v>#REF!</v>
      </c>
      <c r="AJ37" s="196" t="e">
        <f>#REF!-'IS 3Q2022'!AJ37</f>
        <v>#REF!</v>
      </c>
      <c r="AK37" s="196" t="e">
        <f>#REF!-'IS 3Q2022'!AK37</f>
        <v>#REF!</v>
      </c>
      <c r="AL37" s="372" t="e">
        <f>#REF!-'IS 3Q2022'!AL37</f>
        <v>#REF!</v>
      </c>
      <c r="AM37" s="196" t="e">
        <f>#REF!-'IS 3Q2022'!AM37</f>
        <v>#REF!</v>
      </c>
      <c r="AN37" s="196" t="e">
        <f>#REF!-'IS 3Q2022'!AN37</f>
        <v>#REF!</v>
      </c>
      <c r="AO37" s="196" t="e">
        <f>#REF!-'IS 3Q2022'!AO37</f>
        <v>#REF!</v>
      </c>
      <c r="AP37" s="196" t="e">
        <f>#REF!-'IS 3Q2022'!AP37</f>
        <v>#REF!</v>
      </c>
      <c r="AQ37" s="196" t="e">
        <f>#REF!-'IS 3Q2022'!AQ37</f>
        <v>#REF!</v>
      </c>
      <c r="AR37" s="196" t="e">
        <f>#REF!-'IS 3Q2022'!AR37</f>
        <v>#REF!</v>
      </c>
      <c r="AS37" s="196" t="e">
        <f>#REF!-'IS 3Q2022'!AS37</f>
        <v>#REF!</v>
      </c>
      <c r="AT37" s="196" t="e">
        <f>#REF!-'IS 3Q2022'!AT37</f>
        <v>#REF!</v>
      </c>
      <c r="AU37" s="196" t="e">
        <f>#REF!-'IS 3Q2022'!AU37</f>
        <v>#REF!</v>
      </c>
      <c r="AV37" s="196" t="e">
        <f>#REF!-'IS 3Q2022'!AV37</f>
        <v>#REF!</v>
      </c>
    </row>
    <row r="38" spans="2:48" ht="15.6" x14ac:dyDescent="0.6">
      <c r="B38" s="445" t="s">
        <v>13</v>
      </c>
      <c r="C38" s="446"/>
      <c r="D38" s="13" t="s">
        <v>15</v>
      </c>
      <c r="E38" s="13" t="s">
        <v>82</v>
      </c>
      <c r="F38" s="13" t="s">
        <v>84</v>
      </c>
      <c r="G38" s="13" t="s">
        <v>147</v>
      </c>
      <c r="H38" s="39" t="s">
        <v>147</v>
      </c>
      <c r="I38" s="13" t="s">
        <v>146</v>
      </c>
      <c r="J38" s="13" t="s">
        <v>145</v>
      </c>
      <c r="K38" s="13" t="s">
        <v>144</v>
      </c>
      <c r="L38" s="13" t="s">
        <v>141</v>
      </c>
      <c r="M38" s="39" t="s">
        <v>141</v>
      </c>
      <c r="N38" s="13" t="s">
        <v>148</v>
      </c>
      <c r="O38" s="13" t="s">
        <v>156</v>
      </c>
      <c r="P38" s="13" t="s">
        <v>158</v>
      </c>
      <c r="Q38" s="13" t="s">
        <v>171</v>
      </c>
      <c r="R38" s="39" t="s">
        <v>171</v>
      </c>
      <c r="S38" s="13" t="s">
        <v>187</v>
      </c>
      <c r="T38" s="13" t="s">
        <v>190</v>
      </c>
      <c r="U38" s="13" t="s">
        <v>203</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160</v>
      </c>
      <c r="AN38" s="15" t="s">
        <v>161</v>
      </c>
      <c r="AO38" s="15" t="s">
        <v>162</v>
      </c>
      <c r="AP38" s="15" t="s">
        <v>163</v>
      </c>
      <c r="AQ38" s="41" t="s">
        <v>163</v>
      </c>
      <c r="AR38" s="15" t="s">
        <v>191</v>
      </c>
      <c r="AS38" s="15" t="s">
        <v>192</v>
      </c>
      <c r="AT38" s="15" t="s">
        <v>193</v>
      </c>
      <c r="AU38" s="15" t="s">
        <v>194</v>
      </c>
      <c r="AV38" s="41" t="s">
        <v>194</v>
      </c>
    </row>
    <row r="39" spans="2:48" ht="16.2" x14ac:dyDescent="0.85">
      <c r="B39" s="463"/>
      <c r="C39" s="464"/>
      <c r="D39" s="14" t="s">
        <v>19</v>
      </c>
      <c r="E39" s="14" t="s">
        <v>81</v>
      </c>
      <c r="F39" s="14" t="s">
        <v>85</v>
      </c>
      <c r="G39" s="14" t="s">
        <v>95</v>
      </c>
      <c r="H39" s="40" t="s">
        <v>96</v>
      </c>
      <c r="I39" s="14" t="s">
        <v>97</v>
      </c>
      <c r="J39" s="14" t="s">
        <v>98</v>
      </c>
      <c r="K39" s="14" t="s">
        <v>99</v>
      </c>
      <c r="L39" s="14" t="s">
        <v>142</v>
      </c>
      <c r="M39" s="40" t="s">
        <v>143</v>
      </c>
      <c r="N39" s="14" t="s">
        <v>149</v>
      </c>
      <c r="O39" s="14" t="s">
        <v>157</v>
      </c>
      <c r="P39" s="14" t="s">
        <v>159</v>
      </c>
      <c r="Q39" s="14" t="s">
        <v>172</v>
      </c>
      <c r="R39" s="40" t="s">
        <v>173</v>
      </c>
      <c r="S39" s="14" t="s">
        <v>188</v>
      </c>
      <c r="T39" s="14" t="s">
        <v>189</v>
      </c>
      <c r="U39" s="14" t="s">
        <v>204</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164</v>
      </c>
      <c r="AN39" s="12" t="s">
        <v>165</v>
      </c>
      <c r="AO39" s="12" t="s">
        <v>166</v>
      </c>
      <c r="AP39" s="12" t="s">
        <v>167</v>
      </c>
      <c r="AQ39" s="42" t="s">
        <v>168</v>
      </c>
      <c r="AR39" s="12" t="s">
        <v>195</v>
      </c>
      <c r="AS39" s="12" t="s">
        <v>196</v>
      </c>
      <c r="AT39" s="12" t="s">
        <v>197</v>
      </c>
      <c r="AU39" s="12" t="s">
        <v>198</v>
      </c>
      <c r="AV39" s="42" t="s">
        <v>199</v>
      </c>
    </row>
    <row r="40" spans="2:48" ht="17.100000000000001" x14ac:dyDescent="0.85">
      <c r="B40" s="457" t="s">
        <v>174</v>
      </c>
      <c r="C40" s="458"/>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459" t="s">
        <v>175</v>
      </c>
      <c r="C41" s="460"/>
      <c r="D41" s="101" t="e">
        <f>#REF!-'IS 3Q2022'!D41</f>
        <v>#REF!</v>
      </c>
      <c r="E41" s="21" t="e">
        <f>#REF!-'IS 3Q2022'!E41</f>
        <v>#REF!</v>
      </c>
      <c r="F41" s="116" t="e">
        <f>#REF!-'IS 3Q2022'!F41</f>
        <v>#REF!</v>
      </c>
      <c r="G41" s="21" t="e">
        <f>#REF!-'IS 3Q2022'!G41</f>
        <v>#REF!</v>
      </c>
      <c r="H41" s="57" t="e">
        <f>#REF!-'IS 3Q2022'!H41</f>
        <v>#REF!</v>
      </c>
      <c r="I41" s="21" t="e">
        <f>#REF!-'IS 3Q2022'!I41</f>
        <v>#REF!</v>
      </c>
      <c r="J41" s="21" t="e">
        <f>#REF!-'IS 3Q2022'!J41</f>
        <v>#REF!</v>
      </c>
      <c r="K41" s="21" t="e">
        <f>#REF!-'IS 3Q2022'!K41</f>
        <v>#REF!</v>
      </c>
      <c r="L41" s="21" t="e">
        <f>#REF!-'IS 3Q2022'!L41</f>
        <v>#REF!</v>
      </c>
      <c r="M41" s="57" t="e">
        <f>#REF!-'IS 3Q2022'!M41</f>
        <v>#REF!</v>
      </c>
      <c r="N41" s="21" t="e">
        <f>#REF!-'IS 3Q2022'!N41</f>
        <v>#REF!</v>
      </c>
      <c r="O41" s="21" t="e">
        <f>#REF!-'IS 3Q2022'!O41</f>
        <v>#REF!</v>
      </c>
      <c r="P41" s="21" t="e">
        <f>#REF!-'IS 3Q2022'!P41</f>
        <v>#REF!</v>
      </c>
      <c r="Q41" s="21" t="e">
        <f>#REF!-'IS 3Q2022'!Q41</f>
        <v>#REF!</v>
      </c>
      <c r="R41" s="191" t="e">
        <f>#REF!-'IS 3Q2022'!R41</f>
        <v>#REF!</v>
      </c>
      <c r="S41" s="21" t="e">
        <f>#REF!-'IS 3Q2022'!S41</f>
        <v>#REF!</v>
      </c>
      <c r="T41" s="21" t="e">
        <f>#REF!-'IS 3Q2022'!T41</f>
        <v>#REF!</v>
      </c>
      <c r="U41" s="21" t="e">
        <f>#REF!-'IS 3Q2022'!U41</f>
        <v>#REF!</v>
      </c>
      <c r="V41" s="21" t="e">
        <f>#REF!-'IS 3Q2022'!V41</f>
        <v>#REF!</v>
      </c>
      <c r="W41" s="191" t="e">
        <f>#REF!-'IS 3Q2022'!W41</f>
        <v>#REF!</v>
      </c>
      <c r="X41" s="21" t="e">
        <f>#REF!-'IS 3Q2022'!X41</f>
        <v>#REF!</v>
      </c>
      <c r="Y41" s="21" t="e">
        <f>#REF!-'IS 3Q2022'!Y41</f>
        <v>#REF!</v>
      </c>
      <c r="Z41" s="21" t="e">
        <f>#REF!-'IS 3Q2022'!Z41</f>
        <v>#REF!</v>
      </c>
      <c r="AA41" s="21" t="e">
        <f>#REF!-'IS 3Q2022'!AA41</f>
        <v>#REF!</v>
      </c>
      <c r="AB41" s="191" t="e">
        <f>#REF!-'IS 3Q2022'!AB41</f>
        <v>#REF!</v>
      </c>
      <c r="AC41" s="21" t="e">
        <f>#REF!-'IS 3Q2022'!AC41</f>
        <v>#REF!</v>
      </c>
      <c r="AD41" s="21" t="e">
        <f>#REF!-'IS 3Q2022'!AD41</f>
        <v>#REF!</v>
      </c>
      <c r="AE41" s="21" t="e">
        <f>#REF!-'IS 3Q2022'!AE41</f>
        <v>#REF!</v>
      </c>
      <c r="AF41" s="21" t="e">
        <f>#REF!-'IS 3Q2022'!AF41</f>
        <v>#REF!</v>
      </c>
      <c r="AG41" s="191" t="e">
        <f>#REF!-'IS 3Q2022'!AG41</f>
        <v>#REF!</v>
      </c>
      <c r="AH41" s="21" t="e">
        <f>#REF!-'IS 3Q2022'!AH41</f>
        <v>#REF!</v>
      </c>
      <c r="AI41" s="21" t="e">
        <f>#REF!-'IS 3Q2022'!AI41</f>
        <v>#REF!</v>
      </c>
      <c r="AJ41" s="21" t="e">
        <f>#REF!-'IS 3Q2022'!AJ41</f>
        <v>#REF!</v>
      </c>
      <c r="AK41" s="21" t="e">
        <f>#REF!-'IS 3Q2022'!AK41</f>
        <v>#REF!</v>
      </c>
      <c r="AL41" s="191" t="e">
        <f>#REF!-'IS 3Q2022'!AL41</f>
        <v>#REF!</v>
      </c>
      <c r="AM41" s="21" t="e">
        <f>#REF!-'IS 3Q2022'!AM41</f>
        <v>#REF!</v>
      </c>
      <c r="AN41" s="21" t="e">
        <f>#REF!-'IS 3Q2022'!AN41</f>
        <v>#REF!</v>
      </c>
      <c r="AO41" s="21" t="e">
        <f>#REF!-'IS 3Q2022'!AO41</f>
        <v>#REF!</v>
      </c>
      <c r="AP41" s="21" t="e">
        <f>#REF!-'IS 3Q2022'!AP41</f>
        <v>#REF!</v>
      </c>
      <c r="AQ41" s="191" t="e">
        <f>#REF!-'IS 3Q2022'!AQ41</f>
        <v>#REF!</v>
      </c>
      <c r="AR41" s="21" t="e">
        <f>#REF!-'IS 3Q2022'!AR41</f>
        <v>#REF!</v>
      </c>
      <c r="AS41" s="21" t="e">
        <f>#REF!-'IS 3Q2022'!AS41</f>
        <v>#REF!</v>
      </c>
      <c r="AT41" s="21" t="e">
        <f>#REF!-'IS 3Q2022'!AT41</f>
        <v>#REF!</v>
      </c>
      <c r="AU41" s="21" t="e">
        <f>#REF!-'IS 3Q2022'!AU41</f>
        <v>#REF!</v>
      </c>
      <c r="AV41" s="191" t="e">
        <f>#REF!-'IS 3Q2022'!AV41</f>
        <v>#REF!</v>
      </c>
    </row>
    <row r="42" spans="2:48" outlineLevel="1" x14ac:dyDescent="0.55000000000000004">
      <c r="B42" s="180" t="s">
        <v>46</v>
      </c>
      <c r="C42" s="201"/>
      <c r="D42" s="101" t="e">
        <f>#REF!-'IS 3Q2022'!D42</f>
        <v>#REF!</v>
      </c>
      <c r="E42" s="101" t="e">
        <f>#REF!-'IS 3Q2022'!E42</f>
        <v>#REF!</v>
      </c>
      <c r="F42" s="101" t="e">
        <f>#REF!-'IS 3Q2022'!F42</f>
        <v>#REF!</v>
      </c>
      <c r="G42" s="101" t="e">
        <f>#REF!-'IS 3Q2022'!G42</f>
        <v>#REF!</v>
      </c>
      <c r="H42" s="122" t="e">
        <f>#REF!-'IS 3Q2022'!H42</f>
        <v>#REF!</v>
      </c>
      <c r="I42" s="101" t="e">
        <f>#REF!-'IS 3Q2022'!I42</f>
        <v>#REF!</v>
      </c>
      <c r="J42" s="101" t="e">
        <f>#REF!-'IS 3Q2022'!J42</f>
        <v>#REF!</v>
      </c>
      <c r="K42" s="101" t="e">
        <f>#REF!-'IS 3Q2022'!K42</f>
        <v>#REF!</v>
      </c>
      <c r="L42" s="101" t="e">
        <f>#REF!-'IS 3Q2022'!L42</f>
        <v>#REF!</v>
      </c>
      <c r="M42" s="122" t="e">
        <f>#REF!-'IS 3Q2022'!M42</f>
        <v>#REF!</v>
      </c>
      <c r="N42" s="101" t="e">
        <f>#REF!-'IS 3Q2022'!N42</f>
        <v>#REF!</v>
      </c>
      <c r="O42" s="101" t="e">
        <f>#REF!-'IS 3Q2022'!O42</f>
        <v>#REF!</v>
      </c>
      <c r="P42" s="101" t="e">
        <f>#REF!-'IS 3Q2022'!P42</f>
        <v>#REF!</v>
      </c>
      <c r="Q42" s="101" t="e">
        <f>#REF!-'IS 3Q2022'!Q42</f>
        <v>#REF!</v>
      </c>
      <c r="R42" s="26" t="e">
        <f>#REF!-'IS 3Q2022'!R42</f>
        <v>#REF!</v>
      </c>
      <c r="S42" s="101" t="e">
        <f>#REF!-'IS 3Q2022'!S42</f>
        <v>#REF!</v>
      </c>
      <c r="T42" s="101" t="e">
        <f>#REF!-'IS 3Q2022'!T42</f>
        <v>#REF!</v>
      </c>
      <c r="U42" s="101" t="e">
        <f>#REF!-'IS 3Q2022'!U42</f>
        <v>#REF!</v>
      </c>
      <c r="V42" s="33" t="e">
        <f>#REF!-'IS 3Q2022'!V42</f>
        <v>#REF!</v>
      </c>
      <c r="W42" s="122" t="e">
        <f>#REF!-'IS 3Q2022'!W42</f>
        <v>#REF!</v>
      </c>
      <c r="X42" s="33" t="e">
        <f>#REF!-'IS 3Q2022'!X42</f>
        <v>#REF!</v>
      </c>
      <c r="Y42" s="33" t="e">
        <f>#REF!-'IS 3Q2022'!Y42</f>
        <v>#REF!</v>
      </c>
      <c r="Z42" s="33" t="e">
        <f>#REF!-'IS 3Q2022'!Z42</f>
        <v>#REF!</v>
      </c>
      <c r="AA42" s="33" t="e">
        <f>#REF!-'IS 3Q2022'!AA42</f>
        <v>#REF!</v>
      </c>
      <c r="AB42" s="26" t="e">
        <f>#REF!-'IS 3Q2022'!AB42</f>
        <v>#REF!</v>
      </c>
      <c r="AC42" s="33" t="e">
        <f>#REF!-'IS 3Q2022'!AC42</f>
        <v>#REF!</v>
      </c>
      <c r="AD42" s="33" t="e">
        <f>#REF!-'IS 3Q2022'!AD42</f>
        <v>#REF!</v>
      </c>
      <c r="AE42" s="33" t="e">
        <f>#REF!-'IS 3Q2022'!AE42</f>
        <v>#REF!</v>
      </c>
      <c r="AF42" s="33" t="e">
        <f>#REF!-'IS 3Q2022'!AF42</f>
        <v>#REF!</v>
      </c>
      <c r="AG42" s="26" t="e">
        <f>#REF!-'IS 3Q2022'!AG42</f>
        <v>#REF!</v>
      </c>
      <c r="AH42" s="33" t="e">
        <f>#REF!-'IS 3Q2022'!AH42</f>
        <v>#REF!</v>
      </c>
      <c r="AI42" s="33" t="e">
        <f>#REF!-'IS 3Q2022'!AI42</f>
        <v>#REF!</v>
      </c>
      <c r="AJ42" s="33" t="e">
        <f>#REF!-'IS 3Q2022'!AJ42</f>
        <v>#REF!</v>
      </c>
      <c r="AK42" s="33" t="e">
        <f>#REF!-'IS 3Q2022'!AK42</f>
        <v>#REF!</v>
      </c>
      <c r="AL42" s="26" t="e">
        <f>#REF!-'IS 3Q2022'!AL42</f>
        <v>#REF!</v>
      </c>
      <c r="AM42" s="33" t="e">
        <f>#REF!-'IS 3Q2022'!AM42</f>
        <v>#REF!</v>
      </c>
      <c r="AN42" s="33" t="e">
        <f>#REF!-'IS 3Q2022'!AN42</f>
        <v>#REF!</v>
      </c>
      <c r="AO42" s="33" t="e">
        <f>#REF!-'IS 3Q2022'!AO42</f>
        <v>#REF!</v>
      </c>
      <c r="AP42" s="33" t="e">
        <f>#REF!-'IS 3Q2022'!AP42</f>
        <v>#REF!</v>
      </c>
      <c r="AQ42" s="26" t="e">
        <f>#REF!-'IS 3Q2022'!AQ42</f>
        <v>#REF!</v>
      </c>
      <c r="AR42" s="33" t="e">
        <f>#REF!-'IS 3Q2022'!AR42</f>
        <v>#REF!</v>
      </c>
      <c r="AS42" s="33" t="e">
        <f>#REF!-'IS 3Q2022'!AS42</f>
        <v>#REF!</v>
      </c>
      <c r="AT42" s="33" t="e">
        <f>#REF!-'IS 3Q2022'!AT42</f>
        <v>#REF!</v>
      </c>
      <c r="AU42" s="33" t="e">
        <f>#REF!-'IS 3Q2022'!AU42</f>
        <v>#REF!</v>
      </c>
      <c r="AV42" s="26" t="e">
        <f>#REF!-'IS 3Q2022'!AV42</f>
        <v>#REF!</v>
      </c>
    </row>
    <row r="43" spans="2:48" outlineLevel="1" x14ac:dyDescent="0.55000000000000004">
      <c r="B43" s="180" t="s">
        <v>201</v>
      </c>
      <c r="C43" s="201"/>
      <c r="D43" s="101" t="e">
        <f>#REF!-'IS 3Q2022'!D43</f>
        <v>#REF!</v>
      </c>
      <c r="E43" s="101" t="e">
        <f>#REF!-'IS 3Q2022'!E43</f>
        <v>#REF!</v>
      </c>
      <c r="F43" s="101" t="e">
        <f>#REF!-'IS 3Q2022'!F43</f>
        <v>#REF!</v>
      </c>
      <c r="G43" s="101" t="e">
        <f>#REF!-'IS 3Q2022'!G43</f>
        <v>#REF!</v>
      </c>
      <c r="H43" s="122" t="e">
        <f>#REF!-'IS 3Q2022'!H43</f>
        <v>#REF!</v>
      </c>
      <c r="I43" s="101" t="e">
        <f>#REF!-'IS 3Q2022'!I43</f>
        <v>#REF!</v>
      </c>
      <c r="J43" s="101" t="e">
        <f>#REF!-'IS 3Q2022'!J43</f>
        <v>#REF!</v>
      </c>
      <c r="K43" s="101" t="e">
        <f>#REF!-'IS 3Q2022'!K43</f>
        <v>#REF!</v>
      </c>
      <c r="L43" s="101" t="e">
        <f>#REF!-'IS 3Q2022'!L43</f>
        <v>#REF!</v>
      </c>
      <c r="M43" s="122" t="e">
        <f>#REF!-'IS 3Q2022'!M43</f>
        <v>#REF!</v>
      </c>
      <c r="N43" s="101" t="e">
        <f>#REF!-'IS 3Q2022'!N43</f>
        <v>#REF!</v>
      </c>
      <c r="O43" s="101" t="e">
        <f>#REF!-'IS 3Q2022'!O43</f>
        <v>#REF!</v>
      </c>
      <c r="P43" s="101" t="e">
        <f>#REF!-'IS 3Q2022'!P43</f>
        <v>#REF!</v>
      </c>
      <c r="Q43" s="101" t="e">
        <f>#REF!-'IS 3Q2022'!Q43</f>
        <v>#REF!</v>
      </c>
      <c r="R43" s="122" t="e">
        <f>#REF!-'IS 3Q2022'!R43</f>
        <v>#REF!</v>
      </c>
      <c r="S43" s="101" t="e">
        <f>#REF!-'IS 3Q2022'!S43</f>
        <v>#REF!</v>
      </c>
      <c r="T43" s="101" t="e">
        <f>#REF!-'IS 3Q2022'!T43</f>
        <v>#REF!</v>
      </c>
      <c r="U43" s="101" t="e">
        <f>#REF!-'IS 3Q2022'!U43</f>
        <v>#REF!</v>
      </c>
      <c r="V43" s="101" t="e">
        <f>#REF!-'IS 3Q2022'!V43</f>
        <v>#REF!</v>
      </c>
      <c r="W43" s="122" t="e">
        <f>#REF!-'IS 3Q2022'!W43</f>
        <v>#REF!</v>
      </c>
      <c r="X43" s="101" t="e">
        <f>#REF!-'IS 3Q2022'!X43</f>
        <v>#REF!</v>
      </c>
      <c r="Y43" s="101" t="e">
        <f>#REF!-'IS 3Q2022'!Y43</f>
        <v>#REF!</v>
      </c>
      <c r="Z43" s="101" t="e">
        <f>#REF!-'IS 3Q2022'!Z43</f>
        <v>#REF!</v>
      </c>
      <c r="AA43" s="101" t="e">
        <f>#REF!-'IS 3Q2022'!AA43</f>
        <v>#REF!</v>
      </c>
      <c r="AB43" s="122" t="e">
        <f>#REF!-'IS 3Q2022'!AB43</f>
        <v>#REF!</v>
      </c>
      <c r="AC43" s="101" t="e">
        <f>#REF!-'IS 3Q2022'!AC43</f>
        <v>#REF!</v>
      </c>
      <c r="AD43" s="101" t="e">
        <f>#REF!-'IS 3Q2022'!AD43</f>
        <v>#REF!</v>
      </c>
      <c r="AE43" s="101" t="e">
        <f>#REF!-'IS 3Q2022'!AE43</f>
        <v>#REF!</v>
      </c>
      <c r="AF43" s="101" t="e">
        <f>#REF!-'IS 3Q2022'!AF43</f>
        <v>#REF!</v>
      </c>
      <c r="AG43" s="122" t="e">
        <f>#REF!-'IS 3Q2022'!AG43</f>
        <v>#REF!</v>
      </c>
      <c r="AH43" s="101" t="e">
        <f>#REF!-'IS 3Q2022'!AH43</f>
        <v>#REF!</v>
      </c>
      <c r="AI43" s="101" t="e">
        <f>#REF!-'IS 3Q2022'!AI43</f>
        <v>#REF!</v>
      </c>
      <c r="AJ43" s="101" t="e">
        <f>#REF!-'IS 3Q2022'!AJ43</f>
        <v>#REF!</v>
      </c>
      <c r="AK43" s="101" t="e">
        <f>#REF!-'IS 3Q2022'!AK43</f>
        <v>#REF!</v>
      </c>
      <c r="AL43" s="122" t="e">
        <f>#REF!-'IS 3Q2022'!AL43</f>
        <v>#REF!</v>
      </c>
      <c r="AM43" s="101" t="e">
        <f>#REF!-'IS 3Q2022'!AM43</f>
        <v>#REF!</v>
      </c>
      <c r="AN43" s="101" t="e">
        <f>#REF!-'IS 3Q2022'!AN43</f>
        <v>#REF!</v>
      </c>
      <c r="AO43" s="101" t="e">
        <f>#REF!-'IS 3Q2022'!AO43</f>
        <v>#REF!</v>
      </c>
      <c r="AP43" s="101" t="e">
        <f>#REF!-'IS 3Q2022'!AP43</f>
        <v>#REF!</v>
      </c>
      <c r="AQ43" s="122" t="e">
        <f>#REF!-'IS 3Q2022'!AQ43</f>
        <v>#REF!</v>
      </c>
      <c r="AR43" s="101" t="e">
        <f>#REF!-'IS 3Q2022'!AR43</f>
        <v>#REF!</v>
      </c>
      <c r="AS43" s="101" t="e">
        <f>#REF!-'IS 3Q2022'!AS43</f>
        <v>#REF!</v>
      </c>
      <c r="AT43" s="101" t="e">
        <f>#REF!-'IS 3Q2022'!AT43</f>
        <v>#REF!</v>
      </c>
      <c r="AU43" s="101" t="e">
        <f>#REF!-'IS 3Q2022'!AU43</f>
        <v>#REF!</v>
      </c>
      <c r="AV43" s="122" t="e">
        <f>#REF!-'IS 3Q2022'!AV43</f>
        <v>#REF!</v>
      </c>
    </row>
    <row r="44" spans="2:48" s="8" customFormat="1" outlineLevel="1" x14ac:dyDescent="0.55000000000000004">
      <c r="B44" s="180" t="s">
        <v>205</v>
      </c>
      <c r="C44" s="206"/>
      <c r="D44" s="43" t="e">
        <f>#REF!-'IS 3Q2022'!D44</f>
        <v>#REF!</v>
      </c>
      <c r="E44" s="43" t="e">
        <f>#REF!-'IS 3Q2022'!E44</f>
        <v>#REF!</v>
      </c>
      <c r="F44" s="43" t="e">
        <f>#REF!-'IS 3Q2022'!F44</f>
        <v>#REF!</v>
      </c>
      <c r="G44" s="43" t="e">
        <f>#REF!-'IS 3Q2022'!G44</f>
        <v>#REF!</v>
      </c>
      <c r="H44" s="97" t="e">
        <f>#REF!-'IS 3Q2022'!H44</f>
        <v>#REF!</v>
      </c>
      <c r="I44" s="43" t="e">
        <f>#REF!-'IS 3Q2022'!I44</f>
        <v>#REF!</v>
      </c>
      <c r="J44" s="43" t="e">
        <f>#REF!-'IS 3Q2022'!J44</f>
        <v>#REF!</v>
      </c>
      <c r="K44" s="43" t="e">
        <f>#REF!-'IS 3Q2022'!K44</f>
        <v>#REF!</v>
      </c>
      <c r="L44" s="43" t="e">
        <f>#REF!-'IS 3Q2022'!L44</f>
        <v>#REF!</v>
      </c>
      <c r="M44" s="97" t="e">
        <f>#REF!-'IS 3Q2022'!M44</f>
        <v>#REF!</v>
      </c>
      <c r="N44" s="43" t="e">
        <f>#REF!-'IS 3Q2022'!N44</f>
        <v>#REF!</v>
      </c>
      <c r="O44" s="43" t="e">
        <f>#REF!-'IS 3Q2022'!O44</f>
        <v>#REF!</v>
      </c>
      <c r="P44" s="43" t="e">
        <f>#REF!-'IS 3Q2022'!P44</f>
        <v>#REF!</v>
      </c>
      <c r="Q44" s="43" t="e">
        <f>#REF!-'IS 3Q2022'!Q44</f>
        <v>#REF!</v>
      </c>
      <c r="R44" s="97" t="e">
        <f>#REF!-'IS 3Q2022'!R44</f>
        <v>#REF!</v>
      </c>
      <c r="S44" s="43" t="e">
        <f>#REF!-'IS 3Q2022'!S44</f>
        <v>#REF!</v>
      </c>
      <c r="T44" s="43" t="e">
        <f>#REF!-'IS 3Q2022'!T44</f>
        <v>#REF!</v>
      </c>
      <c r="U44" s="43" t="e">
        <f>#REF!-'IS 3Q2022'!U44</f>
        <v>#REF!</v>
      </c>
      <c r="V44" s="219" t="e">
        <f>#REF!-'IS 3Q2022'!V44</f>
        <v>#REF!</v>
      </c>
      <c r="W44" s="132" t="e">
        <f>#REF!-'IS 3Q2022'!W44</f>
        <v>#REF!</v>
      </c>
      <c r="X44" s="219" t="e">
        <f>#REF!-'IS 3Q2022'!X44</f>
        <v>#REF!</v>
      </c>
      <c r="Y44" s="219" t="e">
        <f>#REF!-'IS 3Q2022'!Y44</f>
        <v>#REF!</v>
      </c>
      <c r="Z44" s="219" t="e">
        <f>#REF!-'IS 3Q2022'!Z44</f>
        <v>#REF!</v>
      </c>
      <c r="AA44" s="219" t="e">
        <f>#REF!-'IS 3Q2022'!AA44</f>
        <v>#REF!</v>
      </c>
      <c r="AB44" s="97" t="e">
        <f>#REF!-'IS 3Q2022'!AB44</f>
        <v>#REF!</v>
      </c>
      <c r="AC44" s="219" t="e">
        <f>#REF!-'IS 3Q2022'!AC44</f>
        <v>#REF!</v>
      </c>
      <c r="AD44" s="219" t="e">
        <f>#REF!-'IS 3Q2022'!AD44</f>
        <v>#REF!</v>
      </c>
      <c r="AE44" s="219" t="e">
        <f>#REF!-'IS 3Q2022'!AE44</f>
        <v>#REF!</v>
      </c>
      <c r="AF44" s="219" t="e">
        <f>#REF!-'IS 3Q2022'!AF44</f>
        <v>#REF!</v>
      </c>
      <c r="AG44" s="97" t="e">
        <f>#REF!-'IS 3Q2022'!AG44</f>
        <v>#REF!</v>
      </c>
      <c r="AH44" s="219" t="e">
        <f>#REF!-'IS 3Q2022'!AH44</f>
        <v>#REF!</v>
      </c>
      <c r="AI44" s="219" t="e">
        <f>#REF!-'IS 3Q2022'!AI44</f>
        <v>#REF!</v>
      </c>
      <c r="AJ44" s="219" t="e">
        <f>#REF!-'IS 3Q2022'!AJ44</f>
        <v>#REF!</v>
      </c>
      <c r="AK44" s="219" t="e">
        <f>#REF!-'IS 3Q2022'!AK44</f>
        <v>#REF!</v>
      </c>
      <c r="AL44" s="97" t="e">
        <f>#REF!-'IS 3Q2022'!AL44</f>
        <v>#REF!</v>
      </c>
      <c r="AM44" s="219" t="e">
        <f>#REF!-'IS 3Q2022'!AM44</f>
        <v>#REF!</v>
      </c>
      <c r="AN44" s="219" t="e">
        <f>#REF!-'IS 3Q2022'!AN44</f>
        <v>#REF!</v>
      </c>
      <c r="AO44" s="219" t="e">
        <f>#REF!-'IS 3Q2022'!AO44</f>
        <v>#REF!</v>
      </c>
      <c r="AP44" s="219" t="e">
        <f>#REF!-'IS 3Q2022'!AP44</f>
        <v>#REF!</v>
      </c>
      <c r="AQ44" s="97" t="e">
        <f>#REF!-'IS 3Q2022'!AQ44</f>
        <v>#REF!</v>
      </c>
      <c r="AR44" s="219" t="e">
        <f>#REF!-'IS 3Q2022'!AR44</f>
        <v>#REF!</v>
      </c>
      <c r="AS44" s="219" t="e">
        <f>#REF!-'IS 3Q2022'!AS44</f>
        <v>#REF!</v>
      </c>
      <c r="AT44" s="219" t="e">
        <f>#REF!-'IS 3Q2022'!AT44</f>
        <v>#REF!</v>
      </c>
      <c r="AU44" s="219" t="e">
        <f>#REF!-'IS 3Q2022'!AU44</f>
        <v>#REF!</v>
      </c>
      <c r="AV44" s="97" t="e">
        <f>#REF!-'IS 3Q2022'!AV44</f>
        <v>#REF!</v>
      </c>
    </row>
    <row r="45" spans="2:48" s="8" customFormat="1" outlineLevel="1" x14ac:dyDescent="0.55000000000000004">
      <c r="B45" s="453" t="s">
        <v>176</v>
      </c>
      <c r="C45" s="454"/>
      <c r="D45" s="50" t="e">
        <f>#REF!-'IS 3Q2022'!D45</f>
        <v>#REF!</v>
      </c>
      <c r="E45" s="50" t="e">
        <f>#REF!-'IS 3Q2022'!E45</f>
        <v>#REF!</v>
      </c>
      <c r="F45" s="50" t="e">
        <f>#REF!-'IS 3Q2022'!F45</f>
        <v>#REF!</v>
      </c>
      <c r="G45" s="50" t="e">
        <f>#REF!-'IS 3Q2022'!G45</f>
        <v>#REF!</v>
      </c>
      <c r="H45" s="97" t="e">
        <f>#REF!-'IS 3Q2022'!H45</f>
        <v>#REF!</v>
      </c>
      <c r="I45" s="50" t="e">
        <f>#REF!-'IS 3Q2022'!I45</f>
        <v>#REF!</v>
      </c>
      <c r="J45" s="50" t="e">
        <f>#REF!-'IS 3Q2022'!J45</f>
        <v>#REF!</v>
      </c>
      <c r="K45" s="103" t="e">
        <f>#REF!-'IS 3Q2022'!K45</f>
        <v>#REF!</v>
      </c>
      <c r="L45" s="50" t="e">
        <f>#REF!-'IS 3Q2022'!L45</f>
        <v>#REF!</v>
      </c>
      <c r="M45" s="97" t="e">
        <f>#REF!-'IS 3Q2022'!M45</f>
        <v>#REF!</v>
      </c>
      <c r="N45" s="50" t="e">
        <f>#REF!-'IS 3Q2022'!N45</f>
        <v>#REF!</v>
      </c>
      <c r="O45" s="50" t="e">
        <f>#REF!-'IS 3Q2022'!O45</f>
        <v>#REF!</v>
      </c>
      <c r="P45" s="50" t="e">
        <f>#REF!-'IS 3Q2022'!P45</f>
        <v>#REF!</v>
      </c>
      <c r="Q45" s="103" t="e">
        <f>#REF!-'IS 3Q2022'!Q45</f>
        <v>#REF!</v>
      </c>
      <c r="R45" s="132" t="e">
        <f>#REF!-'IS 3Q2022'!R45</f>
        <v>#REF!</v>
      </c>
      <c r="S45" s="50" t="e">
        <f>#REF!-'IS 3Q2022'!S45</f>
        <v>#REF!</v>
      </c>
      <c r="T45" s="50" t="e">
        <f>#REF!-'IS 3Q2022'!T45</f>
        <v>#REF!</v>
      </c>
      <c r="U45" s="50" t="e">
        <f>#REF!-'IS 3Q2022'!U45</f>
        <v>#REF!</v>
      </c>
      <c r="V45" s="50" t="e">
        <f>#REF!-'IS 3Q2022'!V45</f>
        <v>#REF!</v>
      </c>
      <c r="W45" s="132" t="e">
        <f>#REF!-'IS 3Q2022'!W45</f>
        <v>#REF!</v>
      </c>
      <c r="X45" s="50" t="e">
        <f>#REF!-'IS 3Q2022'!X45</f>
        <v>#REF!</v>
      </c>
      <c r="Y45" s="50" t="e">
        <f>#REF!-'IS 3Q2022'!Y45</f>
        <v>#REF!</v>
      </c>
      <c r="Z45" s="50" t="e">
        <f>#REF!-'IS 3Q2022'!Z45</f>
        <v>#REF!</v>
      </c>
      <c r="AA45" s="50" t="e">
        <f>#REF!-'IS 3Q2022'!AA45</f>
        <v>#REF!</v>
      </c>
      <c r="AB45" s="97" t="e">
        <f>#REF!-'IS 3Q2022'!AB45</f>
        <v>#REF!</v>
      </c>
      <c r="AC45" s="50" t="e">
        <f>#REF!-'IS 3Q2022'!AC45</f>
        <v>#REF!</v>
      </c>
      <c r="AD45" s="50" t="e">
        <f>#REF!-'IS 3Q2022'!AD45</f>
        <v>#REF!</v>
      </c>
      <c r="AE45" s="50" t="e">
        <f>#REF!-'IS 3Q2022'!AE45</f>
        <v>#REF!</v>
      </c>
      <c r="AF45" s="50" t="e">
        <f>#REF!-'IS 3Q2022'!AF45</f>
        <v>#REF!</v>
      </c>
      <c r="AG45" s="97" t="e">
        <f>#REF!-'IS 3Q2022'!AG45</f>
        <v>#REF!</v>
      </c>
      <c r="AH45" s="50" t="e">
        <f>#REF!-'IS 3Q2022'!AH45</f>
        <v>#REF!</v>
      </c>
      <c r="AI45" s="50" t="e">
        <f>#REF!-'IS 3Q2022'!AI45</f>
        <v>#REF!</v>
      </c>
      <c r="AJ45" s="50" t="e">
        <f>#REF!-'IS 3Q2022'!AJ45</f>
        <v>#REF!</v>
      </c>
      <c r="AK45" s="50" t="e">
        <f>#REF!-'IS 3Q2022'!AK45</f>
        <v>#REF!</v>
      </c>
      <c r="AL45" s="97" t="e">
        <f>#REF!-'IS 3Q2022'!AL45</f>
        <v>#REF!</v>
      </c>
      <c r="AM45" s="50" t="e">
        <f>#REF!-'IS 3Q2022'!AM45</f>
        <v>#REF!</v>
      </c>
      <c r="AN45" s="50" t="e">
        <f>#REF!-'IS 3Q2022'!AN45</f>
        <v>#REF!</v>
      </c>
      <c r="AO45" s="50" t="e">
        <f>#REF!-'IS 3Q2022'!AO45</f>
        <v>#REF!</v>
      </c>
      <c r="AP45" s="50" t="e">
        <f>#REF!-'IS 3Q2022'!AP45</f>
        <v>#REF!</v>
      </c>
      <c r="AQ45" s="97" t="e">
        <f>#REF!-'IS 3Q2022'!AQ45</f>
        <v>#REF!</v>
      </c>
      <c r="AR45" s="50" t="e">
        <f>#REF!-'IS 3Q2022'!AR45</f>
        <v>#REF!</v>
      </c>
      <c r="AS45" s="50" t="e">
        <f>#REF!-'IS 3Q2022'!AS45</f>
        <v>#REF!</v>
      </c>
      <c r="AT45" s="50" t="e">
        <f>#REF!-'IS 3Q2022'!AT45</f>
        <v>#REF!</v>
      </c>
      <c r="AU45" s="50" t="e">
        <f>#REF!-'IS 3Q2022'!AU45</f>
        <v>#REF!</v>
      </c>
      <c r="AV45" s="97" t="e">
        <f>#REF!-'IS 3Q2022'!AV45</f>
        <v>#REF!</v>
      </c>
    </row>
    <row r="46" spans="2:48" s="8" customFormat="1" outlineLevel="1" x14ac:dyDescent="0.55000000000000004">
      <c r="B46" s="38" t="s">
        <v>200</v>
      </c>
      <c r="C46" s="206"/>
      <c r="D46" s="43" t="e">
        <f>#REF!-'IS 3Q2022'!D46</f>
        <v>#REF!</v>
      </c>
      <c r="E46" s="43" t="e">
        <f>#REF!-'IS 3Q2022'!E46</f>
        <v>#REF!</v>
      </c>
      <c r="F46" s="43" t="e">
        <f>#REF!-'IS 3Q2022'!F46</f>
        <v>#REF!</v>
      </c>
      <c r="G46" s="43" t="e">
        <f>#REF!-'IS 3Q2022'!G46</f>
        <v>#REF!</v>
      </c>
      <c r="H46" s="97" t="e">
        <f>#REF!-'IS 3Q2022'!H46</f>
        <v>#REF!</v>
      </c>
      <c r="I46" s="27" t="e">
        <f>#REF!-'IS 3Q2022'!I46</f>
        <v>#REF!</v>
      </c>
      <c r="J46" s="27" t="e">
        <f>#REF!-'IS 3Q2022'!J46</f>
        <v>#REF!</v>
      </c>
      <c r="K46" s="27" t="e">
        <f>#REF!-'IS 3Q2022'!K46</f>
        <v>#REF!</v>
      </c>
      <c r="L46" s="27" t="e">
        <f>#REF!-'IS 3Q2022'!L46</f>
        <v>#REF!</v>
      </c>
      <c r="M46" s="97" t="e">
        <f>#REF!-'IS 3Q2022'!M46</f>
        <v>#REF!</v>
      </c>
      <c r="N46" s="27" t="e">
        <f>#REF!-'IS 3Q2022'!N46</f>
        <v>#REF!</v>
      </c>
      <c r="O46" s="27" t="e">
        <f>#REF!-'IS 3Q2022'!O46</f>
        <v>#REF!</v>
      </c>
      <c r="P46" s="27" t="e">
        <f>#REF!-'IS 3Q2022'!P46</f>
        <v>#REF!</v>
      </c>
      <c r="Q46" s="27" t="e">
        <f>#REF!-'IS 3Q2022'!Q46</f>
        <v>#REF!</v>
      </c>
      <c r="R46" s="97" t="e">
        <f>#REF!-'IS 3Q2022'!R46</f>
        <v>#REF!</v>
      </c>
      <c r="S46" s="27" t="e">
        <f>#REF!-'IS 3Q2022'!S46</f>
        <v>#REF!</v>
      </c>
      <c r="T46" s="27" t="e">
        <f>#REF!-'IS 3Q2022'!T46</f>
        <v>#REF!</v>
      </c>
      <c r="U46" s="27" t="e">
        <f>#REF!-'IS 3Q2022'!U46</f>
        <v>#REF!</v>
      </c>
      <c r="V46" s="27" t="e">
        <f>#REF!-'IS 3Q2022'!V46</f>
        <v>#REF!</v>
      </c>
      <c r="W46" s="98" t="e">
        <f>#REF!-'IS 3Q2022'!W46</f>
        <v>#REF!</v>
      </c>
      <c r="X46" s="27" t="e">
        <f>#REF!-'IS 3Q2022'!X46</f>
        <v>#REF!</v>
      </c>
      <c r="Y46" s="27" t="e">
        <f>#REF!-'IS 3Q2022'!Y46</f>
        <v>#REF!</v>
      </c>
      <c r="Z46" s="27" t="e">
        <f>#REF!-'IS 3Q2022'!Z46</f>
        <v>#REF!</v>
      </c>
      <c r="AA46" s="27" t="e">
        <f>#REF!-'IS 3Q2022'!AA46</f>
        <v>#REF!</v>
      </c>
      <c r="AB46" s="98" t="e">
        <f>#REF!-'IS 3Q2022'!AB46</f>
        <v>#REF!</v>
      </c>
      <c r="AC46" s="27" t="e">
        <f>#REF!-'IS 3Q2022'!AC46</f>
        <v>#REF!</v>
      </c>
      <c r="AD46" s="27" t="e">
        <f>#REF!-'IS 3Q2022'!AD46</f>
        <v>#REF!</v>
      </c>
      <c r="AE46" s="27" t="e">
        <f>#REF!-'IS 3Q2022'!AE46</f>
        <v>#REF!</v>
      </c>
      <c r="AF46" s="27" t="e">
        <f>#REF!-'IS 3Q2022'!AF46</f>
        <v>#REF!</v>
      </c>
      <c r="AG46" s="98" t="e">
        <f>#REF!-'IS 3Q2022'!AG46</f>
        <v>#REF!</v>
      </c>
      <c r="AH46" s="27" t="e">
        <f>#REF!-'IS 3Q2022'!AH46</f>
        <v>#REF!</v>
      </c>
      <c r="AI46" s="27" t="e">
        <f>#REF!-'IS 3Q2022'!AI46</f>
        <v>#REF!</v>
      </c>
      <c r="AJ46" s="27" t="e">
        <f>#REF!-'IS 3Q2022'!AJ46</f>
        <v>#REF!</v>
      </c>
      <c r="AK46" s="27" t="e">
        <f>#REF!-'IS 3Q2022'!AK46</f>
        <v>#REF!</v>
      </c>
      <c r="AL46" s="98" t="e">
        <f>#REF!-'IS 3Q2022'!AL46</f>
        <v>#REF!</v>
      </c>
      <c r="AM46" s="27" t="e">
        <f>#REF!-'IS 3Q2022'!AM46</f>
        <v>#REF!</v>
      </c>
      <c r="AN46" s="27" t="e">
        <f>#REF!-'IS 3Q2022'!AN46</f>
        <v>#REF!</v>
      </c>
      <c r="AO46" s="27" t="e">
        <f>#REF!-'IS 3Q2022'!AO46</f>
        <v>#REF!</v>
      </c>
      <c r="AP46" s="27" t="e">
        <f>#REF!-'IS 3Q2022'!AP46</f>
        <v>#REF!</v>
      </c>
      <c r="AQ46" s="98" t="e">
        <f>#REF!-'IS 3Q2022'!AQ46</f>
        <v>#REF!</v>
      </c>
      <c r="AR46" s="27" t="e">
        <f>#REF!-'IS 3Q2022'!AR46</f>
        <v>#REF!</v>
      </c>
      <c r="AS46" s="27" t="e">
        <f>#REF!-'IS 3Q2022'!AS46</f>
        <v>#REF!</v>
      </c>
      <c r="AT46" s="27" t="e">
        <f>#REF!-'IS 3Q2022'!AT46</f>
        <v>#REF!</v>
      </c>
      <c r="AU46" s="27" t="e">
        <f>#REF!-'IS 3Q2022'!AU46</f>
        <v>#REF!</v>
      </c>
      <c r="AV46" s="98" t="e">
        <f>#REF!-'IS 3Q2022'!AV46</f>
        <v>#REF!</v>
      </c>
    </row>
    <row r="47" spans="2:48" outlineLevel="1" x14ac:dyDescent="0.55000000000000004">
      <c r="B47" s="220" t="s">
        <v>44</v>
      </c>
      <c r="C47" s="221"/>
      <c r="D47" s="222" t="e">
        <f>#REF!-'IS 3Q2022'!D47</f>
        <v>#REF!</v>
      </c>
      <c r="E47" s="222" t="e">
        <f>#REF!-'IS 3Q2022'!E47</f>
        <v>#REF!</v>
      </c>
      <c r="F47" s="222" t="e">
        <f>#REF!-'IS 3Q2022'!F47</f>
        <v>#REF!</v>
      </c>
      <c r="G47" s="222" t="e">
        <f>#REF!-'IS 3Q2022'!G47</f>
        <v>#REF!</v>
      </c>
      <c r="H47" s="223" t="e">
        <f>#REF!-'IS 3Q2022'!H47</f>
        <v>#REF!</v>
      </c>
      <c r="I47" s="222" t="e">
        <f>#REF!-'IS 3Q2022'!I47</f>
        <v>#REF!</v>
      </c>
      <c r="J47" s="222" t="e">
        <f>#REF!-'IS 3Q2022'!J47</f>
        <v>#REF!</v>
      </c>
      <c r="K47" s="222" t="e">
        <f>#REF!-'IS 3Q2022'!K47</f>
        <v>#REF!</v>
      </c>
      <c r="L47" s="224" t="e">
        <f>#REF!-'IS 3Q2022'!L47</f>
        <v>#REF!</v>
      </c>
      <c r="M47" s="223" t="e">
        <f>#REF!-'IS 3Q2022'!M47</f>
        <v>#REF!</v>
      </c>
      <c r="N47" s="222" t="e">
        <f>#REF!-'IS 3Q2022'!N47</f>
        <v>#REF!</v>
      </c>
      <c r="O47" s="222" t="e">
        <f>#REF!-'IS 3Q2022'!O47</f>
        <v>#REF!</v>
      </c>
      <c r="P47" s="222" t="e">
        <f>#REF!-'IS 3Q2022'!P47</f>
        <v>#REF!</v>
      </c>
      <c r="Q47" s="222" t="e">
        <f>#REF!-'IS 3Q2022'!Q47</f>
        <v>#REF!</v>
      </c>
      <c r="R47" s="225" t="e">
        <f>#REF!-'IS 3Q2022'!R47</f>
        <v>#REF!</v>
      </c>
      <c r="S47" s="224" t="e">
        <f>#REF!-'IS 3Q2022'!S47</f>
        <v>#REF!</v>
      </c>
      <c r="T47" s="224" t="e">
        <f>#REF!-'IS 3Q2022'!T47</f>
        <v>#REF!</v>
      </c>
      <c r="U47" s="224" t="e">
        <f>#REF!-'IS 3Q2022'!U47</f>
        <v>#REF!</v>
      </c>
      <c r="V47" s="224" t="e">
        <f>#REF!-'IS 3Q2022'!V47</f>
        <v>#REF!</v>
      </c>
      <c r="W47" s="223" t="e">
        <f>#REF!-'IS 3Q2022'!W47</f>
        <v>#REF!</v>
      </c>
      <c r="X47" s="224" t="e">
        <f>#REF!-'IS 3Q2022'!X47</f>
        <v>#REF!</v>
      </c>
      <c r="Y47" s="224" t="e">
        <f>#REF!-'IS 3Q2022'!Y47</f>
        <v>#REF!</v>
      </c>
      <c r="Z47" s="224" t="e">
        <f>#REF!-'IS 3Q2022'!Z47</f>
        <v>#REF!</v>
      </c>
      <c r="AA47" s="224" t="e">
        <f>#REF!-'IS 3Q2022'!AA47</f>
        <v>#REF!</v>
      </c>
      <c r="AB47" s="376" t="e">
        <f>#REF!-'IS 3Q2022'!AB47</f>
        <v>#REF!</v>
      </c>
      <c r="AC47" s="224" t="e">
        <f>#REF!-'IS 3Q2022'!AC47</f>
        <v>#REF!</v>
      </c>
      <c r="AD47" s="224" t="e">
        <f>#REF!-'IS 3Q2022'!AD47</f>
        <v>#REF!</v>
      </c>
      <c r="AE47" s="224" t="e">
        <f>#REF!-'IS 3Q2022'!AE47</f>
        <v>#REF!</v>
      </c>
      <c r="AF47" s="224" t="e">
        <f>#REF!-'IS 3Q2022'!AF47</f>
        <v>#REF!</v>
      </c>
      <c r="AG47" s="225" t="e">
        <f>#REF!-'IS 3Q2022'!AG47</f>
        <v>#REF!</v>
      </c>
      <c r="AH47" s="224" t="e">
        <f>#REF!-'IS 3Q2022'!AH47</f>
        <v>#REF!</v>
      </c>
      <c r="AI47" s="224" t="e">
        <f>#REF!-'IS 3Q2022'!AI47</f>
        <v>#REF!</v>
      </c>
      <c r="AJ47" s="224" t="e">
        <f>#REF!-'IS 3Q2022'!AJ47</f>
        <v>#REF!</v>
      </c>
      <c r="AK47" s="224" t="e">
        <f>#REF!-'IS 3Q2022'!AK47</f>
        <v>#REF!</v>
      </c>
      <c r="AL47" s="225" t="e">
        <f>#REF!-'IS 3Q2022'!AL47</f>
        <v>#REF!</v>
      </c>
      <c r="AM47" s="224" t="e">
        <f>#REF!-'IS 3Q2022'!AM47</f>
        <v>#REF!</v>
      </c>
      <c r="AN47" s="224" t="e">
        <f>#REF!-'IS 3Q2022'!AN47</f>
        <v>#REF!</v>
      </c>
      <c r="AO47" s="224" t="e">
        <f>#REF!-'IS 3Q2022'!AO47</f>
        <v>#REF!</v>
      </c>
      <c r="AP47" s="224" t="e">
        <f>#REF!-'IS 3Q2022'!AP47</f>
        <v>#REF!</v>
      </c>
      <c r="AQ47" s="225" t="e">
        <f>#REF!-'IS 3Q2022'!AQ47</f>
        <v>#REF!</v>
      </c>
      <c r="AR47" s="224" t="e">
        <f>#REF!-'IS 3Q2022'!AR47</f>
        <v>#REF!</v>
      </c>
      <c r="AS47" s="224" t="e">
        <f>#REF!-'IS 3Q2022'!AS47</f>
        <v>#REF!</v>
      </c>
      <c r="AT47" s="224" t="e">
        <f>#REF!-'IS 3Q2022'!AT47</f>
        <v>#REF!</v>
      </c>
      <c r="AU47" s="224" t="e">
        <f>#REF!-'IS 3Q2022'!AU47</f>
        <v>#REF!</v>
      </c>
      <c r="AV47" s="225" t="e">
        <f>#REF!-'IS 3Q2022'!AV47</f>
        <v>#REF!</v>
      </c>
    </row>
    <row r="48" spans="2:48" outlineLevel="1" x14ac:dyDescent="0.55000000000000004">
      <c r="B48" s="38" t="s">
        <v>43</v>
      </c>
      <c r="C48" s="207"/>
      <c r="D48" s="226" t="e">
        <f>#REF!-'IS 3Q2022'!D48</f>
        <v>#REF!</v>
      </c>
      <c r="E48" s="226" t="e">
        <f>#REF!-'IS 3Q2022'!E48</f>
        <v>#REF!</v>
      </c>
      <c r="F48" s="226" t="e">
        <f>#REF!-'IS 3Q2022'!F48</f>
        <v>#REF!</v>
      </c>
      <c r="G48" s="226" t="e">
        <f>#REF!-'IS 3Q2022'!G48</f>
        <v>#REF!</v>
      </c>
      <c r="H48" s="217" t="e">
        <f>#REF!-'IS 3Q2022'!H48</f>
        <v>#REF!</v>
      </c>
      <c r="I48" s="226" t="e">
        <f>#REF!-'IS 3Q2022'!I48</f>
        <v>#REF!</v>
      </c>
      <c r="J48" s="226" t="e">
        <f>#REF!-'IS 3Q2022'!J48</f>
        <v>#REF!</v>
      </c>
      <c r="K48" s="226" t="e">
        <f>#REF!-'IS 3Q2022'!K48</f>
        <v>#REF!</v>
      </c>
      <c r="L48" s="227" t="e">
        <f>#REF!-'IS 3Q2022'!L48</f>
        <v>#REF!</v>
      </c>
      <c r="M48" s="217" t="e">
        <f>#REF!-'IS 3Q2022'!M48</f>
        <v>#REF!</v>
      </c>
      <c r="N48" s="226" t="e">
        <f>#REF!-'IS 3Q2022'!N48</f>
        <v>#REF!</v>
      </c>
      <c r="O48" s="226" t="e">
        <f>#REF!-'IS 3Q2022'!O48</f>
        <v>#REF!</v>
      </c>
      <c r="P48" s="226" t="e">
        <f>#REF!-'IS 3Q2022'!P48</f>
        <v>#REF!</v>
      </c>
      <c r="Q48" s="226" t="e">
        <f>#REF!-'IS 3Q2022'!Q48</f>
        <v>#REF!</v>
      </c>
      <c r="R48" s="218" t="e">
        <f>#REF!-'IS 3Q2022'!R48</f>
        <v>#REF!</v>
      </c>
      <c r="S48" s="227" t="e">
        <f>#REF!-'IS 3Q2022'!S48</f>
        <v>#REF!</v>
      </c>
      <c r="T48" s="227" t="e">
        <f>#REF!-'IS 3Q2022'!T48</f>
        <v>#REF!</v>
      </c>
      <c r="U48" s="228" t="e">
        <f>#REF!-'IS 3Q2022'!U48</f>
        <v>#REF!</v>
      </c>
      <c r="V48" s="228" t="e">
        <f>#REF!-'IS 3Q2022'!V48</f>
        <v>#REF!</v>
      </c>
      <c r="W48" s="148" t="e">
        <f>#REF!-'IS 3Q2022'!W48</f>
        <v>#REF!</v>
      </c>
      <c r="X48" s="228" t="e">
        <f>#REF!-'IS 3Q2022'!X48</f>
        <v>#REF!</v>
      </c>
      <c r="Y48" s="228" t="e">
        <f>#REF!-'IS 3Q2022'!Y48</f>
        <v>#REF!</v>
      </c>
      <c r="Z48" s="228" t="e">
        <f>#REF!-'IS 3Q2022'!Z48</f>
        <v>#REF!</v>
      </c>
      <c r="AA48" s="228" t="e">
        <f>#REF!-'IS 3Q2022'!AA48</f>
        <v>#REF!</v>
      </c>
      <c r="AB48" s="362" t="e">
        <f>#REF!-'IS 3Q2022'!AB48</f>
        <v>#REF!</v>
      </c>
      <c r="AC48" s="228" t="e">
        <f>#REF!-'IS 3Q2022'!AC48</f>
        <v>#REF!</v>
      </c>
      <c r="AD48" s="228" t="e">
        <f>#REF!-'IS 3Q2022'!AD48</f>
        <v>#REF!</v>
      </c>
      <c r="AE48" s="228" t="e">
        <f>#REF!-'IS 3Q2022'!AE48</f>
        <v>#REF!</v>
      </c>
      <c r="AF48" s="228" t="e">
        <f>#REF!-'IS 3Q2022'!AF48</f>
        <v>#REF!</v>
      </c>
      <c r="AG48" s="60" t="e">
        <f>#REF!-'IS 3Q2022'!AG48</f>
        <v>#REF!</v>
      </c>
      <c r="AH48" s="228" t="e">
        <f>#REF!-'IS 3Q2022'!AH48</f>
        <v>#REF!</v>
      </c>
      <c r="AI48" s="228" t="e">
        <f>#REF!-'IS 3Q2022'!AI48</f>
        <v>#REF!</v>
      </c>
      <c r="AJ48" s="228" t="e">
        <f>#REF!-'IS 3Q2022'!AJ48</f>
        <v>#REF!</v>
      </c>
      <c r="AK48" s="228" t="e">
        <f>#REF!-'IS 3Q2022'!AK48</f>
        <v>#REF!</v>
      </c>
      <c r="AL48" s="60" t="e">
        <f>#REF!-'IS 3Q2022'!AL48</f>
        <v>#REF!</v>
      </c>
      <c r="AM48" s="228" t="e">
        <f>#REF!-'IS 3Q2022'!AM48</f>
        <v>#REF!</v>
      </c>
      <c r="AN48" s="228" t="e">
        <f>#REF!-'IS 3Q2022'!AN48</f>
        <v>#REF!</v>
      </c>
      <c r="AO48" s="228" t="e">
        <f>#REF!-'IS 3Q2022'!AO48</f>
        <v>#REF!</v>
      </c>
      <c r="AP48" s="228" t="e">
        <f>#REF!-'IS 3Q2022'!AP48</f>
        <v>#REF!</v>
      </c>
      <c r="AQ48" s="60" t="e">
        <f>#REF!-'IS 3Q2022'!AQ48</f>
        <v>#REF!</v>
      </c>
      <c r="AR48" s="228" t="e">
        <f>#REF!-'IS 3Q2022'!AR48</f>
        <v>#REF!</v>
      </c>
      <c r="AS48" s="228" t="e">
        <f>#REF!-'IS 3Q2022'!AS48</f>
        <v>#REF!</v>
      </c>
      <c r="AT48" s="228" t="e">
        <f>#REF!-'IS 3Q2022'!AT48</f>
        <v>#REF!</v>
      </c>
      <c r="AU48" s="228" t="e">
        <f>#REF!-'IS 3Q2022'!AU48</f>
        <v>#REF!</v>
      </c>
      <c r="AV48" s="60" t="e">
        <f>#REF!-'IS 3Q2022'!AV48</f>
        <v>#REF!</v>
      </c>
    </row>
    <row r="49" spans="2:48" s="8" customFormat="1" outlineLevel="1" x14ac:dyDescent="0.55000000000000004">
      <c r="B49" s="229" t="s">
        <v>45</v>
      </c>
      <c r="C49" s="230"/>
      <c r="D49" s="231" t="e">
        <f>#REF!-'IS 3Q2022'!D49</f>
        <v>#REF!</v>
      </c>
      <c r="E49" s="231" t="e">
        <f>#REF!-'IS 3Q2022'!E49</f>
        <v>#REF!</v>
      </c>
      <c r="F49" s="231" t="e">
        <f>#REF!-'IS 3Q2022'!F49</f>
        <v>#REF!</v>
      </c>
      <c r="G49" s="231" t="e">
        <f>#REF!-'IS 3Q2022'!G49</f>
        <v>#REF!</v>
      </c>
      <c r="H49" s="232" t="e">
        <f>#REF!-'IS 3Q2022'!H49</f>
        <v>#REF!</v>
      </c>
      <c r="I49" s="231" t="e">
        <f>#REF!-'IS 3Q2022'!I49</f>
        <v>#REF!</v>
      </c>
      <c r="J49" s="231" t="e">
        <f>#REF!-'IS 3Q2022'!J49</f>
        <v>#REF!</v>
      </c>
      <c r="K49" s="231" t="e">
        <f>#REF!-'IS 3Q2022'!K49</f>
        <v>#REF!</v>
      </c>
      <c r="L49" s="233" t="e">
        <f>#REF!-'IS 3Q2022'!L49</f>
        <v>#REF!</v>
      </c>
      <c r="M49" s="234" t="e">
        <f>#REF!-'IS 3Q2022'!M49</f>
        <v>#REF!</v>
      </c>
      <c r="N49" s="233" t="e">
        <f>#REF!-'IS 3Q2022'!N49</f>
        <v>#REF!</v>
      </c>
      <c r="O49" s="233" t="e">
        <f>#REF!-'IS 3Q2022'!O49</f>
        <v>#REF!</v>
      </c>
      <c r="P49" s="231" t="e">
        <f>#REF!-'IS 3Q2022'!P49</f>
        <v>#REF!</v>
      </c>
      <c r="Q49" s="231" t="e">
        <f>#REF!-'IS 3Q2022'!Q49</f>
        <v>#REF!</v>
      </c>
      <c r="R49" s="235" t="e">
        <f>#REF!-'IS 3Q2022'!R49</f>
        <v>#REF!</v>
      </c>
      <c r="S49" s="233" t="e">
        <f>#REF!-'IS 3Q2022'!S49</f>
        <v>#REF!</v>
      </c>
      <c r="T49" s="233" t="e">
        <f>#REF!-'IS 3Q2022'!T49</f>
        <v>#REF!</v>
      </c>
      <c r="U49" s="231" t="e">
        <f>#REF!-'IS 3Q2022'!U49</f>
        <v>#REF!</v>
      </c>
      <c r="V49" s="231" t="e">
        <f>#REF!-'IS 3Q2022'!V49</f>
        <v>#REF!</v>
      </c>
      <c r="W49" s="232" t="e">
        <f>#REF!-'IS 3Q2022'!W49</f>
        <v>#REF!</v>
      </c>
      <c r="X49" s="233" t="e">
        <f>#REF!-'IS 3Q2022'!X49</f>
        <v>#REF!</v>
      </c>
      <c r="Y49" s="233" t="e">
        <f>#REF!-'IS 3Q2022'!Y49</f>
        <v>#REF!</v>
      </c>
      <c r="Z49" s="233" t="e">
        <f>#REF!-'IS 3Q2022'!Z49</f>
        <v>#REF!</v>
      </c>
      <c r="AA49" s="233" t="e">
        <f>#REF!-'IS 3Q2022'!AA49</f>
        <v>#REF!</v>
      </c>
      <c r="AB49" s="361" t="e">
        <f>#REF!-'IS 3Q2022'!AB49</f>
        <v>#REF!</v>
      </c>
      <c r="AC49" s="233" t="e">
        <f>#REF!-'IS 3Q2022'!AC49</f>
        <v>#REF!</v>
      </c>
      <c r="AD49" s="233" t="e">
        <f>#REF!-'IS 3Q2022'!AD49</f>
        <v>#REF!</v>
      </c>
      <c r="AE49" s="233" t="e">
        <f>#REF!-'IS 3Q2022'!AE49</f>
        <v>#REF!</v>
      </c>
      <c r="AF49" s="233" t="e">
        <f>#REF!-'IS 3Q2022'!AF49</f>
        <v>#REF!</v>
      </c>
      <c r="AG49" s="232" t="e">
        <f>#REF!-'IS 3Q2022'!AG49</f>
        <v>#REF!</v>
      </c>
      <c r="AH49" s="233" t="e">
        <f>#REF!-'IS 3Q2022'!AH49</f>
        <v>#REF!</v>
      </c>
      <c r="AI49" s="233" t="e">
        <f>#REF!-'IS 3Q2022'!AI49</f>
        <v>#REF!</v>
      </c>
      <c r="AJ49" s="233" t="e">
        <f>#REF!-'IS 3Q2022'!AJ49</f>
        <v>#REF!</v>
      </c>
      <c r="AK49" s="233" t="e">
        <f>#REF!-'IS 3Q2022'!AK49</f>
        <v>#REF!</v>
      </c>
      <c r="AL49" s="232" t="e">
        <f>#REF!-'IS 3Q2022'!AL49</f>
        <v>#REF!</v>
      </c>
      <c r="AM49" s="233" t="e">
        <f>#REF!-'IS 3Q2022'!AM49</f>
        <v>#REF!</v>
      </c>
      <c r="AN49" s="233" t="e">
        <f>#REF!-'IS 3Q2022'!AN49</f>
        <v>#REF!</v>
      </c>
      <c r="AO49" s="233" t="e">
        <f>#REF!-'IS 3Q2022'!AO49</f>
        <v>#REF!</v>
      </c>
      <c r="AP49" s="233" t="e">
        <f>#REF!-'IS 3Q2022'!AP49</f>
        <v>#REF!</v>
      </c>
      <c r="AQ49" s="232" t="e">
        <f>#REF!-'IS 3Q2022'!AQ49</f>
        <v>#REF!</v>
      </c>
      <c r="AR49" s="233" t="e">
        <f>#REF!-'IS 3Q2022'!AR49</f>
        <v>#REF!</v>
      </c>
      <c r="AS49" s="233" t="e">
        <f>#REF!-'IS 3Q2022'!AS49</f>
        <v>#REF!</v>
      </c>
      <c r="AT49" s="233" t="e">
        <f>#REF!-'IS 3Q2022'!AT49</f>
        <v>#REF!</v>
      </c>
      <c r="AU49" s="233" t="e">
        <f>#REF!-'IS 3Q2022'!AU49</f>
        <v>#REF!</v>
      </c>
      <c r="AV49" s="232" t="e">
        <f>#REF!-'IS 3Q2022'!AV49</f>
        <v>#REF!</v>
      </c>
    </row>
    <row r="50" spans="2:48" s="8" customFormat="1" outlineLevel="1" x14ac:dyDescent="0.55000000000000004">
      <c r="B50" s="461" t="s">
        <v>177</v>
      </c>
      <c r="C50" s="462"/>
      <c r="D50" s="67" t="e">
        <f>#REF!-'IS 3Q2022'!D50</f>
        <v>#REF!</v>
      </c>
      <c r="E50" s="67" t="e">
        <f>#REF!-'IS 3Q2022'!E50</f>
        <v>#REF!</v>
      </c>
      <c r="F50" s="117" t="e">
        <f>#REF!-'IS 3Q2022'!F50</f>
        <v>#REF!</v>
      </c>
      <c r="G50" s="67" t="e">
        <f>#REF!-'IS 3Q2022'!G50</f>
        <v>#REF!</v>
      </c>
      <c r="H50" s="68" t="e">
        <f>#REF!-'IS 3Q2022'!H50</f>
        <v>#REF!</v>
      </c>
      <c r="I50" s="67" t="e">
        <f>#REF!-'IS 3Q2022'!I50</f>
        <v>#REF!</v>
      </c>
      <c r="J50" s="67" t="e">
        <f>#REF!-'IS 3Q2022'!J50</f>
        <v>#REF!</v>
      </c>
      <c r="K50" s="67" t="e">
        <f>#REF!-'IS 3Q2022'!K50</f>
        <v>#REF!</v>
      </c>
      <c r="L50" s="67" t="e">
        <f>#REF!-'IS 3Q2022'!L50</f>
        <v>#REF!</v>
      </c>
      <c r="M50" s="68" t="e">
        <f>#REF!-'IS 3Q2022'!M50</f>
        <v>#REF!</v>
      </c>
      <c r="N50" s="67" t="e">
        <f>#REF!-'IS 3Q2022'!N50</f>
        <v>#REF!</v>
      </c>
      <c r="O50" s="67" t="e">
        <f>#REF!-'IS 3Q2022'!O50</f>
        <v>#REF!</v>
      </c>
      <c r="P50" s="67" t="e">
        <f>#REF!-'IS 3Q2022'!P50</f>
        <v>#REF!</v>
      </c>
      <c r="Q50" s="67" t="e">
        <f>#REF!-'IS 3Q2022'!Q50</f>
        <v>#REF!</v>
      </c>
      <c r="R50" s="192" t="e">
        <f>#REF!-'IS 3Q2022'!R50</f>
        <v>#REF!</v>
      </c>
      <c r="S50" s="67" t="e">
        <f>#REF!-'IS 3Q2022'!S50</f>
        <v>#REF!</v>
      </c>
      <c r="T50" s="67" t="e">
        <f>#REF!-'IS 3Q2022'!T50</f>
        <v>#REF!</v>
      </c>
      <c r="U50" s="67" t="e">
        <f>#REF!-'IS 3Q2022'!U50</f>
        <v>#REF!</v>
      </c>
      <c r="V50" s="67" t="e">
        <f>#REF!-'IS 3Q2022'!V50</f>
        <v>#REF!</v>
      </c>
      <c r="W50" s="253" t="e">
        <f>#REF!-'IS 3Q2022'!W50</f>
        <v>#REF!</v>
      </c>
      <c r="X50" s="67" t="e">
        <f>#REF!-'IS 3Q2022'!X50</f>
        <v>#REF!</v>
      </c>
      <c r="Y50" s="67" t="e">
        <f>#REF!-'IS 3Q2022'!Y50</f>
        <v>#REF!</v>
      </c>
      <c r="Z50" s="67" t="e">
        <f>#REF!-'IS 3Q2022'!Z50</f>
        <v>#REF!</v>
      </c>
      <c r="AA50" s="67" t="e">
        <f>#REF!-'IS 3Q2022'!AA50</f>
        <v>#REF!</v>
      </c>
      <c r="AB50" s="192" t="e">
        <f>#REF!-'IS 3Q2022'!AB50</f>
        <v>#REF!</v>
      </c>
      <c r="AC50" s="67" t="e">
        <f>#REF!-'IS 3Q2022'!AC50</f>
        <v>#REF!</v>
      </c>
      <c r="AD50" s="67" t="e">
        <f>#REF!-'IS 3Q2022'!AD50</f>
        <v>#REF!</v>
      </c>
      <c r="AE50" s="67" t="e">
        <f>#REF!-'IS 3Q2022'!AE50</f>
        <v>#REF!</v>
      </c>
      <c r="AF50" s="67" t="e">
        <f>#REF!-'IS 3Q2022'!AF50</f>
        <v>#REF!</v>
      </c>
      <c r="AG50" s="192" t="e">
        <f>#REF!-'IS 3Q2022'!AG50</f>
        <v>#REF!</v>
      </c>
      <c r="AH50" s="67" t="e">
        <f>#REF!-'IS 3Q2022'!AH50</f>
        <v>#REF!</v>
      </c>
      <c r="AI50" s="67" t="e">
        <f>#REF!-'IS 3Q2022'!AI50</f>
        <v>#REF!</v>
      </c>
      <c r="AJ50" s="67" t="e">
        <f>#REF!-'IS 3Q2022'!AJ50</f>
        <v>#REF!</v>
      </c>
      <c r="AK50" s="67" t="e">
        <f>#REF!-'IS 3Q2022'!AK50</f>
        <v>#REF!</v>
      </c>
      <c r="AL50" s="192" t="e">
        <f>#REF!-'IS 3Q2022'!AL50</f>
        <v>#REF!</v>
      </c>
      <c r="AM50" s="67" t="e">
        <f>#REF!-'IS 3Q2022'!AM50</f>
        <v>#REF!</v>
      </c>
      <c r="AN50" s="67" t="e">
        <f>#REF!-'IS 3Q2022'!AN50</f>
        <v>#REF!</v>
      </c>
      <c r="AO50" s="67" t="e">
        <f>#REF!-'IS 3Q2022'!AO50</f>
        <v>#REF!</v>
      </c>
      <c r="AP50" s="67" t="e">
        <f>#REF!-'IS 3Q2022'!AP50</f>
        <v>#REF!</v>
      </c>
      <c r="AQ50" s="192" t="e">
        <f>#REF!-'IS 3Q2022'!AQ50</f>
        <v>#REF!</v>
      </c>
      <c r="AR50" s="67" t="e">
        <f>#REF!-'IS 3Q2022'!AR50</f>
        <v>#REF!</v>
      </c>
      <c r="AS50" s="67" t="e">
        <f>#REF!-'IS 3Q2022'!AS50</f>
        <v>#REF!</v>
      </c>
      <c r="AT50" s="67" t="e">
        <f>#REF!-'IS 3Q2022'!AT50</f>
        <v>#REF!</v>
      </c>
      <c r="AU50" s="67" t="e">
        <f>#REF!-'IS 3Q2022'!AU50</f>
        <v>#REF!</v>
      </c>
      <c r="AV50" s="192" t="e">
        <f>#REF!-'IS 3Q2022'!AV50</f>
        <v>#REF!</v>
      </c>
    </row>
    <row r="51" spans="2:48" outlineLevel="1" x14ac:dyDescent="0.55000000000000004">
      <c r="B51" s="180" t="s">
        <v>47</v>
      </c>
      <c r="C51" s="201"/>
      <c r="D51" s="101" t="e">
        <f>#REF!-'IS 3Q2022'!D51</f>
        <v>#REF!</v>
      </c>
      <c r="E51" s="101" t="e">
        <f>#REF!-'IS 3Q2022'!E51</f>
        <v>#REF!</v>
      </c>
      <c r="F51" s="101" t="e">
        <f>#REF!-'IS 3Q2022'!F51</f>
        <v>#REF!</v>
      </c>
      <c r="G51" s="101" t="e">
        <f>#REF!-'IS 3Q2022'!G51</f>
        <v>#REF!</v>
      </c>
      <c r="H51" s="122" t="e">
        <f>#REF!-'IS 3Q2022'!H51</f>
        <v>#REF!</v>
      </c>
      <c r="I51" s="101" t="e">
        <f>#REF!-'IS 3Q2022'!I51</f>
        <v>#REF!</v>
      </c>
      <c r="J51" s="101" t="e">
        <f>#REF!-'IS 3Q2022'!J51</f>
        <v>#REF!</v>
      </c>
      <c r="K51" s="101" t="e">
        <f>#REF!-'IS 3Q2022'!K51</f>
        <v>#REF!</v>
      </c>
      <c r="L51" s="101" t="e">
        <f>#REF!-'IS 3Q2022'!L51</f>
        <v>#REF!</v>
      </c>
      <c r="M51" s="122" t="e">
        <f>#REF!-'IS 3Q2022'!M51</f>
        <v>#REF!</v>
      </c>
      <c r="N51" s="101" t="e">
        <f>#REF!-'IS 3Q2022'!N51</f>
        <v>#REF!</v>
      </c>
      <c r="O51" s="101" t="e">
        <f>#REF!-'IS 3Q2022'!O51</f>
        <v>#REF!</v>
      </c>
      <c r="P51" s="101" t="e">
        <f>#REF!-'IS 3Q2022'!P51</f>
        <v>#REF!</v>
      </c>
      <c r="Q51" s="101" t="e">
        <f>#REF!-'IS 3Q2022'!Q51</f>
        <v>#REF!</v>
      </c>
      <c r="R51" s="26" t="e">
        <f>#REF!-'IS 3Q2022'!R51</f>
        <v>#REF!</v>
      </c>
      <c r="S51" s="101" t="e">
        <f>#REF!-'IS 3Q2022'!S51</f>
        <v>#REF!</v>
      </c>
      <c r="T51" s="101" t="e">
        <f>#REF!-'IS 3Q2022'!T51</f>
        <v>#REF!</v>
      </c>
      <c r="U51" s="101" t="e">
        <f>#REF!-'IS 3Q2022'!U51</f>
        <v>#REF!</v>
      </c>
      <c r="V51" s="33" t="e">
        <f>#REF!-'IS 3Q2022'!V51</f>
        <v>#REF!</v>
      </c>
      <c r="W51" s="122" t="e">
        <f>#REF!-'IS 3Q2022'!W51</f>
        <v>#REF!</v>
      </c>
      <c r="X51" s="33" t="e">
        <f>#REF!-'IS 3Q2022'!X51</f>
        <v>#REF!</v>
      </c>
      <c r="Y51" s="33" t="e">
        <f>#REF!-'IS 3Q2022'!Y51</f>
        <v>#REF!</v>
      </c>
      <c r="Z51" s="33" t="e">
        <f>#REF!-'IS 3Q2022'!Z51</f>
        <v>#REF!</v>
      </c>
      <c r="AA51" s="33" t="e">
        <f>#REF!-'IS 3Q2022'!AA51</f>
        <v>#REF!</v>
      </c>
      <c r="AB51" s="26" t="e">
        <f>#REF!-'IS 3Q2022'!AB51</f>
        <v>#REF!</v>
      </c>
      <c r="AC51" s="33" t="e">
        <f>#REF!-'IS 3Q2022'!AC51</f>
        <v>#REF!</v>
      </c>
      <c r="AD51" s="33" t="e">
        <f>#REF!-'IS 3Q2022'!AD51</f>
        <v>#REF!</v>
      </c>
      <c r="AE51" s="33" t="e">
        <f>#REF!-'IS 3Q2022'!AE51</f>
        <v>#REF!</v>
      </c>
      <c r="AF51" s="33" t="e">
        <f>#REF!-'IS 3Q2022'!AF51</f>
        <v>#REF!</v>
      </c>
      <c r="AG51" s="26" t="e">
        <f>#REF!-'IS 3Q2022'!AG51</f>
        <v>#REF!</v>
      </c>
      <c r="AH51" s="33" t="e">
        <f>#REF!-'IS 3Q2022'!AH51</f>
        <v>#REF!</v>
      </c>
      <c r="AI51" s="33" t="e">
        <f>#REF!-'IS 3Q2022'!AI51</f>
        <v>#REF!</v>
      </c>
      <c r="AJ51" s="33" t="e">
        <f>#REF!-'IS 3Q2022'!AJ51</f>
        <v>#REF!</v>
      </c>
      <c r="AK51" s="33" t="e">
        <f>#REF!-'IS 3Q2022'!AK51</f>
        <v>#REF!</v>
      </c>
      <c r="AL51" s="26" t="e">
        <f>#REF!-'IS 3Q2022'!AL51</f>
        <v>#REF!</v>
      </c>
      <c r="AM51" s="33" t="e">
        <f>#REF!-'IS 3Q2022'!AM51</f>
        <v>#REF!</v>
      </c>
      <c r="AN51" s="33" t="e">
        <f>#REF!-'IS 3Q2022'!AN51</f>
        <v>#REF!</v>
      </c>
      <c r="AO51" s="33" t="e">
        <f>#REF!-'IS 3Q2022'!AO51</f>
        <v>#REF!</v>
      </c>
      <c r="AP51" s="33" t="e">
        <f>#REF!-'IS 3Q2022'!AP51</f>
        <v>#REF!</v>
      </c>
      <c r="AQ51" s="26" t="e">
        <f>#REF!-'IS 3Q2022'!AQ51</f>
        <v>#REF!</v>
      </c>
      <c r="AR51" s="33" t="e">
        <f>#REF!-'IS 3Q2022'!AR51</f>
        <v>#REF!</v>
      </c>
      <c r="AS51" s="33" t="e">
        <f>#REF!-'IS 3Q2022'!AS51</f>
        <v>#REF!</v>
      </c>
      <c r="AT51" s="33" t="e">
        <f>#REF!-'IS 3Q2022'!AT51</f>
        <v>#REF!</v>
      </c>
      <c r="AU51" s="33" t="e">
        <f>#REF!-'IS 3Q2022'!AU51</f>
        <v>#REF!</v>
      </c>
      <c r="AV51" s="26" t="e">
        <f>#REF!-'IS 3Q2022'!AV51</f>
        <v>#REF!</v>
      </c>
    </row>
    <row r="52" spans="2:48" outlineLevel="1" x14ac:dyDescent="0.55000000000000004">
      <c r="B52" s="180" t="s">
        <v>49</v>
      </c>
      <c r="C52" s="201"/>
      <c r="D52" s="16" t="e">
        <f>#REF!-'IS 3Q2022'!D52</f>
        <v>#REF!</v>
      </c>
      <c r="E52" s="16" t="e">
        <f>#REF!-'IS 3Q2022'!E52</f>
        <v>#REF!</v>
      </c>
      <c r="F52" s="16" t="e">
        <f>#REF!-'IS 3Q2022'!F52</f>
        <v>#REF!</v>
      </c>
      <c r="G52" s="16" t="e">
        <f>#REF!-'IS 3Q2022'!G52</f>
        <v>#REF!</v>
      </c>
      <c r="H52" s="26" t="e">
        <f>#REF!-'IS 3Q2022'!H52</f>
        <v>#REF!</v>
      </c>
      <c r="I52" s="16" t="e">
        <f>#REF!-'IS 3Q2022'!I52</f>
        <v>#REF!</v>
      </c>
      <c r="J52" s="16" t="e">
        <f>#REF!-'IS 3Q2022'!J52</f>
        <v>#REF!</v>
      </c>
      <c r="K52" s="16" t="e">
        <f>#REF!-'IS 3Q2022'!K52</f>
        <v>#REF!</v>
      </c>
      <c r="L52" s="16" t="e">
        <f>#REF!-'IS 3Q2022'!L52</f>
        <v>#REF!</v>
      </c>
      <c r="M52" s="6" t="e">
        <f>#REF!-'IS 3Q2022'!M52</f>
        <v>#REF!</v>
      </c>
      <c r="N52" s="16" t="e">
        <f>#REF!-'IS 3Q2022'!N52</f>
        <v>#REF!</v>
      </c>
      <c r="O52" s="16" t="e">
        <f>#REF!-'IS 3Q2022'!O52</f>
        <v>#REF!</v>
      </c>
      <c r="P52" s="16" t="e">
        <f>#REF!-'IS 3Q2022'!P52</f>
        <v>#REF!</v>
      </c>
      <c r="Q52" s="16" t="e">
        <f>#REF!-'IS 3Q2022'!Q52</f>
        <v>#REF!</v>
      </c>
      <c r="R52" s="6" t="e">
        <f>#REF!-'IS 3Q2022'!R52</f>
        <v>#REF!</v>
      </c>
      <c r="S52" s="16" t="e">
        <f>#REF!-'IS 3Q2022'!S52</f>
        <v>#REF!</v>
      </c>
      <c r="T52" s="16" t="e">
        <f>#REF!-'IS 3Q2022'!T52</f>
        <v>#REF!</v>
      </c>
      <c r="U52" s="16" t="e">
        <f>#REF!-'IS 3Q2022'!U52</f>
        <v>#REF!</v>
      </c>
      <c r="V52" s="16" t="e">
        <f>#REF!-'IS 3Q2022'!V52</f>
        <v>#REF!</v>
      </c>
      <c r="W52" s="130" t="e">
        <f>#REF!-'IS 3Q2022'!W52</f>
        <v>#REF!</v>
      </c>
      <c r="X52" s="16" t="e">
        <f>#REF!-'IS 3Q2022'!X52</f>
        <v>#REF!</v>
      </c>
      <c r="Y52" s="16" t="e">
        <f>#REF!-'IS 3Q2022'!Y52</f>
        <v>#REF!</v>
      </c>
      <c r="Z52" s="16" t="e">
        <f>#REF!-'IS 3Q2022'!Z52</f>
        <v>#REF!</v>
      </c>
      <c r="AA52" s="16" t="e">
        <f>#REF!-'IS 3Q2022'!AA52</f>
        <v>#REF!</v>
      </c>
      <c r="AB52" s="6" t="e">
        <f>#REF!-'IS 3Q2022'!AB52</f>
        <v>#REF!</v>
      </c>
      <c r="AC52" s="16" t="e">
        <f>#REF!-'IS 3Q2022'!AC52</f>
        <v>#REF!</v>
      </c>
      <c r="AD52" s="16" t="e">
        <f>#REF!-'IS 3Q2022'!AD52</f>
        <v>#REF!</v>
      </c>
      <c r="AE52" s="16" t="e">
        <f>#REF!-'IS 3Q2022'!AE52</f>
        <v>#REF!</v>
      </c>
      <c r="AF52" s="16" t="e">
        <f>#REF!-'IS 3Q2022'!AF52</f>
        <v>#REF!</v>
      </c>
      <c r="AG52" s="6" t="e">
        <f>#REF!-'IS 3Q2022'!AG52</f>
        <v>#REF!</v>
      </c>
      <c r="AH52" s="16" t="e">
        <f>#REF!-'IS 3Q2022'!AH52</f>
        <v>#REF!</v>
      </c>
      <c r="AI52" s="16" t="e">
        <f>#REF!-'IS 3Q2022'!AI52</f>
        <v>#REF!</v>
      </c>
      <c r="AJ52" s="16" t="e">
        <f>#REF!-'IS 3Q2022'!AJ52</f>
        <v>#REF!</v>
      </c>
      <c r="AK52" s="16" t="e">
        <f>#REF!-'IS 3Q2022'!AK52</f>
        <v>#REF!</v>
      </c>
      <c r="AL52" s="6" t="e">
        <f>#REF!-'IS 3Q2022'!AL52</f>
        <v>#REF!</v>
      </c>
      <c r="AM52" s="16" t="e">
        <f>#REF!-'IS 3Q2022'!AM52</f>
        <v>#REF!</v>
      </c>
      <c r="AN52" s="16" t="e">
        <f>#REF!-'IS 3Q2022'!AN52</f>
        <v>#REF!</v>
      </c>
      <c r="AO52" s="16" t="e">
        <f>#REF!-'IS 3Q2022'!AO52</f>
        <v>#REF!</v>
      </c>
      <c r="AP52" s="16" t="e">
        <f>#REF!-'IS 3Q2022'!AP52</f>
        <v>#REF!</v>
      </c>
      <c r="AQ52" s="6" t="e">
        <f>#REF!-'IS 3Q2022'!AQ52</f>
        <v>#REF!</v>
      </c>
      <c r="AR52" s="16" t="e">
        <f>#REF!-'IS 3Q2022'!AR52</f>
        <v>#REF!</v>
      </c>
      <c r="AS52" s="16" t="e">
        <f>#REF!-'IS 3Q2022'!AS52</f>
        <v>#REF!</v>
      </c>
      <c r="AT52" s="16" t="e">
        <f>#REF!-'IS 3Q2022'!AT52</f>
        <v>#REF!</v>
      </c>
      <c r="AU52" s="16" t="e">
        <f>#REF!-'IS 3Q2022'!AU52</f>
        <v>#REF!</v>
      </c>
      <c r="AV52" s="6" t="e">
        <f>#REF!-'IS 3Q2022'!AV52</f>
        <v>#REF!</v>
      </c>
    </row>
    <row r="53" spans="2:48" outlineLevel="1" x14ac:dyDescent="0.55000000000000004">
      <c r="B53" s="180" t="s">
        <v>202</v>
      </c>
      <c r="C53" s="201"/>
      <c r="D53" s="43" t="e">
        <f>#REF!-'IS 3Q2022'!D53</f>
        <v>#REF!</v>
      </c>
      <c r="E53" s="43" t="e">
        <f>#REF!-'IS 3Q2022'!E53</f>
        <v>#REF!</v>
      </c>
      <c r="F53" s="43" t="e">
        <f>#REF!-'IS 3Q2022'!F53</f>
        <v>#REF!</v>
      </c>
      <c r="G53" s="114" t="e">
        <f>#REF!-'IS 3Q2022'!G53</f>
        <v>#REF!</v>
      </c>
      <c r="H53" s="127" t="e">
        <f>#REF!-'IS 3Q2022'!H53</f>
        <v>#REF!</v>
      </c>
      <c r="I53" s="114" t="e">
        <f>#REF!-'IS 3Q2022'!I53</f>
        <v>#REF!</v>
      </c>
      <c r="J53" s="114" t="e">
        <f>#REF!-'IS 3Q2022'!J53</f>
        <v>#REF!</v>
      </c>
      <c r="K53" s="114" t="e">
        <f>#REF!-'IS 3Q2022'!K53</f>
        <v>#REF!</v>
      </c>
      <c r="L53" s="114" t="e">
        <f>#REF!-'IS 3Q2022'!L53</f>
        <v>#REF!</v>
      </c>
      <c r="M53" s="6" t="e">
        <f>#REF!-'IS 3Q2022'!M53</f>
        <v>#REF!</v>
      </c>
      <c r="N53" s="114" t="e">
        <f>#REF!-'IS 3Q2022'!N53</f>
        <v>#REF!</v>
      </c>
      <c r="O53" s="114" t="e">
        <f>#REF!-'IS 3Q2022'!O53</f>
        <v>#REF!</v>
      </c>
      <c r="P53" s="114" t="e">
        <f>#REF!-'IS 3Q2022'!P53</f>
        <v>#REF!</v>
      </c>
      <c r="Q53" s="114" t="e">
        <f>#REF!-'IS 3Q2022'!Q53</f>
        <v>#REF!</v>
      </c>
      <c r="R53" s="6" t="e">
        <f>#REF!-'IS 3Q2022'!R53</f>
        <v>#REF!</v>
      </c>
      <c r="S53" s="114" t="e">
        <f>#REF!-'IS 3Q2022'!S53</f>
        <v>#REF!</v>
      </c>
      <c r="T53" s="114" t="e">
        <f>#REF!-'IS 3Q2022'!T53</f>
        <v>#REF!</v>
      </c>
      <c r="U53" s="114" t="e">
        <f>#REF!-'IS 3Q2022'!U53</f>
        <v>#REF!</v>
      </c>
      <c r="V53" s="62" t="e">
        <f>#REF!-'IS 3Q2022'!V53</f>
        <v>#REF!</v>
      </c>
      <c r="W53" s="130" t="e">
        <f>#REF!-'IS 3Q2022'!W53</f>
        <v>#REF!</v>
      </c>
      <c r="X53" s="62" t="e">
        <f>#REF!-'IS 3Q2022'!X53</f>
        <v>#REF!</v>
      </c>
      <c r="Y53" s="62" t="e">
        <f>#REF!-'IS 3Q2022'!Y53</f>
        <v>#REF!</v>
      </c>
      <c r="Z53" s="62" t="e">
        <f>#REF!-'IS 3Q2022'!Z53</f>
        <v>#REF!</v>
      </c>
      <c r="AA53" s="62" t="e">
        <f>#REF!-'IS 3Q2022'!AA53</f>
        <v>#REF!</v>
      </c>
      <c r="AB53" s="378" t="e">
        <f>#REF!-'IS 3Q2022'!AB53</f>
        <v>#REF!</v>
      </c>
      <c r="AC53" s="62" t="e">
        <f>#REF!-'IS 3Q2022'!AC53</f>
        <v>#REF!</v>
      </c>
      <c r="AD53" s="62" t="e">
        <f>#REF!-'IS 3Q2022'!AD53</f>
        <v>#REF!</v>
      </c>
      <c r="AE53" s="62" t="e">
        <f>#REF!-'IS 3Q2022'!AE53</f>
        <v>#REF!</v>
      </c>
      <c r="AF53" s="62" t="e">
        <f>#REF!-'IS 3Q2022'!AF53</f>
        <v>#REF!</v>
      </c>
      <c r="AG53" s="378" t="e">
        <f>#REF!-'IS 3Q2022'!AG53</f>
        <v>#REF!</v>
      </c>
      <c r="AH53" s="62" t="e">
        <f>#REF!-'IS 3Q2022'!AH53</f>
        <v>#REF!</v>
      </c>
      <c r="AI53" s="62" t="e">
        <f>#REF!-'IS 3Q2022'!AI53</f>
        <v>#REF!</v>
      </c>
      <c r="AJ53" s="62" t="e">
        <f>#REF!-'IS 3Q2022'!AJ53</f>
        <v>#REF!</v>
      </c>
      <c r="AK53" s="62" t="e">
        <f>#REF!-'IS 3Q2022'!AK53</f>
        <v>#REF!</v>
      </c>
      <c r="AL53" s="379" t="e">
        <f>#REF!-'IS 3Q2022'!AL53</f>
        <v>#REF!</v>
      </c>
      <c r="AM53" s="219" t="e">
        <f>#REF!-'IS 3Q2022'!AM53</f>
        <v>#REF!</v>
      </c>
      <c r="AN53" s="219" t="e">
        <f>#REF!-'IS 3Q2022'!AN53</f>
        <v>#REF!</v>
      </c>
      <c r="AO53" s="219" t="e">
        <f>#REF!-'IS 3Q2022'!AO53</f>
        <v>#REF!</v>
      </c>
      <c r="AP53" s="219" t="e">
        <f>#REF!-'IS 3Q2022'!AP53</f>
        <v>#REF!</v>
      </c>
      <c r="AQ53" s="97" t="e">
        <f>#REF!-'IS 3Q2022'!AQ53</f>
        <v>#REF!</v>
      </c>
      <c r="AR53" s="219" t="e">
        <f>#REF!-'IS 3Q2022'!AR53</f>
        <v>#REF!</v>
      </c>
      <c r="AS53" s="219" t="e">
        <f>#REF!-'IS 3Q2022'!AS53</f>
        <v>#REF!</v>
      </c>
      <c r="AT53" s="219" t="e">
        <f>#REF!-'IS 3Q2022'!AT53</f>
        <v>#REF!</v>
      </c>
      <c r="AU53" s="219" t="e">
        <f>#REF!-'IS 3Q2022'!AU53</f>
        <v>#REF!</v>
      </c>
      <c r="AV53" s="6" t="e">
        <f>#REF!-'IS 3Q2022'!AV53</f>
        <v>#REF!</v>
      </c>
    </row>
    <row r="54" spans="2:48" s="8" customFormat="1" outlineLevel="1" x14ac:dyDescent="0.55000000000000004">
      <c r="B54" s="451" t="s">
        <v>178</v>
      </c>
      <c r="C54" s="452"/>
      <c r="D54" s="115" t="e">
        <f>#REF!-'IS 3Q2022'!D54</f>
        <v>#REF!</v>
      </c>
      <c r="E54" s="115" t="e">
        <f>#REF!-'IS 3Q2022'!E54</f>
        <v>#REF!</v>
      </c>
      <c r="F54" s="115" t="e">
        <f>#REF!-'IS 3Q2022'!F54</f>
        <v>#REF!</v>
      </c>
      <c r="G54" s="115" t="e">
        <f>#REF!-'IS 3Q2022'!G54</f>
        <v>#REF!</v>
      </c>
      <c r="H54" s="153" t="e">
        <f>#REF!-'IS 3Q2022'!H54</f>
        <v>#REF!</v>
      </c>
      <c r="I54" s="115" t="e">
        <f>#REF!-'IS 3Q2022'!I54</f>
        <v>#REF!</v>
      </c>
      <c r="J54" s="115" t="e">
        <f>#REF!-'IS 3Q2022'!J54</f>
        <v>#REF!</v>
      </c>
      <c r="K54" s="115" t="e">
        <f>#REF!-'IS 3Q2022'!K54</f>
        <v>#REF!</v>
      </c>
      <c r="L54" s="72" t="e">
        <f>#REF!-'IS 3Q2022'!L54</f>
        <v>#REF!</v>
      </c>
      <c r="M54" s="73" t="e">
        <f>#REF!-'IS 3Q2022'!M54</f>
        <v>#REF!</v>
      </c>
      <c r="N54" s="72" t="e">
        <f>#REF!-'IS 3Q2022'!N54</f>
        <v>#REF!</v>
      </c>
      <c r="O54" s="72" t="e">
        <f>#REF!-'IS 3Q2022'!O54</f>
        <v>#REF!</v>
      </c>
      <c r="P54" s="72" t="e">
        <f>#REF!-'IS 3Q2022'!P54</f>
        <v>#REF!</v>
      </c>
      <c r="Q54" s="115" t="e">
        <f>#REF!-'IS 3Q2022'!Q54</f>
        <v>#REF!</v>
      </c>
      <c r="R54" s="73" t="e">
        <f>#REF!-'IS 3Q2022'!R54</f>
        <v>#REF!</v>
      </c>
      <c r="S54" s="72" t="e">
        <f>#REF!-'IS 3Q2022'!S54</f>
        <v>#REF!</v>
      </c>
      <c r="T54" s="72" t="e">
        <f>#REF!-'IS 3Q2022'!T54</f>
        <v>#REF!</v>
      </c>
      <c r="U54" s="72" t="e">
        <f>#REF!-'IS 3Q2022'!U54</f>
        <v>#REF!</v>
      </c>
      <c r="V54" s="72" t="e">
        <f>#REF!-'IS 3Q2022'!V54</f>
        <v>#REF!</v>
      </c>
      <c r="W54" s="213" t="e">
        <f>#REF!-'IS 3Q2022'!W54</f>
        <v>#REF!</v>
      </c>
      <c r="X54" s="72" t="e">
        <f>#REF!-'IS 3Q2022'!X54</f>
        <v>#REF!</v>
      </c>
      <c r="Y54" s="72" t="e">
        <f>#REF!-'IS 3Q2022'!Y54</f>
        <v>#REF!</v>
      </c>
      <c r="Z54" s="72" t="e">
        <f>#REF!-'IS 3Q2022'!Z54</f>
        <v>#REF!</v>
      </c>
      <c r="AA54" s="72" t="e">
        <f>#REF!-'IS 3Q2022'!AA54</f>
        <v>#REF!</v>
      </c>
      <c r="AB54" s="73" t="e">
        <f>#REF!-'IS 3Q2022'!AB54</f>
        <v>#REF!</v>
      </c>
      <c r="AC54" s="72" t="e">
        <f>#REF!-'IS 3Q2022'!AC54</f>
        <v>#REF!</v>
      </c>
      <c r="AD54" s="72" t="e">
        <f>#REF!-'IS 3Q2022'!AD54</f>
        <v>#REF!</v>
      </c>
      <c r="AE54" s="72" t="e">
        <f>#REF!-'IS 3Q2022'!AE54</f>
        <v>#REF!</v>
      </c>
      <c r="AF54" s="72" t="e">
        <f>#REF!-'IS 3Q2022'!AF54</f>
        <v>#REF!</v>
      </c>
      <c r="AG54" s="73" t="e">
        <f>#REF!-'IS 3Q2022'!AG54</f>
        <v>#REF!</v>
      </c>
      <c r="AH54" s="72" t="e">
        <f>#REF!-'IS 3Q2022'!AH54</f>
        <v>#REF!</v>
      </c>
      <c r="AI54" s="72" t="e">
        <f>#REF!-'IS 3Q2022'!AI54</f>
        <v>#REF!</v>
      </c>
      <c r="AJ54" s="72" t="e">
        <f>#REF!-'IS 3Q2022'!AJ54</f>
        <v>#REF!</v>
      </c>
      <c r="AK54" s="72" t="e">
        <f>#REF!-'IS 3Q2022'!AK54</f>
        <v>#REF!</v>
      </c>
      <c r="AL54" s="73" t="e">
        <f>#REF!-'IS 3Q2022'!AL54</f>
        <v>#REF!</v>
      </c>
      <c r="AM54" s="72" t="e">
        <f>#REF!-'IS 3Q2022'!AM54</f>
        <v>#REF!</v>
      </c>
      <c r="AN54" s="72" t="e">
        <f>#REF!-'IS 3Q2022'!AN54</f>
        <v>#REF!</v>
      </c>
      <c r="AO54" s="72" t="e">
        <f>#REF!-'IS 3Q2022'!AO54</f>
        <v>#REF!</v>
      </c>
      <c r="AP54" s="72" t="e">
        <f>#REF!-'IS 3Q2022'!AP54</f>
        <v>#REF!</v>
      </c>
      <c r="AQ54" s="73" t="e">
        <f>#REF!-'IS 3Q2022'!AQ54</f>
        <v>#REF!</v>
      </c>
      <c r="AR54" s="72" t="e">
        <f>#REF!-'IS 3Q2022'!AR54</f>
        <v>#REF!</v>
      </c>
      <c r="AS54" s="72" t="e">
        <f>#REF!-'IS 3Q2022'!AS54</f>
        <v>#REF!</v>
      </c>
      <c r="AT54" s="72" t="e">
        <f>#REF!-'IS 3Q2022'!AT54</f>
        <v>#REF!</v>
      </c>
      <c r="AU54" s="72" t="e">
        <f>#REF!-'IS 3Q2022'!AU54</f>
        <v>#REF!</v>
      </c>
      <c r="AV54" s="73" t="e">
        <f>#REF!-'IS 3Q2022'!AV54</f>
        <v>#REF!</v>
      </c>
    </row>
    <row r="55" spans="2:48" s="8" customFormat="1" outlineLevel="1" x14ac:dyDescent="0.55000000000000004">
      <c r="B55" s="453" t="s">
        <v>179</v>
      </c>
      <c r="C55" s="454"/>
      <c r="D55" s="103" t="e">
        <f>#REF!-'IS 3Q2022'!D55</f>
        <v>#REF!</v>
      </c>
      <c r="E55" s="103" t="e">
        <f>#REF!-'IS 3Q2022'!E55</f>
        <v>#REF!</v>
      </c>
      <c r="F55" s="103" t="e">
        <f>#REF!-'IS 3Q2022'!F55</f>
        <v>#REF!</v>
      </c>
      <c r="G55" s="103" t="e">
        <f>#REF!-'IS 3Q2022'!G55</f>
        <v>#REF!</v>
      </c>
      <c r="H55" s="154" t="e">
        <f>#REF!-'IS 3Q2022'!H55</f>
        <v>#REF!</v>
      </c>
      <c r="I55" s="103" t="e">
        <f>#REF!-'IS 3Q2022'!I55</f>
        <v>#REF!</v>
      </c>
      <c r="J55" s="103" t="e">
        <f>#REF!-'IS 3Q2022'!J55</f>
        <v>#REF!</v>
      </c>
      <c r="K55" s="103" t="e">
        <f>#REF!-'IS 3Q2022'!K55</f>
        <v>#REF!</v>
      </c>
      <c r="L55" s="50" t="e">
        <f>#REF!-'IS 3Q2022'!L55</f>
        <v>#REF!</v>
      </c>
      <c r="M55" s="97" t="e">
        <f>#REF!-'IS 3Q2022'!M55</f>
        <v>#REF!</v>
      </c>
      <c r="N55" s="50" t="e">
        <f>#REF!-'IS 3Q2022'!N55</f>
        <v>#REF!</v>
      </c>
      <c r="O55" s="50" t="e">
        <f>#REF!-'IS 3Q2022'!O55</f>
        <v>#REF!</v>
      </c>
      <c r="P55" s="50" t="e">
        <f>#REF!-'IS 3Q2022'!P55</f>
        <v>#REF!</v>
      </c>
      <c r="Q55" s="103" t="e">
        <f>#REF!-'IS 3Q2022'!Q55</f>
        <v>#REF!</v>
      </c>
      <c r="R55" s="191" t="e">
        <f>#REF!-'IS 3Q2022'!R55</f>
        <v>#REF!</v>
      </c>
      <c r="S55" s="50" t="e">
        <f>#REF!-'IS 3Q2022'!S55</f>
        <v>#REF!</v>
      </c>
      <c r="T55" s="50" t="e">
        <f>#REF!-'IS 3Q2022'!T55</f>
        <v>#REF!</v>
      </c>
      <c r="U55" s="50" t="e">
        <f>#REF!-'IS 3Q2022'!U55</f>
        <v>#REF!</v>
      </c>
      <c r="V55" s="50" t="e">
        <f>#REF!-'IS 3Q2022'!V55</f>
        <v>#REF!</v>
      </c>
      <c r="W55" s="166" t="e">
        <f>#REF!-'IS 3Q2022'!W55</f>
        <v>#REF!</v>
      </c>
      <c r="X55" s="50" t="e">
        <f>#REF!-'IS 3Q2022'!X55</f>
        <v>#REF!</v>
      </c>
      <c r="Y55" s="50" t="e">
        <f>#REF!-'IS 3Q2022'!Y55</f>
        <v>#REF!</v>
      </c>
      <c r="Z55" s="50" t="e">
        <f>#REF!-'IS 3Q2022'!Z55</f>
        <v>#REF!</v>
      </c>
      <c r="AA55" s="50" t="e">
        <f>#REF!-'IS 3Q2022'!AA55</f>
        <v>#REF!</v>
      </c>
      <c r="AB55" s="191" t="e">
        <f>#REF!-'IS 3Q2022'!AB55</f>
        <v>#REF!</v>
      </c>
      <c r="AC55" s="50" t="e">
        <f>#REF!-'IS 3Q2022'!AC55</f>
        <v>#REF!</v>
      </c>
      <c r="AD55" s="50" t="e">
        <f>#REF!-'IS 3Q2022'!AD55</f>
        <v>#REF!</v>
      </c>
      <c r="AE55" s="50" t="e">
        <f>#REF!-'IS 3Q2022'!AE55</f>
        <v>#REF!</v>
      </c>
      <c r="AF55" s="50" t="e">
        <f>#REF!-'IS 3Q2022'!AF55</f>
        <v>#REF!</v>
      </c>
      <c r="AG55" s="191" t="e">
        <f>#REF!-'IS 3Q2022'!AG55</f>
        <v>#REF!</v>
      </c>
      <c r="AH55" s="50" t="e">
        <f>#REF!-'IS 3Q2022'!AH55</f>
        <v>#REF!</v>
      </c>
      <c r="AI55" s="50" t="e">
        <f>#REF!-'IS 3Q2022'!AI55</f>
        <v>#REF!</v>
      </c>
      <c r="AJ55" s="50" t="e">
        <f>#REF!-'IS 3Q2022'!AJ55</f>
        <v>#REF!</v>
      </c>
      <c r="AK55" s="50" t="e">
        <f>#REF!-'IS 3Q2022'!AK55</f>
        <v>#REF!</v>
      </c>
      <c r="AL55" s="191" t="e">
        <f>#REF!-'IS 3Q2022'!AL55</f>
        <v>#REF!</v>
      </c>
      <c r="AM55" s="50" t="e">
        <f>#REF!-'IS 3Q2022'!AM55</f>
        <v>#REF!</v>
      </c>
      <c r="AN55" s="50" t="e">
        <f>#REF!-'IS 3Q2022'!AN55</f>
        <v>#REF!</v>
      </c>
      <c r="AO55" s="50" t="e">
        <f>#REF!-'IS 3Q2022'!AO55</f>
        <v>#REF!</v>
      </c>
      <c r="AP55" s="50" t="e">
        <f>#REF!-'IS 3Q2022'!AP55</f>
        <v>#REF!</v>
      </c>
      <c r="AQ55" s="191" t="e">
        <f>#REF!-'IS 3Q2022'!AQ55</f>
        <v>#REF!</v>
      </c>
      <c r="AR55" s="50" t="e">
        <f>#REF!-'IS 3Q2022'!AR55</f>
        <v>#REF!</v>
      </c>
      <c r="AS55" s="50" t="e">
        <f>#REF!-'IS 3Q2022'!AS55</f>
        <v>#REF!</v>
      </c>
      <c r="AT55" s="50" t="e">
        <f>#REF!-'IS 3Q2022'!AT55</f>
        <v>#REF!</v>
      </c>
      <c r="AU55" s="50" t="e">
        <f>#REF!-'IS 3Q2022'!AU55</f>
        <v>#REF!</v>
      </c>
      <c r="AV55" s="191" t="e">
        <f>#REF!-'IS 3Q2022'!AV55</f>
        <v>#REF!</v>
      </c>
    </row>
    <row r="56" spans="2:48" outlineLevel="1" x14ac:dyDescent="0.55000000000000004">
      <c r="B56" s="69" t="s">
        <v>50</v>
      </c>
      <c r="C56" s="70"/>
      <c r="D56" s="120" t="e">
        <f>#REF!-'IS 3Q2022'!D56</f>
        <v>#REF!</v>
      </c>
      <c r="E56" s="120" t="e">
        <f>#REF!-'IS 3Q2022'!E56</f>
        <v>#REF!</v>
      </c>
      <c r="F56" s="120" t="e">
        <f>#REF!-'IS 3Q2022'!F56</f>
        <v>#REF!</v>
      </c>
      <c r="G56" s="120" t="e">
        <f>#REF!-'IS 3Q2022'!G56</f>
        <v>#REF!</v>
      </c>
      <c r="H56" s="155" t="e">
        <f>#REF!-'IS 3Q2022'!H56</f>
        <v>#REF!</v>
      </c>
      <c r="I56" s="120" t="e">
        <f>#REF!-'IS 3Q2022'!I56</f>
        <v>#REF!</v>
      </c>
      <c r="J56" s="120" t="e">
        <f>#REF!-'IS 3Q2022'!J56</f>
        <v>#REF!</v>
      </c>
      <c r="K56" s="120" t="e">
        <f>#REF!-'IS 3Q2022'!K56</f>
        <v>#REF!</v>
      </c>
      <c r="L56" s="120" t="e">
        <f>#REF!-'IS 3Q2022'!L56</f>
        <v>#REF!</v>
      </c>
      <c r="M56" s="58" t="e">
        <f>#REF!-'IS 3Q2022'!M56</f>
        <v>#REF!</v>
      </c>
      <c r="N56" s="120" t="e">
        <f>#REF!-'IS 3Q2022'!N56</f>
        <v>#REF!</v>
      </c>
      <c r="O56" s="120" t="e">
        <f>#REF!-'IS 3Q2022'!O56</f>
        <v>#REF!</v>
      </c>
      <c r="P56" s="120" t="e">
        <f>#REF!-'IS 3Q2022'!P56</f>
        <v>#REF!</v>
      </c>
      <c r="Q56" s="120" t="e">
        <f>#REF!-'IS 3Q2022'!Q56</f>
        <v>#REF!</v>
      </c>
      <c r="R56" s="58" t="e">
        <f>#REF!-'IS 3Q2022'!R56</f>
        <v>#REF!</v>
      </c>
      <c r="S56" s="120" t="e">
        <f>#REF!-'IS 3Q2022'!S56</f>
        <v>#REF!</v>
      </c>
      <c r="T56" s="120" t="e">
        <f>#REF!-'IS 3Q2022'!T56</f>
        <v>#REF!</v>
      </c>
      <c r="U56" s="120" t="e">
        <f>#REF!-'IS 3Q2022'!U56</f>
        <v>#REF!</v>
      </c>
      <c r="V56" s="71" t="e">
        <f>#REF!-'IS 3Q2022'!V56</f>
        <v>#REF!</v>
      </c>
      <c r="W56" s="155" t="e">
        <f>#REF!-'IS 3Q2022'!W56</f>
        <v>#REF!</v>
      </c>
      <c r="X56" s="71" t="e">
        <f>#REF!-'IS 3Q2022'!X56</f>
        <v>#REF!</v>
      </c>
      <c r="Y56" s="71" t="e">
        <f>#REF!-'IS 3Q2022'!Y56</f>
        <v>#REF!</v>
      </c>
      <c r="Z56" s="71" t="e">
        <f>#REF!-'IS 3Q2022'!Z56</f>
        <v>#REF!</v>
      </c>
      <c r="AA56" s="71" t="e">
        <f>#REF!-'IS 3Q2022'!AA56</f>
        <v>#REF!</v>
      </c>
      <c r="AB56" s="374" t="e">
        <f>#REF!-'IS 3Q2022'!AB56</f>
        <v>#REF!</v>
      </c>
      <c r="AC56" s="71" t="e">
        <f>#REF!-'IS 3Q2022'!AC56</f>
        <v>#REF!</v>
      </c>
      <c r="AD56" s="71" t="e">
        <f>#REF!-'IS 3Q2022'!AD56</f>
        <v>#REF!</v>
      </c>
      <c r="AE56" s="71" t="e">
        <f>#REF!-'IS 3Q2022'!AE56</f>
        <v>#REF!</v>
      </c>
      <c r="AF56" s="71" t="e">
        <f>#REF!-'IS 3Q2022'!AF56</f>
        <v>#REF!</v>
      </c>
      <c r="AG56" s="58" t="e">
        <f>#REF!-'IS 3Q2022'!AG56</f>
        <v>#REF!</v>
      </c>
      <c r="AH56" s="71" t="e">
        <f>#REF!-'IS 3Q2022'!AH56</f>
        <v>#REF!</v>
      </c>
      <c r="AI56" s="71" t="e">
        <f>#REF!-'IS 3Q2022'!AI56</f>
        <v>#REF!</v>
      </c>
      <c r="AJ56" s="71" t="e">
        <f>#REF!-'IS 3Q2022'!AJ56</f>
        <v>#REF!</v>
      </c>
      <c r="AK56" s="71" t="e">
        <f>#REF!-'IS 3Q2022'!AK56</f>
        <v>#REF!</v>
      </c>
      <c r="AL56" s="58" t="e">
        <f>#REF!-'IS 3Q2022'!AL56</f>
        <v>#REF!</v>
      </c>
      <c r="AM56" s="71" t="e">
        <f>#REF!-'IS 3Q2022'!AM56</f>
        <v>#REF!</v>
      </c>
      <c r="AN56" s="71" t="e">
        <f>#REF!-'IS 3Q2022'!AN56</f>
        <v>#REF!</v>
      </c>
      <c r="AO56" s="71" t="e">
        <f>#REF!-'IS 3Q2022'!AO56</f>
        <v>#REF!</v>
      </c>
      <c r="AP56" s="71" t="e">
        <f>#REF!-'IS 3Q2022'!AP56</f>
        <v>#REF!</v>
      </c>
      <c r="AQ56" s="58" t="e">
        <f>#REF!-'IS 3Q2022'!AQ56</f>
        <v>#REF!</v>
      </c>
      <c r="AR56" s="71" t="e">
        <f>#REF!-'IS 3Q2022'!AR56</f>
        <v>#REF!</v>
      </c>
      <c r="AS56" s="71" t="e">
        <f>#REF!-'IS 3Q2022'!AS56</f>
        <v>#REF!</v>
      </c>
      <c r="AT56" s="71" t="e">
        <f>#REF!-'IS 3Q2022'!AT56</f>
        <v>#REF!</v>
      </c>
      <c r="AU56" s="71" t="e">
        <f>#REF!-'IS 3Q2022'!AU56</f>
        <v>#REF!</v>
      </c>
      <c r="AV56" s="58" t="e">
        <f>#REF!-'IS 3Q2022'!AV56</f>
        <v>#REF!</v>
      </c>
    </row>
    <row r="57" spans="2:48" outlineLevel="1" x14ac:dyDescent="0.55000000000000004">
      <c r="B57" s="180" t="s">
        <v>180</v>
      </c>
      <c r="C57" s="207"/>
      <c r="D57" s="101" t="e">
        <f>#REF!-'IS 3Q2022'!D57</f>
        <v>#REF!</v>
      </c>
      <c r="E57" s="101" t="e">
        <f>#REF!-'IS 3Q2022'!E57</f>
        <v>#REF!</v>
      </c>
      <c r="F57" s="101" t="e">
        <f>#REF!-'IS 3Q2022'!F57</f>
        <v>#REF!</v>
      </c>
      <c r="G57" s="101" t="e">
        <f>#REF!-'IS 3Q2022'!G57</f>
        <v>#REF!</v>
      </c>
      <c r="H57" s="122" t="e">
        <f>#REF!-'IS 3Q2022'!H57</f>
        <v>#REF!</v>
      </c>
      <c r="I57" s="101" t="e">
        <f>#REF!-'IS 3Q2022'!I57</f>
        <v>#REF!</v>
      </c>
      <c r="J57" s="101" t="e">
        <f>#REF!-'IS 3Q2022'!J57</f>
        <v>#REF!</v>
      </c>
      <c r="K57" s="101" t="e">
        <f>#REF!-'IS 3Q2022'!K57</f>
        <v>#REF!</v>
      </c>
      <c r="L57" s="16" t="e">
        <f>#REF!-'IS 3Q2022'!L57</f>
        <v>#REF!</v>
      </c>
      <c r="M57" s="6" t="e">
        <f>#REF!-'IS 3Q2022'!M57</f>
        <v>#REF!</v>
      </c>
      <c r="N57" s="16" t="e">
        <f>#REF!-'IS 3Q2022'!N57</f>
        <v>#REF!</v>
      </c>
      <c r="O57" s="16" t="e">
        <f>#REF!-'IS 3Q2022'!O57</f>
        <v>#REF!</v>
      </c>
      <c r="P57" s="16" t="e">
        <f>#REF!-'IS 3Q2022'!P57</f>
        <v>#REF!</v>
      </c>
      <c r="Q57" s="101" t="e">
        <f>#REF!-'IS 3Q2022'!Q57</f>
        <v>#REF!</v>
      </c>
      <c r="R57" s="6" t="e">
        <f>#REF!-'IS 3Q2022'!R57</f>
        <v>#REF!</v>
      </c>
      <c r="S57" s="16" t="e">
        <f>#REF!-'IS 3Q2022'!S57</f>
        <v>#REF!</v>
      </c>
      <c r="T57" s="16" t="e">
        <f>#REF!-'IS 3Q2022'!T57</f>
        <v>#REF!</v>
      </c>
      <c r="U57" s="16" t="e">
        <f>#REF!-'IS 3Q2022'!U57</f>
        <v>#REF!</v>
      </c>
      <c r="V57" s="16" t="e">
        <f>#REF!-'IS 3Q2022'!V57</f>
        <v>#REF!</v>
      </c>
      <c r="W57" s="254" t="e">
        <f>#REF!-'IS 3Q2022'!W57</f>
        <v>#REF!</v>
      </c>
      <c r="X57" s="16" t="e">
        <f>#REF!-'IS 3Q2022'!X57</f>
        <v>#REF!</v>
      </c>
      <c r="Y57" s="16" t="e">
        <f>#REF!-'IS 3Q2022'!Y57</f>
        <v>#REF!</v>
      </c>
      <c r="Z57" s="16" t="e">
        <f>#REF!-'IS 3Q2022'!Z57</f>
        <v>#REF!</v>
      </c>
      <c r="AA57" s="16" t="e">
        <f>#REF!-'IS 3Q2022'!AA57</f>
        <v>#REF!</v>
      </c>
      <c r="AB57" s="254" t="e">
        <f>#REF!-'IS 3Q2022'!AB57</f>
        <v>#REF!</v>
      </c>
      <c r="AC57" s="16" t="e">
        <f>#REF!-'IS 3Q2022'!AC57</f>
        <v>#REF!</v>
      </c>
      <c r="AD57" s="16" t="e">
        <f>#REF!-'IS 3Q2022'!AD57</f>
        <v>#REF!</v>
      </c>
      <c r="AE57" s="16" t="e">
        <f>#REF!-'IS 3Q2022'!AE57</f>
        <v>#REF!</v>
      </c>
      <c r="AF57" s="16" t="e">
        <f>#REF!-'IS 3Q2022'!AF57</f>
        <v>#REF!</v>
      </c>
      <c r="AG57" s="254" t="e">
        <f>#REF!-'IS 3Q2022'!AG57</f>
        <v>#REF!</v>
      </c>
      <c r="AH57" s="16" t="e">
        <f>#REF!-'IS 3Q2022'!AH57</f>
        <v>#REF!</v>
      </c>
      <c r="AI57" s="16" t="e">
        <f>#REF!-'IS 3Q2022'!AI57</f>
        <v>#REF!</v>
      </c>
      <c r="AJ57" s="16" t="e">
        <f>#REF!-'IS 3Q2022'!AJ57</f>
        <v>#REF!</v>
      </c>
      <c r="AK57" s="16" t="e">
        <f>#REF!-'IS 3Q2022'!AK57</f>
        <v>#REF!</v>
      </c>
      <c r="AL57" s="254" t="e">
        <f>#REF!-'IS 3Q2022'!AL57</f>
        <v>#REF!</v>
      </c>
      <c r="AM57" s="16" t="e">
        <f>#REF!-'IS 3Q2022'!AM57</f>
        <v>#REF!</v>
      </c>
      <c r="AN57" s="16" t="e">
        <f>#REF!-'IS 3Q2022'!AN57</f>
        <v>#REF!</v>
      </c>
      <c r="AO57" s="16" t="e">
        <f>#REF!-'IS 3Q2022'!AO57</f>
        <v>#REF!</v>
      </c>
      <c r="AP57" s="16" t="e">
        <f>#REF!-'IS 3Q2022'!AP57</f>
        <v>#REF!</v>
      </c>
      <c r="AQ57" s="254" t="e">
        <f>#REF!-'IS 3Q2022'!AQ57</f>
        <v>#REF!</v>
      </c>
      <c r="AR57" s="16" t="e">
        <f>#REF!-'IS 3Q2022'!AR57</f>
        <v>#REF!</v>
      </c>
      <c r="AS57" s="16" t="e">
        <f>#REF!-'IS 3Q2022'!AS57</f>
        <v>#REF!</v>
      </c>
      <c r="AT57" s="16" t="e">
        <f>#REF!-'IS 3Q2022'!AT57</f>
        <v>#REF!</v>
      </c>
      <c r="AU57" s="16" t="e">
        <f>#REF!-'IS 3Q2022'!AU57</f>
        <v>#REF!</v>
      </c>
      <c r="AV57" s="254" t="e">
        <f>#REF!-'IS 3Q2022'!AV57</f>
        <v>#REF!</v>
      </c>
    </row>
    <row r="58" spans="2:48" outlineLevel="1" x14ac:dyDescent="0.55000000000000004">
      <c r="B58" s="180" t="s">
        <v>181</v>
      </c>
      <c r="C58" s="207"/>
      <c r="D58" s="101" t="e">
        <f>#REF!-'IS 3Q2022'!D58</f>
        <v>#REF!</v>
      </c>
      <c r="E58" s="101" t="e">
        <f>#REF!-'IS 3Q2022'!E58</f>
        <v>#REF!</v>
      </c>
      <c r="F58" s="101" t="e">
        <f>#REF!-'IS 3Q2022'!F58</f>
        <v>#REF!</v>
      </c>
      <c r="G58" s="101" t="e">
        <f>#REF!-'IS 3Q2022'!G58</f>
        <v>#REF!</v>
      </c>
      <c r="H58" s="122" t="e">
        <f>#REF!-'IS 3Q2022'!H58</f>
        <v>#REF!</v>
      </c>
      <c r="I58" s="101" t="e">
        <f>#REF!-'IS 3Q2022'!I58</f>
        <v>#REF!</v>
      </c>
      <c r="J58" s="101" t="e">
        <f>#REF!-'IS 3Q2022'!J58</f>
        <v>#REF!</v>
      </c>
      <c r="K58" s="101" t="e">
        <f>#REF!-'IS 3Q2022'!K58</f>
        <v>#REF!</v>
      </c>
      <c r="L58" s="16" t="e">
        <f>#REF!-'IS 3Q2022'!L58</f>
        <v>#REF!</v>
      </c>
      <c r="M58" s="122" t="e">
        <f>#REF!-'IS 3Q2022'!M58</f>
        <v>#REF!</v>
      </c>
      <c r="N58" s="16" t="e">
        <f>#REF!-'IS 3Q2022'!N58</f>
        <v>#REF!</v>
      </c>
      <c r="O58" s="16" t="e">
        <f>#REF!-'IS 3Q2022'!O58</f>
        <v>#REF!</v>
      </c>
      <c r="P58" s="16" t="e">
        <f>#REF!-'IS 3Q2022'!P58</f>
        <v>#REF!</v>
      </c>
      <c r="Q58" s="101" t="e">
        <f>#REF!-'IS 3Q2022'!Q58</f>
        <v>#REF!</v>
      </c>
      <c r="R58" s="122" t="e">
        <f>#REF!-'IS 3Q2022'!R58</f>
        <v>#REF!</v>
      </c>
      <c r="S58" s="16" t="e">
        <f>#REF!-'IS 3Q2022'!S58</f>
        <v>#REF!</v>
      </c>
      <c r="T58" s="16" t="e">
        <f>#REF!-'IS 3Q2022'!T58</f>
        <v>#REF!</v>
      </c>
      <c r="U58" s="16" t="e">
        <f>#REF!-'IS 3Q2022'!U58</f>
        <v>#REF!</v>
      </c>
      <c r="V58" s="16" t="e">
        <f>#REF!-'IS 3Q2022'!V58</f>
        <v>#REF!</v>
      </c>
      <c r="W58" s="122" t="e">
        <f>#REF!-'IS 3Q2022'!W58</f>
        <v>#REF!</v>
      </c>
      <c r="X58" s="16" t="e">
        <f>#REF!-'IS 3Q2022'!X58</f>
        <v>#REF!</v>
      </c>
      <c r="Y58" s="16" t="e">
        <f>#REF!-'IS 3Q2022'!Y58</f>
        <v>#REF!</v>
      </c>
      <c r="Z58" s="16" t="e">
        <f>#REF!-'IS 3Q2022'!Z58</f>
        <v>#REF!</v>
      </c>
      <c r="AA58" s="16" t="e">
        <f>#REF!-'IS 3Q2022'!AA58</f>
        <v>#REF!</v>
      </c>
      <c r="AB58" s="122" t="e">
        <f>#REF!-'IS 3Q2022'!AB58</f>
        <v>#REF!</v>
      </c>
      <c r="AC58" s="16" t="e">
        <f>#REF!-'IS 3Q2022'!AC58</f>
        <v>#REF!</v>
      </c>
      <c r="AD58" s="16" t="e">
        <f>#REF!-'IS 3Q2022'!AD58</f>
        <v>#REF!</v>
      </c>
      <c r="AE58" s="16" t="e">
        <f>#REF!-'IS 3Q2022'!AE58</f>
        <v>#REF!</v>
      </c>
      <c r="AF58" s="16" t="e">
        <f>#REF!-'IS 3Q2022'!AF58</f>
        <v>#REF!</v>
      </c>
      <c r="AG58" s="122" t="e">
        <f>#REF!-'IS 3Q2022'!AG58</f>
        <v>#REF!</v>
      </c>
      <c r="AH58" s="16" t="e">
        <f>#REF!-'IS 3Q2022'!AH58</f>
        <v>#REF!</v>
      </c>
      <c r="AI58" s="16" t="e">
        <f>#REF!-'IS 3Q2022'!AI58</f>
        <v>#REF!</v>
      </c>
      <c r="AJ58" s="16" t="e">
        <f>#REF!-'IS 3Q2022'!AJ58</f>
        <v>#REF!</v>
      </c>
      <c r="AK58" s="16" t="e">
        <f>#REF!-'IS 3Q2022'!AK58</f>
        <v>#REF!</v>
      </c>
      <c r="AL58" s="122" t="e">
        <f>#REF!-'IS 3Q2022'!AL58</f>
        <v>#REF!</v>
      </c>
      <c r="AM58" s="16" t="e">
        <f>#REF!-'IS 3Q2022'!AM58</f>
        <v>#REF!</v>
      </c>
      <c r="AN58" s="16" t="e">
        <f>#REF!-'IS 3Q2022'!AN58</f>
        <v>#REF!</v>
      </c>
      <c r="AO58" s="16" t="e">
        <f>#REF!-'IS 3Q2022'!AO58</f>
        <v>#REF!</v>
      </c>
      <c r="AP58" s="16" t="e">
        <f>#REF!-'IS 3Q2022'!AP58</f>
        <v>#REF!</v>
      </c>
      <c r="AQ58" s="122" t="e">
        <f>#REF!-'IS 3Q2022'!AQ58</f>
        <v>#REF!</v>
      </c>
      <c r="AR58" s="16" t="e">
        <f>#REF!-'IS 3Q2022'!AR58</f>
        <v>#REF!</v>
      </c>
      <c r="AS58" s="16" t="e">
        <f>#REF!-'IS 3Q2022'!AS58</f>
        <v>#REF!</v>
      </c>
      <c r="AT58" s="16" t="e">
        <f>#REF!-'IS 3Q2022'!AT58</f>
        <v>#REF!</v>
      </c>
      <c r="AU58" s="16" t="e">
        <f>#REF!-'IS 3Q2022'!AU58</f>
        <v>#REF!</v>
      </c>
      <c r="AV58" s="122" t="e">
        <f>#REF!-'IS 3Q2022'!AV58</f>
        <v>#REF!</v>
      </c>
    </row>
    <row r="59" spans="2:48" outlineLevel="1" x14ac:dyDescent="0.55000000000000004">
      <c r="B59" s="455" t="s">
        <v>182</v>
      </c>
      <c r="C59" s="456"/>
      <c r="D59" s="115" t="e">
        <f>#REF!-'IS 3Q2022'!D59</f>
        <v>#REF!</v>
      </c>
      <c r="E59" s="115" t="e">
        <f>#REF!-'IS 3Q2022'!E59</f>
        <v>#REF!</v>
      </c>
      <c r="F59" s="115" t="e">
        <f>#REF!-'IS 3Q2022'!F59</f>
        <v>#REF!</v>
      </c>
      <c r="G59" s="115" t="e">
        <f>#REF!-'IS 3Q2022'!G59</f>
        <v>#REF!</v>
      </c>
      <c r="H59" s="132" t="e">
        <f>#REF!-'IS 3Q2022'!H59</f>
        <v>#REF!</v>
      </c>
      <c r="I59" s="115" t="e">
        <f>#REF!-'IS 3Q2022'!I59</f>
        <v>#REF!</v>
      </c>
      <c r="J59" s="115" t="e">
        <f>#REF!-'IS 3Q2022'!J59</f>
        <v>#REF!</v>
      </c>
      <c r="K59" s="115" t="e">
        <f>#REF!-'IS 3Q2022'!K59</f>
        <v>#REF!</v>
      </c>
      <c r="L59" s="72" t="e">
        <f>#REF!-'IS 3Q2022'!L59</f>
        <v>#REF!</v>
      </c>
      <c r="M59" s="97" t="e">
        <f>#REF!-'IS 3Q2022'!M59</f>
        <v>#REF!</v>
      </c>
      <c r="N59" s="72" t="e">
        <f>#REF!-'IS 3Q2022'!N59</f>
        <v>#REF!</v>
      </c>
      <c r="O59" s="72" t="e">
        <f>#REF!-'IS 3Q2022'!O59</f>
        <v>#REF!</v>
      </c>
      <c r="P59" s="72" t="e">
        <f>#REF!-'IS 3Q2022'!P59</f>
        <v>#REF!</v>
      </c>
      <c r="Q59" s="115" t="e">
        <f>#REF!-'IS 3Q2022'!Q59</f>
        <v>#REF!</v>
      </c>
      <c r="R59" s="97" t="e">
        <f>#REF!-'IS 3Q2022'!R59</f>
        <v>#REF!</v>
      </c>
      <c r="S59" s="72" t="e">
        <f>#REF!-'IS 3Q2022'!S59</f>
        <v>#REF!</v>
      </c>
      <c r="T59" s="72" t="e">
        <f>#REF!-'IS 3Q2022'!T59</f>
        <v>#REF!</v>
      </c>
      <c r="U59" s="72" t="e">
        <f>#REF!-'IS 3Q2022'!U59</f>
        <v>#REF!</v>
      </c>
      <c r="V59" s="72" t="e">
        <f>#REF!-'IS 3Q2022'!V59</f>
        <v>#REF!</v>
      </c>
      <c r="W59" s="97" t="e">
        <f>#REF!-'IS 3Q2022'!W59</f>
        <v>#REF!</v>
      </c>
      <c r="X59" s="72" t="e">
        <f>#REF!-'IS 3Q2022'!X59</f>
        <v>#REF!</v>
      </c>
      <c r="Y59" s="72" t="e">
        <f>#REF!-'IS 3Q2022'!Y59</f>
        <v>#REF!</v>
      </c>
      <c r="Z59" s="72" t="e">
        <f>#REF!-'IS 3Q2022'!Z59</f>
        <v>#REF!</v>
      </c>
      <c r="AA59" s="72" t="e">
        <f>#REF!-'IS 3Q2022'!AA59</f>
        <v>#REF!</v>
      </c>
      <c r="AB59" s="97" t="e">
        <f>#REF!-'IS 3Q2022'!AB59</f>
        <v>#REF!</v>
      </c>
      <c r="AC59" s="72" t="e">
        <f>#REF!-'IS 3Q2022'!AC59</f>
        <v>#REF!</v>
      </c>
      <c r="AD59" s="72" t="e">
        <f>#REF!-'IS 3Q2022'!AD59</f>
        <v>#REF!</v>
      </c>
      <c r="AE59" s="72" t="e">
        <f>#REF!-'IS 3Q2022'!AE59</f>
        <v>#REF!</v>
      </c>
      <c r="AF59" s="72" t="e">
        <f>#REF!-'IS 3Q2022'!AF59</f>
        <v>#REF!</v>
      </c>
      <c r="AG59" s="97" t="e">
        <f>#REF!-'IS 3Q2022'!AG59</f>
        <v>#REF!</v>
      </c>
      <c r="AH59" s="72" t="e">
        <f>#REF!-'IS 3Q2022'!AH59</f>
        <v>#REF!</v>
      </c>
      <c r="AI59" s="72" t="e">
        <f>#REF!-'IS 3Q2022'!AI59</f>
        <v>#REF!</v>
      </c>
      <c r="AJ59" s="72" t="e">
        <f>#REF!-'IS 3Q2022'!AJ59</f>
        <v>#REF!</v>
      </c>
      <c r="AK59" s="72" t="e">
        <f>#REF!-'IS 3Q2022'!AK59</f>
        <v>#REF!</v>
      </c>
      <c r="AL59" s="97" t="e">
        <f>#REF!-'IS 3Q2022'!AL59</f>
        <v>#REF!</v>
      </c>
      <c r="AM59" s="72" t="e">
        <f>#REF!-'IS 3Q2022'!AM59</f>
        <v>#REF!</v>
      </c>
      <c r="AN59" s="72" t="e">
        <f>#REF!-'IS 3Q2022'!AN59</f>
        <v>#REF!</v>
      </c>
      <c r="AO59" s="72" t="e">
        <f>#REF!-'IS 3Q2022'!AO59</f>
        <v>#REF!</v>
      </c>
      <c r="AP59" s="72" t="e">
        <f>#REF!-'IS 3Q2022'!AP59</f>
        <v>#REF!</v>
      </c>
      <c r="AQ59" s="97" t="e">
        <f>#REF!-'IS 3Q2022'!AQ59</f>
        <v>#REF!</v>
      </c>
      <c r="AR59" s="72" t="e">
        <f>#REF!-'IS 3Q2022'!AR59</f>
        <v>#REF!</v>
      </c>
      <c r="AS59" s="72" t="e">
        <f>#REF!-'IS 3Q2022'!AS59</f>
        <v>#REF!</v>
      </c>
      <c r="AT59" s="72" t="e">
        <f>#REF!-'IS 3Q2022'!AT59</f>
        <v>#REF!</v>
      </c>
      <c r="AU59" s="72" t="e">
        <f>#REF!-'IS 3Q2022'!AU59</f>
        <v>#REF!</v>
      </c>
      <c r="AV59" s="97" t="e">
        <f>#REF!-'IS 3Q2022'!AV59</f>
        <v>#REF!</v>
      </c>
    </row>
    <row r="60" spans="2:48" outlineLevel="1" x14ac:dyDescent="0.55000000000000004">
      <c r="B60" s="449" t="s">
        <v>100</v>
      </c>
      <c r="C60" s="450"/>
      <c r="D60" s="105" t="e">
        <f>#REF!-'IS 3Q2022'!D60</f>
        <v>#REF!</v>
      </c>
      <c r="E60" s="105" t="e">
        <f>#REF!-'IS 3Q2022'!E60</f>
        <v>#REF!</v>
      </c>
      <c r="F60" s="105" t="e">
        <f>#REF!-'IS 3Q2022'!F60</f>
        <v>#REF!</v>
      </c>
      <c r="G60" s="105" t="e">
        <f>#REF!-'IS 3Q2022'!G60</f>
        <v>#REF!</v>
      </c>
      <c r="H60" s="129" t="e">
        <f>#REF!-'IS 3Q2022'!H60</f>
        <v>#REF!</v>
      </c>
      <c r="I60" s="105" t="e">
        <f>#REF!-'IS 3Q2022'!I60</f>
        <v>#REF!</v>
      </c>
      <c r="J60" s="105" t="e">
        <f>#REF!-'IS 3Q2022'!J60</f>
        <v>#REF!</v>
      </c>
      <c r="K60" s="105" t="e">
        <f>#REF!-'IS 3Q2022'!K60</f>
        <v>#REF!</v>
      </c>
      <c r="L60" s="48" t="e">
        <f>#REF!-'IS 3Q2022'!L60</f>
        <v>#REF!</v>
      </c>
      <c r="M60" s="76" t="e">
        <f>#REF!-'IS 3Q2022'!M60</f>
        <v>#REF!</v>
      </c>
      <c r="N60" s="48" t="e">
        <f>#REF!-'IS 3Q2022'!N60</f>
        <v>#REF!</v>
      </c>
      <c r="O60" s="48" t="e">
        <f>#REF!-'IS 3Q2022'!O60</f>
        <v>#REF!</v>
      </c>
      <c r="P60" s="48" t="e">
        <f>#REF!-'IS 3Q2022'!P60</f>
        <v>#REF!</v>
      </c>
      <c r="Q60" s="105" t="e">
        <f>#REF!-'IS 3Q2022'!Q60</f>
        <v>#REF!</v>
      </c>
      <c r="R60" s="76" t="e">
        <f>#REF!-'IS 3Q2022'!R60</f>
        <v>#REF!</v>
      </c>
      <c r="S60" s="48" t="e">
        <f>#REF!-'IS 3Q2022'!S60</f>
        <v>#REF!</v>
      </c>
      <c r="T60" s="48" t="e">
        <f>#REF!-'IS 3Q2022'!T60</f>
        <v>#REF!</v>
      </c>
      <c r="U60" s="48" t="e">
        <f>#REF!-'IS 3Q2022'!U60</f>
        <v>#REF!</v>
      </c>
      <c r="V60" s="48" t="e">
        <f>#REF!-'IS 3Q2022'!V60</f>
        <v>#REF!</v>
      </c>
      <c r="W60" s="76" t="e">
        <f>#REF!-'IS 3Q2022'!W60</f>
        <v>#REF!</v>
      </c>
      <c r="X60" s="48" t="e">
        <f>#REF!-'IS 3Q2022'!X60</f>
        <v>#REF!</v>
      </c>
      <c r="Y60" s="48" t="e">
        <f>#REF!-'IS 3Q2022'!Y60</f>
        <v>#REF!</v>
      </c>
      <c r="Z60" s="48" t="e">
        <f>#REF!-'IS 3Q2022'!Z60</f>
        <v>#REF!</v>
      </c>
      <c r="AA60" s="48" t="e">
        <f>#REF!-'IS 3Q2022'!AA60</f>
        <v>#REF!</v>
      </c>
      <c r="AB60" s="76" t="e">
        <f>#REF!-'IS 3Q2022'!AB60</f>
        <v>#REF!</v>
      </c>
      <c r="AC60" s="48" t="e">
        <f>#REF!-'IS 3Q2022'!AC60</f>
        <v>#REF!</v>
      </c>
      <c r="AD60" s="48" t="e">
        <f>#REF!-'IS 3Q2022'!AD60</f>
        <v>#REF!</v>
      </c>
      <c r="AE60" s="48" t="e">
        <f>#REF!-'IS 3Q2022'!AE60</f>
        <v>#REF!</v>
      </c>
      <c r="AF60" s="48" t="e">
        <f>#REF!-'IS 3Q2022'!AF60</f>
        <v>#REF!</v>
      </c>
      <c r="AG60" s="76" t="e">
        <f>#REF!-'IS 3Q2022'!AG60</f>
        <v>#REF!</v>
      </c>
      <c r="AH60" s="48" t="e">
        <f>#REF!-'IS 3Q2022'!AH60</f>
        <v>#REF!</v>
      </c>
      <c r="AI60" s="48" t="e">
        <f>#REF!-'IS 3Q2022'!AI60</f>
        <v>#REF!</v>
      </c>
      <c r="AJ60" s="48" t="e">
        <f>#REF!-'IS 3Q2022'!AJ60</f>
        <v>#REF!</v>
      </c>
      <c r="AK60" s="48" t="e">
        <f>#REF!-'IS 3Q2022'!AK60</f>
        <v>#REF!</v>
      </c>
      <c r="AL60" s="76" t="e">
        <f>#REF!-'IS 3Q2022'!AL60</f>
        <v>#REF!</v>
      </c>
      <c r="AM60" s="48" t="e">
        <f>#REF!-'IS 3Q2022'!AM60</f>
        <v>#REF!</v>
      </c>
      <c r="AN60" s="48" t="e">
        <f>#REF!-'IS 3Q2022'!AN60</f>
        <v>#REF!</v>
      </c>
      <c r="AO60" s="48" t="e">
        <f>#REF!-'IS 3Q2022'!AO60</f>
        <v>#REF!</v>
      </c>
      <c r="AP60" s="48" t="e">
        <f>#REF!-'IS 3Q2022'!AP60</f>
        <v>#REF!</v>
      </c>
      <c r="AQ60" s="76" t="e">
        <f>#REF!-'IS 3Q2022'!AQ60</f>
        <v>#REF!</v>
      </c>
      <c r="AR60" s="48" t="e">
        <f>#REF!-'IS 3Q2022'!AR60</f>
        <v>#REF!</v>
      </c>
      <c r="AS60" s="48" t="e">
        <f>#REF!-'IS 3Q2022'!AS60</f>
        <v>#REF!</v>
      </c>
      <c r="AT60" s="48" t="e">
        <f>#REF!-'IS 3Q2022'!AT60</f>
        <v>#REF!</v>
      </c>
      <c r="AU60" s="48" t="e">
        <f>#REF!-'IS 3Q2022'!AU60</f>
        <v>#REF!</v>
      </c>
      <c r="AV60" s="76" t="e">
        <f>#REF!-'IS 3Q2022'!AV60</f>
        <v>#REF!</v>
      </c>
    </row>
    <row r="61" spans="2:48" s="184" customFormat="1" outlineLevel="1" x14ac:dyDescent="0.55000000000000004">
      <c r="B61" s="181" t="s">
        <v>151</v>
      </c>
      <c r="C61" s="185"/>
      <c r="D61" s="167" t="e">
        <f>#REF!-'IS 3Q2022'!D61</f>
        <v>#REF!</v>
      </c>
      <c r="E61" s="167" t="e">
        <f>#REF!-'IS 3Q2022'!E61</f>
        <v>#REF!</v>
      </c>
      <c r="F61" s="167" t="e">
        <f>#REF!-'IS 3Q2022'!F61</f>
        <v>#REF!</v>
      </c>
      <c r="G61" s="167" t="e">
        <f>#REF!-'IS 3Q2022'!G61</f>
        <v>#REF!</v>
      </c>
      <c r="H61" s="186" t="e">
        <f>#REF!-'IS 3Q2022'!H61</f>
        <v>#REF!</v>
      </c>
      <c r="I61" s="167" t="e">
        <f>#REF!-'IS 3Q2022'!I61</f>
        <v>#REF!</v>
      </c>
      <c r="J61" s="167" t="e">
        <f>#REF!-'IS 3Q2022'!J61</f>
        <v>#REF!</v>
      </c>
      <c r="K61" s="167" t="e">
        <f>#REF!-'IS 3Q2022'!K61</f>
        <v>#REF!</v>
      </c>
      <c r="L61" s="187" t="e">
        <f>#REF!-'IS 3Q2022'!L61</f>
        <v>#REF!</v>
      </c>
      <c r="M61" s="188" t="e">
        <f>#REF!-'IS 3Q2022'!M61</f>
        <v>#REF!</v>
      </c>
      <c r="N61" s="187" t="e">
        <f>#REF!-'IS 3Q2022'!N61</f>
        <v>#REF!</v>
      </c>
      <c r="O61" s="167" t="e">
        <f>#REF!-'IS 3Q2022'!O61</f>
        <v>#REF!</v>
      </c>
      <c r="P61" s="167" t="e">
        <f>#REF!-'IS 3Q2022'!P61</f>
        <v>#REF!</v>
      </c>
      <c r="Q61" s="167" t="e">
        <f>#REF!-'IS 3Q2022'!Q61</f>
        <v>#REF!</v>
      </c>
      <c r="R61" s="188" t="e">
        <f>#REF!-'IS 3Q2022'!R61</f>
        <v>#REF!</v>
      </c>
      <c r="S61" s="187" t="e">
        <f>#REF!-'IS 3Q2022'!S61</f>
        <v>#REF!</v>
      </c>
      <c r="T61" s="167" t="e">
        <f>#REF!-'IS 3Q2022'!T61</f>
        <v>#REF!</v>
      </c>
      <c r="U61" s="167" t="e">
        <f>#REF!-'IS 3Q2022'!U61</f>
        <v>#REF!</v>
      </c>
      <c r="V61" s="189" t="e">
        <f>#REF!-'IS 3Q2022'!V61</f>
        <v>#REF!</v>
      </c>
      <c r="W61" s="188" t="e">
        <f>#REF!-'IS 3Q2022'!W61</f>
        <v>#REF!</v>
      </c>
      <c r="X61" s="189" t="e">
        <f>#REF!-'IS 3Q2022'!X61</f>
        <v>#REF!</v>
      </c>
      <c r="Y61" s="189" t="e">
        <f>#REF!-'IS 3Q2022'!Y61</f>
        <v>#REF!</v>
      </c>
      <c r="Z61" s="189" t="e">
        <f>#REF!-'IS 3Q2022'!Z61</f>
        <v>#REF!</v>
      </c>
      <c r="AA61" s="189" t="e">
        <f>#REF!-'IS 3Q2022'!AA61</f>
        <v>#REF!</v>
      </c>
      <c r="AB61" s="188" t="e">
        <f>#REF!-'IS 3Q2022'!AB61</f>
        <v>#REF!</v>
      </c>
      <c r="AC61" s="189" t="e">
        <f>#REF!-'IS 3Q2022'!AC61</f>
        <v>#REF!</v>
      </c>
      <c r="AD61" s="189" t="e">
        <f>#REF!-'IS 3Q2022'!AD61</f>
        <v>#REF!</v>
      </c>
      <c r="AE61" s="189" t="e">
        <f>#REF!-'IS 3Q2022'!AE61</f>
        <v>#REF!</v>
      </c>
      <c r="AF61" s="189" t="e">
        <f>#REF!-'IS 3Q2022'!AF61</f>
        <v>#REF!</v>
      </c>
      <c r="AG61" s="188" t="e">
        <f>#REF!-'IS 3Q2022'!AG61</f>
        <v>#REF!</v>
      </c>
      <c r="AH61" s="189" t="e">
        <f>#REF!-'IS 3Q2022'!AH61</f>
        <v>#REF!</v>
      </c>
      <c r="AI61" s="189" t="e">
        <f>#REF!-'IS 3Q2022'!AI61</f>
        <v>#REF!</v>
      </c>
      <c r="AJ61" s="189" t="e">
        <f>#REF!-'IS 3Q2022'!AJ61</f>
        <v>#REF!</v>
      </c>
      <c r="AK61" s="189" t="e">
        <f>#REF!-'IS 3Q2022'!AK61</f>
        <v>#REF!</v>
      </c>
      <c r="AL61" s="188" t="e">
        <f>#REF!-'IS 3Q2022'!AL61</f>
        <v>#REF!</v>
      </c>
      <c r="AM61" s="189" t="e">
        <f>#REF!-'IS 3Q2022'!AM61</f>
        <v>#REF!</v>
      </c>
      <c r="AN61" s="189" t="e">
        <f>#REF!-'IS 3Q2022'!AN61</f>
        <v>#REF!</v>
      </c>
      <c r="AO61" s="189" t="e">
        <f>#REF!-'IS 3Q2022'!AO61</f>
        <v>#REF!</v>
      </c>
      <c r="AP61" s="189" t="e">
        <f>#REF!-'IS 3Q2022'!AP61</f>
        <v>#REF!</v>
      </c>
      <c r="AQ61" s="188" t="e">
        <f>#REF!-'IS 3Q2022'!AQ61</f>
        <v>#REF!</v>
      </c>
      <c r="AR61" s="189" t="e">
        <f>#REF!-'IS 3Q2022'!AR61</f>
        <v>#REF!</v>
      </c>
      <c r="AS61" s="189" t="e">
        <f>#REF!-'IS 3Q2022'!AS61</f>
        <v>#REF!</v>
      </c>
      <c r="AT61" s="189" t="e">
        <f>#REF!-'IS 3Q2022'!AT61</f>
        <v>#REF!</v>
      </c>
      <c r="AU61" s="189" t="e">
        <f>#REF!-'IS 3Q2022'!AU61</f>
        <v>#REF!</v>
      </c>
      <c r="AV61" s="188" t="e">
        <f>#REF!-'IS 3Q2022'!AV61</f>
        <v>#REF!</v>
      </c>
    </row>
    <row r="62" spans="2:48" outlineLevel="1" x14ac:dyDescent="0.55000000000000004">
      <c r="B62" s="180" t="s">
        <v>32</v>
      </c>
      <c r="C62" s="18"/>
      <c r="D62" s="48" t="e">
        <f>#REF!-'IS 3Q2022'!D62</f>
        <v>#REF!</v>
      </c>
      <c r="E62" s="48" t="e">
        <f>#REF!-'IS 3Q2022'!E62</f>
        <v>#REF!</v>
      </c>
      <c r="F62" s="48" t="e">
        <f>#REF!-'IS 3Q2022'!F62</f>
        <v>#REF!</v>
      </c>
      <c r="G62" s="48" t="e">
        <f>#REF!-'IS 3Q2022'!G62</f>
        <v>#REF!</v>
      </c>
      <c r="H62" s="49" t="e">
        <f>#REF!-'IS 3Q2022'!H62</f>
        <v>#REF!</v>
      </c>
      <c r="I62" s="48" t="e">
        <f>#REF!-'IS 3Q2022'!I62</f>
        <v>#REF!</v>
      </c>
      <c r="J62" s="48" t="e">
        <f>#REF!-'IS 3Q2022'!J62</f>
        <v>#REF!</v>
      </c>
      <c r="K62" s="48" t="e">
        <f>#REF!-'IS 3Q2022'!K62</f>
        <v>#REF!</v>
      </c>
      <c r="L62" s="48" t="e">
        <f>#REF!-'IS 3Q2022'!L62</f>
        <v>#REF!</v>
      </c>
      <c r="M62" s="165" t="e">
        <f>#REF!-'IS 3Q2022'!M62</f>
        <v>#REF!</v>
      </c>
      <c r="N62" s="48" t="e">
        <f>#REF!-'IS 3Q2022'!N62</f>
        <v>#REF!</v>
      </c>
      <c r="O62" s="48" t="e">
        <f>#REF!-'IS 3Q2022'!O62</f>
        <v>#REF!</v>
      </c>
      <c r="P62" s="48" t="e">
        <f>#REF!-'IS 3Q2022'!P62</f>
        <v>#REF!</v>
      </c>
      <c r="Q62" s="105" t="e">
        <f>#REF!-'IS 3Q2022'!Q62</f>
        <v>#REF!</v>
      </c>
      <c r="R62" s="49" t="e">
        <f>#REF!-'IS 3Q2022'!R62</f>
        <v>#REF!</v>
      </c>
      <c r="S62" s="48" t="e">
        <f>#REF!-'IS 3Q2022'!S62</f>
        <v>#REF!</v>
      </c>
      <c r="T62" s="48" t="e">
        <f>#REF!-'IS 3Q2022'!T62</f>
        <v>#REF!</v>
      </c>
      <c r="U62" s="48" t="e">
        <f>#REF!-'IS 3Q2022'!U62</f>
        <v>#REF!</v>
      </c>
      <c r="V62" s="48" t="e">
        <f>#REF!-'IS 3Q2022'!V62</f>
        <v>#REF!</v>
      </c>
      <c r="W62" s="49" t="e">
        <f>#REF!-'IS 3Q2022'!W62</f>
        <v>#REF!</v>
      </c>
      <c r="X62" s="48" t="e">
        <f>#REF!-'IS 3Q2022'!X62</f>
        <v>#REF!</v>
      </c>
      <c r="Y62" s="48" t="e">
        <f>#REF!-'IS 3Q2022'!Y62</f>
        <v>#REF!</v>
      </c>
      <c r="Z62" s="48" t="e">
        <f>#REF!-'IS 3Q2022'!Z62</f>
        <v>#REF!</v>
      </c>
      <c r="AA62" s="48" t="e">
        <f>#REF!-'IS 3Q2022'!AA62</f>
        <v>#REF!</v>
      </c>
      <c r="AB62" s="49" t="e">
        <f>#REF!-'IS 3Q2022'!AB62</f>
        <v>#REF!</v>
      </c>
      <c r="AC62" s="48" t="e">
        <f>#REF!-'IS 3Q2022'!AC62</f>
        <v>#REF!</v>
      </c>
      <c r="AD62" s="48" t="e">
        <f>#REF!-'IS 3Q2022'!AD62</f>
        <v>#REF!</v>
      </c>
      <c r="AE62" s="48" t="e">
        <f>#REF!-'IS 3Q2022'!AE62</f>
        <v>#REF!</v>
      </c>
      <c r="AF62" s="48" t="e">
        <f>#REF!-'IS 3Q2022'!AF62</f>
        <v>#REF!</v>
      </c>
      <c r="AG62" s="49" t="e">
        <f>#REF!-'IS 3Q2022'!AG62</f>
        <v>#REF!</v>
      </c>
      <c r="AH62" s="48" t="e">
        <f>#REF!-'IS 3Q2022'!AH62</f>
        <v>#REF!</v>
      </c>
      <c r="AI62" s="48" t="e">
        <f>#REF!-'IS 3Q2022'!AI62</f>
        <v>#REF!</v>
      </c>
      <c r="AJ62" s="48" t="e">
        <f>#REF!-'IS 3Q2022'!AJ62</f>
        <v>#REF!</v>
      </c>
      <c r="AK62" s="48" t="e">
        <f>#REF!-'IS 3Q2022'!AK62</f>
        <v>#REF!</v>
      </c>
      <c r="AL62" s="49" t="e">
        <f>#REF!-'IS 3Q2022'!AL62</f>
        <v>#REF!</v>
      </c>
      <c r="AM62" s="48" t="e">
        <f>#REF!-'IS 3Q2022'!AM62</f>
        <v>#REF!</v>
      </c>
      <c r="AN62" s="48" t="e">
        <f>#REF!-'IS 3Q2022'!AN62</f>
        <v>#REF!</v>
      </c>
      <c r="AO62" s="48" t="e">
        <f>#REF!-'IS 3Q2022'!AO62</f>
        <v>#REF!</v>
      </c>
      <c r="AP62" s="48" t="e">
        <f>#REF!-'IS 3Q2022'!AP62</f>
        <v>#REF!</v>
      </c>
      <c r="AQ62" s="49" t="e">
        <f>#REF!-'IS 3Q2022'!AQ62</f>
        <v>#REF!</v>
      </c>
      <c r="AR62" s="48" t="e">
        <f>#REF!-'IS 3Q2022'!AR62</f>
        <v>#REF!</v>
      </c>
      <c r="AS62" s="48" t="e">
        <f>#REF!-'IS 3Q2022'!AS62</f>
        <v>#REF!</v>
      </c>
      <c r="AT62" s="48" t="e">
        <f>#REF!-'IS 3Q2022'!AT62</f>
        <v>#REF!</v>
      </c>
      <c r="AU62" s="48" t="e">
        <f>#REF!-'IS 3Q2022'!AU62</f>
        <v>#REF!</v>
      </c>
      <c r="AV62" s="49" t="e">
        <f>#REF!-'IS 3Q2022'!AV62</f>
        <v>#REF!</v>
      </c>
    </row>
    <row r="63" spans="2:48" s="184" customFormat="1" outlineLevel="1" x14ac:dyDescent="0.55000000000000004">
      <c r="B63" s="181" t="s">
        <v>150</v>
      </c>
      <c r="C63" s="190"/>
      <c r="D63" s="187" t="e">
        <f>#REF!-'IS 3Q2022'!D63</f>
        <v>#REF!</v>
      </c>
      <c r="E63" s="187" t="e">
        <f>#REF!-'IS 3Q2022'!E63</f>
        <v>#REF!</v>
      </c>
      <c r="F63" s="187" t="e">
        <f>#REF!-'IS 3Q2022'!F63</f>
        <v>#REF!</v>
      </c>
      <c r="G63" s="187" t="e">
        <f>#REF!-'IS 3Q2022'!G63</f>
        <v>#REF!</v>
      </c>
      <c r="H63" s="188" t="e">
        <f>#REF!-'IS 3Q2022'!H63</f>
        <v>#REF!</v>
      </c>
      <c r="I63" s="187" t="e">
        <f>#REF!-'IS 3Q2022'!I63</f>
        <v>#REF!</v>
      </c>
      <c r="J63" s="187" t="e">
        <f>#REF!-'IS 3Q2022'!J63</f>
        <v>#REF!</v>
      </c>
      <c r="K63" s="187" t="e">
        <f>#REF!-'IS 3Q2022'!K63</f>
        <v>#REF!</v>
      </c>
      <c r="L63" s="187" t="e">
        <f>#REF!-'IS 3Q2022'!L63</f>
        <v>#REF!</v>
      </c>
      <c r="M63" s="188" t="e">
        <f>#REF!-'IS 3Q2022'!M63</f>
        <v>#REF!</v>
      </c>
      <c r="N63" s="187" t="e">
        <f>#REF!-'IS 3Q2022'!N63</f>
        <v>#REF!</v>
      </c>
      <c r="O63" s="187" t="e">
        <f>#REF!-'IS 3Q2022'!O63</f>
        <v>#REF!</v>
      </c>
      <c r="P63" s="187" t="e">
        <f>#REF!-'IS 3Q2022'!P63</f>
        <v>#REF!</v>
      </c>
      <c r="Q63" s="167" t="e">
        <f>#REF!-'IS 3Q2022'!Q63</f>
        <v>#REF!</v>
      </c>
      <c r="R63" s="188" t="e">
        <f>#REF!-'IS 3Q2022'!R63</f>
        <v>#REF!</v>
      </c>
      <c r="S63" s="187" t="e">
        <f>#REF!-'IS 3Q2022'!S63</f>
        <v>#REF!</v>
      </c>
      <c r="T63" s="187" t="e">
        <f>#REF!-'IS 3Q2022'!T63</f>
        <v>#REF!</v>
      </c>
      <c r="U63" s="187" t="e">
        <f>#REF!-'IS 3Q2022'!U63</f>
        <v>#REF!</v>
      </c>
      <c r="V63" s="189" t="e">
        <f>#REF!-'IS 3Q2022'!V63</f>
        <v>#REF!</v>
      </c>
      <c r="W63" s="188" t="e">
        <f>#REF!-'IS 3Q2022'!W63</f>
        <v>#REF!</v>
      </c>
      <c r="X63" s="189" t="e">
        <f>#REF!-'IS 3Q2022'!X63</f>
        <v>#REF!</v>
      </c>
      <c r="Y63" s="189" t="e">
        <f>#REF!-'IS 3Q2022'!Y63</f>
        <v>#REF!</v>
      </c>
      <c r="Z63" s="189" t="e">
        <f>#REF!-'IS 3Q2022'!Z63</f>
        <v>#REF!</v>
      </c>
      <c r="AA63" s="189" t="e">
        <f>#REF!-'IS 3Q2022'!AA63</f>
        <v>#REF!</v>
      </c>
      <c r="AB63" s="188" t="e">
        <f>#REF!-'IS 3Q2022'!AB63</f>
        <v>#REF!</v>
      </c>
      <c r="AC63" s="189" t="e">
        <f>#REF!-'IS 3Q2022'!AC63</f>
        <v>#REF!</v>
      </c>
      <c r="AD63" s="189" t="e">
        <f>#REF!-'IS 3Q2022'!AD63</f>
        <v>#REF!</v>
      </c>
      <c r="AE63" s="189" t="e">
        <f>#REF!-'IS 3Q2022'!AE63</f>
        <v>#REF!</v>
      </c>
      <c r="AF63" s="189" t="e">
        <f>#REF!-'IS 3Q2022'!AF63</f>
        <v>#REF!</v>
      </c>
      <c r="AG63" s="188" t="e">
        <f>#REF!-'IS 3Q2022'!AG63</f>
        <v>#REF!</v>
      </c>
      <c r="AH63" s="189" t="e">
        <f>#REF!-'IS 3Q2022'!AH63</f>
        <v>#REF!</v>
      </c>
      <c r="AI63" s="189" t="e">
        <f>#REF!-'IS 3Q2022'!AI63</f>
        <v>#REF!</v>
      </c>
      <c r="AJ63" s="189" t="e">
        <f>#REF!-'IS 3Q2022'!AJ63</f>
        <v>#REF!</v>
      </c>
      <c r="AK63" s="189" t="e">
        <f>#REF!-'IS 3Q2022'!AK63</f>
        <v>#REF!</v>
      </c>
      <c r="AL63" s="188" t="e">
        <f>#REF!-'IS 3Q2022'!AL63</f>
        <v>#REF!</v>
      </c>
      <c r="AM63" s="189" t="e">
        <f>#REF!-'IS 3Q2022'!AM63</f>
        <v>#REF!</v>
      </c>
      <c r="AN63" s="189" t="e">
        <f>#REF!-'IS 3Q2022'!AN63</f>
        <v>#REF!</v>
      </c>
      <c r="AO63" s="189" t="e">
        <f>#REF!-'IS 3Q2022'!AO63</f>
        <v>#REF!</v>
      </c>
      <c r="AP63" s="189" t="e">
        <f>#REF!-'IS 3Q2022'!AP63</f>
        <v>#REF!</v>
      </c>
      <c r="AQ63" s="188" t="e">
        <f>#REF!-'IS 3Q2022'!AQ63</f>
        <v>#REF!</v>
      </c>
      <c r="AR63" s="189" t="e">
        <f>#REF!-'IS 3Q2022'!AR63</f>
        <v>#REF!</v>
      </c>
      <c r="AS63" s="189" t="e">
        <f>#REF!-'IS 3Q2022'!AS63</f>
        <v>#REF!</v>
      </c>
      <c r="AT63" s="189" t="e">
        <f>#REF!-'IS 3Q2022'!AT63</f>
        <v>#REF!</v>
      </c>
      <c r="AU63" s="189" t="e">
        <f>#REF!-'IS 3Q2022'!AU63</f>
        <v>#REF!</v>
      </c>
      <c r="AV63" s="188" t="e">
        <f>#REF!-'IS 3Q2022'!AV63</f>
        <v>#REF!</v>
      </c>
    </row>
    <row r="64" spans="2:48" outlineLevel="1" x14ac:dyDescent="0.55000000000000004">
      <c r="B64" s="180" t="s">
        <v>33</v>
      </c>
      <c r="C64" s="18"/>
      <c r="D64" s="48" t="e">
        <f>#REF!-'IS 3Q2022'!D64</f>
        <v>#REF!</v>
      </c>
      <c r="E64" s="48" t="e">
        <f>#REF!-'IS 3Q2022'!E64</f>
        <v>#REF!</v>
      </c>
      <c r="F64" s="48" t="e">
        <f>#REF!-'IS 3Q2022'!F64</f>
        <v>#REF!</v>
      </c>
      <c r="G64" s="48" t="e">
        <f>#REF!-'IS 3Q2022'!G64</f>
        <v>#REF!</v>
      </c>
      <c r="H64" s="49" t="e">
        <f>#REF!-'IS 3Q2022'!H64</f>
        <v>#REF!</v>
      </c>
      <c r="I64" s="48" t="e">
        <f>#REF!-'IS 3Q2022'!I64</f>
        <v>#REF!</v>
      </c>
      <c r="J64" s="48" t="e">
        <f>#REF!-'IS 3Q2022'!J64</f>
        <v>#REF!</v>
      </c>
      <c r="K64" s="48" t="e">
        <f>#REF!-'IS 3Q2022'!K64</f>
        <v>#REF!</v>
      </c>
      <c r="L64" s="48" t="e">
        <f>#REF!-'IS 3Q2022'!L64</f>
        <v>#REF!</v>
      </c>
      <c r="M64" s="49" t="e">
        <f>#REF!-'IS 3Q2022'!M64</f>
        <v>#REF!</v>
      </c>
      <c r="N64" s="48" t="e">
        <f>#REF!-'IS 3Q2022'!N64</f>
        <v>#REF!</v>
      </c>
      <c r="O64" s="48" t="e">
        <f>#REF!-'IS 3Q2022'!O64</f>
        <v>#REF!</v>
      </c>
      <c r="P64" s="48" t="e">
        <f>#REF!-'IS 3Q2022'!P64</f>
        <v>#REF!</v>
      </c>
      <c r="Q64" s="105" t="e">
        <f>#REF!-'IS 3Q2022'!Q64</f>
        <v>#REF!</v>
      </c>
      <c r="R64" s="49" t="e">
        <f>#REF!-'IS 3Q2022'!R64</f>
        <v>#REF!</v>
      </c>
      <c r="S64" s="48" t="e">
        <f>#REF!-'IS 3Q2022'!S64</f>
        <v>#REF!</v>
      </c>
      <c r="T64" s="48" t="e">
        <f>#REF!-'IS 3Q2022'!T64</f>
        <v>#REF!</v>
      </c>
      <c r="U64" s="48" t="e">
        <f>#REF!-'IS 3Q2022'!U64</f>
        <v>#REF!</v>
      </c>
      <c r="V64" s="48" t="e">
        <f>#REF!-'IS 3Q2022'!V64</f>
        <v>#REF!</v>
      </c>
      <c r="W64" s="49" t="e">
        <f>#REF!-'IS 3Q2022'!W64</f>
        <v>#REF!</v>
      </c>
      <c r="X64" s="48" t="e">
        <f>#REF!-'IS 3Q2022'!X64</f>
        <v>#REF!</v>
      </c>
      <c r="Y64" s="48" t="e">
        <f>#REF!-'IS 3Q2022'!Y64</f>
        <v>#REF!</v>
      </c>
      <c r="Z64" s="48" t="e">
        <f>#REF!-'IS 3Q2022'!Z64</f>
        <v>#REF!</v>
      </c>
      <c r="AA64" s="48" t="e">
        <f>#REF!-'IS 3Q2022'!AA64</f>
        <v>#REF!</v>
      </c>
      <c r="AB64" s="49" t="e">
        <f>#REF!-'IS 3Q2022'!AB64</f>
        <v>#REF!</v>
      </c>
      <c r="AC64" s="48" t="e">
        <f>#REF!-'IS 3Q2022'!AC64</f>
        <v>#REF!</v>
      </c>
      <c r="AD64" s="48" t="e">
        <f>#REF!-'IS 3Q2022'!AD64</f>
        <v>#REF!</v>
      </c>
      <c r="AE64" s="48" t="e">
        <f>#REF!-'IS 3Q2022'!AE64</f>
        <v>#REF!</v>
      </c>
      <c r="AF64" s="48" t="e">
        <f>#REF!-'IS 3Q2022'!AF64</f>
        <v>#REF!</v>
      </c>
      <c r="AG64" s="49" t="e">
        <f>#REF!-'IS 3Q2022'!AG64</f>
        <v>#REF!</v>
      </c>
      <c r="AH64" s="48" t="e">
        <f>#REF!-'IS 3Q2022'!AH64</f>
        <v>#REF!</v>
      </c>
      <c r="AI64" s="48" t="e">
        <f>#REF!-'IS 3Q2022'!AI64</f>
        <v>#REF!</v>
      </c>
      <c r="AJ64" s="48" t="e">
        <f>#REF!-'IS 3Q2022'!AJ64</f>
        <v>#REF!</v>
      </c>
      <c r="AK64" s="48" t="e">
        <f>#REF!-'IS 3Q2022'!AK64</f>
        <v>#REF!</v>
      </c>
      <c r="AL64" s="49" t="e">
        <f>#REF!-'IS 3Q2022'!AL64</f>
        <v>#REF!</v>
      </c>
      <c r="AM64" s="48" t="e">
        <f>#REF!-'IS 3Q2022'!AM64</f>
        <v>#REF!</v>
      </c>
      <c r="AN64" s="48" t="e">
        <f>#REF!-'IS 3Q2022'!AN64</f>
        <v>#REF!</v>
      </c>
      <c r="AO64" s="48" t="e">
        <f>#REF!-'IS 3Q2022'!AO64</f>
        <v>#REF!</v>
      </c>
      <c r="AP64" s="48" t="e">
        <f>#REF!-'IS 3Q2022'!AP64</f>
        <v>#REF!</v>
      </c>
      <c r="AQ64" s="49" t="e">
        <f>#REF!-'IS 3Q2022'!AQ64</f>
        <v>#REF!</v>
      </c>
      <c r="AR64" s="48" t="e">
        <f>#REF!-'IS 3Q2022'!AR64</f>
        <v>#REF!</v>
      </c>
      <c r="AS64" s="48" t="e">
        <f>#REF!-'IS 3Q2022'!AS64</f>
        <v>#REF!</v>
      </c>
      <c r="AT64" s="48" t="e">
        <f>#REF!-'IS 3Q2022'!AT64</f>
        <v>#REF!</v>
      </c>
      <c r="AU64" s="48" t="e">
        <f>#REF!-'IS 3Q2022'!AU64</f>
        <v>#REF!</v>
      </c>
      <c r="AV64" s="49" t="e">
        <f>#REF!-'IS 3Q2022'!AV64</f>
        <v>#REF!</v>
      </c>
    </row>
    <row r="65" spans="2:48" s="184" customFormat="1" outlineLevel="1" x14ac:dyDescent="0.55000000000000004">
      <c r="B65" s="181" t="s">
        <v>152</v>
      </c>
      <c r="C65" s="190"/>
      <c r="D65" s="187" t="e">
        <f>#REF!-'IS 3Q2022'!D65</f>
        <v>#REF!</v>
      </c>
      <c r="E65" s="187" t="e">
        <f>#REF!-'IS 3Q2022'!E65</f>
        <v>#REF!</v>
      </c>
      <c r="F65" s="187" t="e">
        <f>#REF!-'IS 3Q2022'!F65</f>
        <v>#REF!</v>
      </c>
      <c r="G65" s="187" t="e">
        <f>#REF!-'IS 3Q2022'!G65</f>
        <v>#REF!</v>
      </c>
      <c r="H65" s="188" t="e">
        <f>#REF!-'IS 3Q2022'!H65</f>
        <v>#REF!</v>
      </c>
      <c r="I65" s="187" t="e">
        <f>#REF!-'IS 3Q2022'!I65</f>
        <v>#REF!</v>
      </c>
      <c r="J65" s="187" t="e">
        <f>#REF!-'IS 3Q2022'!J65</f>
        <v>#REF!</v>
      </c>
      <c r="K65" s="187" t="e">
        <f>#REF!-'IS 3Q2022'!K65</f>
        <v>#REF!</v>
      </c>
      <c r="L65" s="187" t="e">
        <f>#REF!-'IS 3Q2022'!L65</f>
        <v>#REF!</v>
      </c>
      <c r="M65" s="188" t="e">
        <f>#REF!-'IS 3Q2022'!M65</f>
        <v>#REF!</v>
      </c>
      <c r="N65" s="187" t="e">
        <f>#REF!-'IS 3Q2022'!N65</f>
        <v>#REF!</v>
      </c>
      <c r="O65" s="187" t="e">
        <f>#REF!-'IS 3Q2022'!O65</f>
        <v>#REF!</v>
      </c>
      <c r="P65" s="187" t="e">
        <f>#REF!-'IS 3Q2022'!P65</f>
        <v>#REF!</v>
      </c>
      <c r="Q65" s="167" t="e">
        <f>#REF!-'IS 3Q2022'!Q65</f>
        <v>#REF!</v>
      </c>
      <c r="R65" s="188" t="e">
        <f>#REF!-'IS 3Q2022'!R65</f>
        <v>#REF!</v>
      </c>
      <c r="S65" s="187" t="e">
        <f>#REF!-'IS 3Q2022'!S65</f>
        <v>#REF!</v>
      </c>
      <c r="T65" s="187" t="e">
        <f>#REF!-'IS 3Q2022'!T65</f>
        <v>#REF!</v>
      </c>
      <c r="U65" s="187" t="e">
        <f>#REF!-'IS 3Q2022'!U65</f>
        <v>#REF!</v>
      </c>
      <c r="V65" s="189" t="e">
        <f>#REF!-'IS 3Q2022'!V65</f>
        <v>#REF!</v>
      </c>
      <c r="W65" s="188" t="e">
        <f>#REF!-'IS 3Q2022'!W65</f>
        <v>#REF!</v>
      </c>
      <c r="X65" s="189" t="e">
        <f>#REF!-'IS 3Q2022'!X65</f>
        <v>#REF!</v>
      </c>
      <c r="Y65" s="189" t="e">
        <f>#REF!-'IS 3Q2022'!Y65</f>
        <v>#REF!</v>
      </c>
      <c r="Z65" s="189" t="e">
        <f>#REF!-'IS 3Q2022'!Z65</f>
        <v>#REF!</v>
      </c>
      <c r="AA65" s="189" t="e">
        <f>#REF!-'IS 3Q2022'!AA65</f>
        <v>#REF!</v>
      </c>
      <c r="AB65" s="188" t="e">
        <f>#REF!-'IS 3Q2022'!AB65</f>
        <v>#REF!</v>
      </c>
      <c r="AC65" s="189" t="e">
        <f>#REF!-'IS 3Q2022'!AC65</f>
        <v>#REF!</v>
      </c>
      <c r="AD65" s="189" t="e">
        <f>#REF!-'IS 3Q2022'!AD65</f>
        <v>#REF!</v>
      </c>
      <c r="AE65" s="189" t="e">
        <f>#REF!-'IS 3Q2022'!AE65</f>
        <v>#REF!</v>
      </c>
      <c r="AF65" s="189" t="e">
        <f>#REF!-'IS 3Q2022'!AF65</f>
        <v>#REF!</v>
      </c>
      <c r="AG65" s="188" t="e">
        <f>#REF!-'IS 3Q2022'!AG65</f>
        <v>#REF!</v>
      </c>
      <c r="AH65" s="189" t="e">
        <f>#REF!-'IS 3Q2022'!AH65</f>
        <v>#REF!</v>
      </c>
      <c r="AI65" s="189" t="e">
        <f>#REF!-'IS 3Q2022'!AI65</f>
        <v>#REF!</v>
      </c>
      <c r="AJ65" s="189" t="e">
        <f>#REF!-'IS 3Q2022'!AJ65</f>
        <v>#REF!</v>
      </c>
      <c r="AK65" s="189" t="e">
        <f>#REF!-'IS 3Q2022'!AK65</f>
        <v>#REF!</v>
      </c>
      <c r="AL65" s="188" t="e">
        <f>#REF!-'IS 3Q2022'!AL65</f>
        <v>#REF!</v>
      </c>
      <c r="AM65" s="189" t="e">
        <f>#REF!-'IS 3Q2022'!AM65</f>
        <v>#REF!</v>
      </c>
      <c r="AN65" s="189" t="e">
        <f>#REF!-'IS 3Q2022'!AN65</f>
        <v>#REF!</v>
      </c>
      <c r="AO65" s="189" t="e">
        <f>#REF!-'IS 3Q2022'!AO65</f>
        <v>#REF!</v>
      </c>
      <c r="AP65" s="189" t="e">
        <f>#REF!-'IS 3Q2022'!AP65</f>
        <v>#REF!</v>
      </c>
      <c r="AQ65" s="188" t="e">
        <f>#REF!-'IS 3Q2022'!AQ65</f>
        <v>#REF!</v>
      </c>
      <c r="AR65" s="189" t="e">
        <f>#REF!-'IS 3Q2022'!AR65</f>
        <v>#REF!</v>
      </c>
      <c r="AS65" s="189" t="e">
        <f>#REF!-'IS 3Q2022'!AS65</f>
        <v>#REF!</v>
      </c>
      <c r="AT65" s="189" t="e">
        <f>#REF!-'IS 3Q2022'!AT65</f>
        <v>#REF!</v>
      </c>
      <c r="AU65" s="189" t="e">
        <f>#REF!-'IS 3Q2022'!AU65</f>
        <v>#REF!</v>
      </c>
      <c r="AV65" s="188" t="e">
        <f>#REF!-'IS 3Q2022'!AV65</f>
        <v>#REF!</v>
      </c>
    </row>
    <row r="66" spans="2:48" outlineLevel="1" x14ac:dyDescent="0.55000000000000004">
      <c r="B66" s="180" t="s">
        <v>34</v>
      </c>
      <c r="C66" s="18"/>
      <c r="D66" s="358" t="e">
        <f>#REF!-'IS 3Q2022'!D66</f>
        <v>#REF!</v>
      </c>
      <c r="E66" s="358" t="e">
        <f>#REF!-'IS 3Q2022'!E66</f>
        <v>#REF!</v>
      </c>
      <c r="F66" s="358" t="e">
        <f>#REF!-'IS 3Q2022'!F66</f>
        <v>#REF!</v>
      </c>
      <c r="G66" s="358" t="e">
        <f>#REF!-'IS 3Q2022'!G66</f>
        <v>#REF!</v>
      </c>
      <c r="H66" s="130" t="e">
        <f>#REF!-'IS 3Q2022'!H66</f>
        <v>#REF!</v>
      </c>
      <c r="I66" s="358" t="e">
        <f>#REF!-'IS 3Q2022'!I66</f>
        <v>#REF!</v>
      </c>
      <c r="J66" s="358" t="e">
        <f>#REF!-'IS 3Q2022'!J66</f>
        <v>#REF!</v>
      </c>
      <c r="K66" s="358" t="e">
        <f>#REF!-'IS 3Q2022'!K66</f>
        <v>#REF!</v>
      </c>
      <c r="L66" s="358" t="e">
        <f>#REF!-'IS 3Q2022'!L66</f>
        <v>#REF!</v>
      </c>
      <c r="M66" s="359" t="e">
        <f>#REF!-'IS 3Q2022'!M66</f>
        <v>#REF!</v>
      </c>
      <c r="N66" s="358" t="e">
        <f>#REF!-'IS 3Q2022'!N66</f>
        <v>#REF!</v>
      </c>
      <c r="O66" s="358" t="e">
        <f>#REF!-'IS 3Q2022'!O66</f>
        <v>#REF!</v>
      </c>
      <c r="P66" s="358" t="e">
        <f>#REF!-'IS 3Q2022'!P66</f>
        <v>#REF!</v>
      </c>
      <c r="Q66" s="358" t="e">
        <f>#REF!-'IS 3Q2022'!Q66</f>
        <v>#REF!</v>
      </c>
      <c r="R66" s="170" t="e">
        <f>#REF!-'IS 3Q2022'!R66</f>
        <v>#REF!</v>
      </c>
      <c r="S66" s="358" t="e">
        <f>#REF!-'IS 3Q2022'!S66</f>
        <v>#REF!</v>
      </c>
      <c r="T66" s="358" t="e">
        <f>#REF!-'IS 3Q2022'!T66</f>
        <v>#REF!</v>
      </c>
      <c r="U66" s="358" t="e">
        <f>#REF!-'IS 3Q2022'!U66</f>
        <v>#REF!</v>
      </c>
      <c r="V66" s="358" t="e">
        <f>#REF!-'IS 3Q2022'!V66</f>
        <v>#REF!</v>
      </c>
      <c r="W66" s="170" t="e">
        <f>#REF!-'IS 3Q2022'!W66</f>
        <v>#REF!</v>
      </c>
      <c r="X66" s="358" t="e">
        <f>#REF!-'IS 3Q2022'!X66</f>
        <v>#REF!</v>
      </c>
      <c r="Y66" s="358" t="e">
        <f>#REF!-'IS 3Q2022'!Y66</f>
        <v>#REF!</v>
      </c>
      <c r="Z66" s="358" t="e">
        <f>#REF!-'IS 3Q2022'!Z66</f>
        <v>#REF!</v>
      </c>
      <c r="AA66" s="358" t="e">
        <f>#REF!-'IS 3Q2022'!AA66</f>
        <v>#REF!</v>
      </c>
      <c r="AB66" s="170" t="e">
        <f>#REF!-'IS 3Q2022'!AB66</f>
        <v>#REF!</v>
      </c>
      <c r="AC66" s="358" t="e">
        <f>#REF!-'IS 3Q2022'!AC66</f>
        <v>#REF!</v>
      </c>
      <c r="AD66" s="358" t="e">
        <f>#REF!-'IS 3Q2022'!AD66</f>
        <v>#REF!</v>
      </c>
      <c r="AE66" s="358" t="e">
        <f>#REF!-'IS 3Q2022'!AE66</f>
        <v>#REF!</v>
      </c>
      <c r="AF66" s="358" t="e">
        <f>#REF!-'IS 3Q2022'!AF66</f>
        <v>#REF!</v>
      </c>
      <c r="AG66" s="170" t="e">
        <f>#REF!-'IS 3Q2022'!AG66</f>
        <v>#REF!</v>
      </c>
      <c r="AH66" s="358" t="e">
        <f>#REF!-'IS 3Q2022'!AH66</f>
        <v>#REF!</v>
      </c>
      <c r="AI66" s="358" t="e">
        <f>#REF!-'IS 3Q2022'!AI66</f>
        <v>#REF!</v>
      </c>
      <c r="AJ66" s="358" t="e">
        <f>#REF!-'IS 3Q2022'!AJ66</f>
        <v>#REF!</v>
      </c>
      <c r="AK66" s="358" t="e">
        <f>#REF!-'IS 3Q2022'!AK66</f>
        <v>#REF!</v>
      </c>
      <c r="AL66" s="170" t="e">
        <f>#REF!-'IS 3Q2022'!AL66</f>
        <v>#REF!</v>
      </c>
      <c r="AM66" s="358" t="e">
        <f>#REF!-'IS 3Q2022'!AM66</f>
        <v>#REF!</v>
      </c>
      <c r="AN66" s="358" t="e">
        <f>#REF!-'IS 3Q2022'!AN66</f>
        <v>#REF!</v>
      </c>
      <c r="AO66" s="358" t="e">
        <f>#REF!-'IS 3Q2022'!AO66</f>
        <v>#REF!</v>
      </c>
      <c r="AP66" s="358" t="e">
        <f>#REF!-'IS 3Q2022'!AP66</f>
        <v>#REF!</v>
      </c>
      <c r="AQ66" s="170" t="e">
        <f>#REF!-'IS 3Q2022'!AQ66</f>
        <v>#REF!</v>
      </c>
      <c r="AR66" s="358" t="e">
        <f>#REF!-'IS 3Q2022'!AR66</f>
        <v>#REF!</v>
      </c>
      <c r="AS66" s="358" t="e">
        <f>#REF!-'IS 3Q2022'!AS66</f>
        <v>#REF!</v>
      </c>
      <c r="AT66" s="358" t="e">
        <f>#REF!-'IS 3Q2022'!AT66</f>
        <v>#REF!</v>
      </c>
      <c r="AU66" s="358" t="e">
        <f>#REF!-'IS 3Q2022'!AU66</f>
        <v>#REF!</v>
      </c>
      <c r="AV66" s="170" t="e">
        <f>#REF!-'IS 3Q2022'!AV66</f>
        <v>#REF!</v>
      </c>
    </row>
    <row r="67" spans="2:48" outlineLevel="1" x14ac:dyDescent="0.55000000000000004">
      <c r="B67" s="180" t="s">
        <v>35</v>
      </c>
      <c r="C67" s="18"/>
      <c r="D67" s="48" t="e">
        <f>#REF!-'IS 3Q2022'!D67</f>
        <v>#REF!</v>
      </c>
      <c r="E67" s="48" t="e">
        <f>#REF!-'IS 3Q2022'!E67</f>
        <v>#REF!</v>
      </c>
      <c r="F67" s="48" t="e">
        <f>#REF!-'IS 3Q2022'!F67</f>
        <v>#REF!</v>
      </c>
      <c r="G67" s="48" t="e">
        <f>#REF!-'IS 3Q2022'!G67</f>
        <v>#REF!</v>
      </c>
      <c r="H67" s="49" t="e">
        <f>#REF!-'IS 3Q2022'!H67</f>
        <v>#REF!</v>
      </c>
      <c r="I67" s="48" t="e">
        <f>#REF!-'IS 3Q2022'!I67</f>
        <v>#REF!</v>
      </c>
      <c r="J67" s="48" t="e">
        <f>#REF!-'IS 3Q2022'!J67</f>
        <v>#REF!</v>
      </c>
      <c r="K67" s="48" t="e">
        <f>#REF!-'IS 3Q2022'!K67</f>
        <v>#REF!</v>
      </c>
      <c r="L67" s="48" t="e">
        <f>#REF!-'IS 3Q2022'!L67</f>
        <v>#REF!</v>
      </c>
      <c r="M67" s="165" t="e">
        <f>#REF!-'IS 3Q2022'!M67</f>
        <v>#REF!</v>
      </c>
      <c r="N67" s="48" t="e">
        <f>#REF!-'IS 3Q2022'!N67</f>
        <v>#REF!</v>
      </c>
      <c r="O67" s="48" t="e">
        <f>#REF!-'IS 3Q2022'!O67</f>
        <v>#REF!</v>
      </c>
      <c r="P67" s="48" t="e">
        <f>#REF!-'IS 3Q2022'!P67</f>
        <v>#REF!</v>
      </c>
      <c r="Q67" s="105" t="e">
        <f>#REF!-'IS 3Q2022'!Q67</f>
        <v>#REF!</v>
      </c>
      <c r="R67" s="49" t="e">
        <f>#REF!-'IS 3Q2022'!R67</f>
        <v>#REF!</v>
      </c>
      <c r="S67" s="48" t="e">
        <f>#REF!-'IS 3Q2022'!S67</f>
        <v>#REF!</v>
      </c>
      <c r="T67" s="48" t="e">
        <f>#REF!-'IS 3Q2022'!T67</f>
        <v>#REF!</v>
      </c>
      <c r="U67" s="48" t="e">
        <f>#REF!-'IS 3Q2022'!U67</f>
        <v>#REF!</v>
      </c>
      <c r="V67" s="48" t="e">
        <f>#REF!-'IS 3Q2022'!V67</f>
        <v>#REF!</v>
      </c>
      <c r="W67" s="49" t="e">
        <f>#REF!-'IS 3Q2022'!W67</f>
        <v>#REF!</v>
      </c>
      <c r="X67" s="48" t="e">
        <f>#REF!-'IS 3Q2022'!X67</f>
        <v>#REF!</v>
      </c>
      <c r="Y67" s="48" t="e">
        <f>#REF!-'IS 3Q2022'!Y67</f>
        <v>#REF!</v>
      </c>
      <c r="Z67" s="48" t="e">
        <f>#REF!-'IS 3Q2022'!Z67</f>
        <v>#REF!</v>
      </c>
      <c r="AA67" s="48" t="e">
        <f>#REF!-'IS 3Q2022'!AA67</f>
        <v>#REF!</v>
      </c>
      <c r="AB67" s="49" t="e">
        <f>#REF!-'IS 3Q2022'!AB67</f>
        <v>#REF!</v>
      </c>
      <c r="AC67" s="48" t="e">
        <f>#REF!-'IS 3Q2022'!AC67</f>
        <v>#REF!</v>
      </c>
      <c r="AD67" s="48" t="e">
        <f>#REF!-'IS 3Q2022'!AD67</f>
        <v>#REF!</v>
      </c>
      <c r="AE67" s="48" t="e">
        <f>#REF!-'IS 3Q2022'!AE67</f>
        <v>#REF!</v>
      </c>
      <c r="AF67" s="48" t="e">
        <f>#REF!-'IS 3Q2022'!AF67</f>
        <v>#REF!</v>
      </c>
      <c r="AG67" s="49" t="e">
        <f>#REF!-'IS 3Q2022'!AG67</f>
        <v>#REF!</v>
      </c>
      <c r="AH67" s="48" t="e">
        <f>#REF!-'IS 3Q2022'!AH67</f>
        <v>#REF!</v>
      </c>
      <c r="AI67" s="48" t="e">
        <f>#REF!-'IS 3Q2022'!AI67</f>
        <v>#REF!</v>
      </c>
      <c r="AJ67" s="48" t="e">
        <f>#REF!-'IS 3Q2022'!AJ67</f>
        <v>#REF!</v>
      </c>
      <c r="AK67" s="48" t="e">
        <f>#REF!-'IS 3Q2022'!AK67</f>
        <v>#REF!</v>
      </c>
      <c r="AL67" s="49" t="e">
        <f>#REF!-'IS 3Q2022'!AL67</f>
        <v>#REF!</v>
      </c>
      <c r="AM67" s="48" t="e">
        <f>#REF!-'IS 3Q2022'!AM67</f>
        <v>#REF!</v>
      </c>
      <c r="AN67" s="48" t="e">
        <f>#REF!-'IS 3Q2022'!AN67</f>
        <v>#REF!</v>
      </c>
      <c r="AO67" s="48" t="e">
        <f>#REF!-'IS 3Q2022'!AO67</f>
        <v>#REF!</v>
      </c>
      <c r="AP67" s="48" t="e">
        <f>#REF!-'IS 3Q2022'!AP67</f>
        <v>#REF!</v>
      </c>
      <c r="AQ67" s="49" t="e">
        <f>#REF!-'IS 3Q2022'!AQ67</f>
        <v>#REF!</v>
      </c>
      <c r="AR67" s="48" t="e">
        <f>#REF!-'IS 3Q2022'!AR67</f>
        <v>#REF!</v>
      </c>
      <c r="AS67" s="48" t="e">
        <f>#REF!-'IS 3Q2022'!AS67</f>
        <v>#REF!</v>
      </c>
      <c r="AT67" s="48" t="e">
        <f>#REF!-'IS 3Q2022'!AT67</f>
        <v>#REF!</v>
      </c>
      <c r="AU67" s="48" t="e">
        <f>#REF!-'IS 3Q2022'!AU67</f>
        <v>#REF!</v>
      </c>
      <c r="AV67" s="49" t="e">
        <f>#REF!-'IS 3Q2022'!AV67</f>
        <v>#REF!</v>
      </c>
    </row>
    <row r="68" spans="2:48" s="184" customFormat="1" outlineLevel="1" x14ac:dyDescent="0.55000000000000004">
      <c r="B68" s="181" t="s">
        <v>153</v>
      </c>
      <c r="C68" s="190"/>
      <c r="D68" s="187" t="e">
        <f>#REF!-'IS 3Q2022'!D68</f>
        <v>#REF!</v>
      </c>
      <c r="E68" s="187" t="e">
        <f>#REF!-'IS 3Q2022'!E68</f>
        <v>#REF!</v>
      </c>
      <c r="F68" s="187" t="e">
        <f>#REF!-'IS 3Q2022'!F68</f>
        <v>#REF!</v>
      </c>
      <c r="G68" s="187" t="e">
        <f>#REF!-'IS 3Q2022'!G68</f>
        <v>#REF!</v>
      </c>
      <c r="H68" s="188" t="e">
        <f>#REF!-'IS 3Q2022'!H68</f>
        <v>#REF!</v>
      </c>
      <c r="I68" s="187" t="e">
        <f>#REF!-'IS 3Q2022'!I68</f>
        <v>#REF!</v>
      </c>
      <c r="J68" s="187" t="e">
        <f>#REF!-'IS 3Q2022'!J68</f>
        <v>#REF!</v>
      </c>
      <c r="K68" s="187" t="e">
        <f>#REF!-'IS 3Q2022'!K68</f>
        <v>#REF!</v>
      </c>
      <c r="L68" s="187" t="e">
        <f>#REF!-'IS 3Q2022'!L68</f>
        <v>#REF!</v>
      </c>
      <c r="M68" s="188" t="e">
        <f>#REF!-'IS 3Q2022'!M68</f>
        <v>#REF!</v>
      </c>
      <c r="N68" s="187" t="e">
        <f>#REF!-'IS 3Q2022'!N68</f>
        <v>#REF!</v>
      </c>
      <c r="O68" s="187" t="e">
        <f>#REF!-'IS 3Q2022'!O68</f>
        <v>#REF!</v>
      </c>
      <c r="P68" s="187" t="e">
        <f>#REF!-'IS 3Q2022'!P68</f>
        <v>#REF!</v>
      </c>
      <c r="Q68" s="167" t="e">
        <f>#REF!-'IS 3Q2022'!Q68</f>
        <v>#REF!</v>
      </c>
      <c r="R68" s="188" t="e">
        <f>#REF!-'IS 3Q2022'!R68</f>
        <v>#REF!</v>
      </c>
      <c r="S68" s="187" t="e">
        <f>#REF!-'IS 3Q2022'!S68</f>
        <v>#REF!</v>
      </c>
      <c r="T68" s="187" t="e">
        <f>#REF!-'IS 3Q2022'!T68</f>
        <v>#REF!</v>
      </c>
      <c r="U68" s="187" t="e">
        <f>#REF!-'IS 3Q2022'!U68</f>
        <v>#REF!</v>
      </c>
      <c r="V68" s="189" t="e">
        <f>#REF!-'IS 3Q2022'!V68</f>
        <v>#REF!</v>
      </c>
      <c r="W68" s="188" t="e">
        <f>#REF!-'IS 3Q2022'!W68</f>
        <v>#REF!</v>
      </c>
      <c r="X68" s="189" t="e">
        <f>#REF!-'IS 3Q2022'!X68</f>
        <v>#REF!</v>
      </c>
      <c r="Y68" s="189" t="e">
        <f>#REF!-'IS 3Q2022'!Y68</f>
        <v>#REF!</v>
      </c>
      <c r="Z68" s="189" t="e">
        <f>#REF!-'IS 3Q2022'!Z68</f>
        <v>#REF!</v>
      </c>
      <c r="AA68" s="189" t="e">
        <f>#REF!-'IS 3Q2022'!AA68</f>
        <v>#REF!</v>
      </c>
      <c r="AB68" s="188" t="e">
        <f>#REF!-'IS 3Q2022'!AB68</f>
        <v>#REF!</v>
      </c>
      <c r="AC68" s="189" t="e">
        <f>#REF!-'IS 3Q2022'!AC68</f>
        <v>#REF!</v>
      </c>
      <c r="AD68" s="189" t="e">
        <f>#REF!-'IS 3Q2022'!AD68</f>
        <v>#REF!</v>
      </c>
      <c r="AE68" s="189" t="e">
        <f>#REF!-'IS 3Q2022'!AE68</f>
        <v>#REF!</v>
      </c>
      <c r="AF68" s="189" t="e">
        <f>#REF!-'IS 3Q2022'!AF68</f>
        <v>#REF!</v>
      </c>
      <c r="AG68" s="188" t="e">
        <f>#REF!-'IS 3Q2022'!AG68</f>
        <v>#REF!</v>
      </c>
      <c r="AH68" s="189" t="e">
        <f>#REF!-'IS 3Q2022'!AH68</f>
        <v>#REF!</v>
      </c>
      <c r="AI68" s="189" t="e">
        <f>#REF!-'IS 3Q2022'!AI68</f>
        <v>#REF!</v>
      </c>
      <c r="AJ68" s="189" t="e">
        <f>#REF!-'IS 3Q2022'!AJ68</f>
        <v>#REF!</v>
      </c>
      <c r="AK68" s="189" t="e">
        <f>#REF!-'IS 3Q2022'!AK68</f>
        <v>#REF!</v>
      </c>
      <c r="AL68" s="188" t="e">
        <f>#REF!-'IS 3Q2022'!AL68</f>
        <v>#REF!</v>
      </c>
      <c r="AM68" s="189" t="e">
        <f>#REF!-'IS 3Q2022'!AM68</f>
        <v>#REF!</v>
      </c>
      <c r="AN68" s="189" t="e">
        <f>#REF!-'IS 3Q2022'!AN68</f>
        <v>#REF!</v>
      </c>
      <c r="AO68" s="189" t="e">
        <f>#REF!-'IS 3Q2022'!AO68</f>
        <v>#REF!</v>
      </c>
      <c r="AP68" s="189" t="e">
        <f>#REF!-'IS 3Q2022'!AP68</f>
        <v>#REF!</v>
      </c>
      <c r="AQ68" s="188" t="e">
        <f>#REF!-'IS 3Q2022'!AQ68</f>
        <v>#REF!</v>
      </c>
      <c r="AR68" s="189" t="e">
        <f>#REF!-'IS 3Q2022'!AR68</f>
        <v>#REF!</v>
      </c>
      <c r="AS68" s="189" t="e">
        <f>#REF!-'IS 3Q2022'!AS68</f>
        <v>#REF!</v>
      </c>
      <c r="AT68" s="189" t="e">
        <f>#REF!-'IS 3Q2022'!AT68</f>
        <v>#REF!</v>
      </c>
      <c r="AU68" s="189" t="e">
        <f>#REF!-'IS 3Q2022'!AU68</f>
        <v>#REF!</v>
      </c>
      <c r="AV68" s="188" t="e">
        <f>#REF!-'IS 3Q2022'!AV68</f>
        <v>#REF!</v>
      </c>
    </row>
    <row r="69" spans="2:48" ht="16.2" outlineLevel="1" x14ac:dyDescent="0.85">
      <c r="B69" s="180" t="s">
        <v>42</v>
      </c>
      <c r="C69" s="18"/>
      <c r="D69" s="119" t="e">
        <f>#REF!-'IS 3Q2022'!D69</f>
        <v>#REF!</v>
      </c>
      <c r="E69" s="119" t="e">
        <f>#REF!-'IS 3Q2022'!E69</f>
        <v>#REF!</v>
      </c>
      <c r="F69" s="119" t="e">
        <f>#REF!-'IS 3Q2022'!F69</f>
        <v>#REF!</v>
      </c>
      <c r="G69" s="119" t="e">
        <f>#REF!-'IS 3Q2022'!G69</f>
        <v>#REF!</v>
      </c>
      <c r="H69" s="131" t="e">
        <f>#REF!-'IS 3Q2022'!H69</f>
        <v>#REF!</v>
      </c>
      <c r="I69" s="119" t="e">
        <f>#REF!-'IS 3Q2022'!I69</f>
        <v>#REF!</v>
      </c>
      <c r="J69" s="119" t="e">
        <f>#REF!-'IS 3Q2022'!J69</f>
        <v>#REF!</v>
      </c>
      <c r="K69" s="119" t="e">
        <f>#REF!-'IS 3Q2022'!K69</f>
        <v>#REF!</v>
      </c>
      <c r="L69" s="119" t="e">
        <f>#REF!-'IS 3Q2022'!L69</f>
        <v>#REF!</v>
      </c>
      <c r="M69" s="357" t="e">
        <f>#REF!-'IS 3Q2022'!M69</f>
        <v>#REF!</v>
      </c>
      <c r="N69" s="119" t="e">
        <f>#REF!-'IS 3Q2022'!N69</f>
        <v>#REF!</v>
      </c>
      <c r="O69" s="119" t="e">
        <f>#REF!-'IS 3Q2022'!O69</f>
        <v>#REF!</v>
      </c>
      <c r="P69" s="119" t="e">
        <f>#REF!-'IS 3Q2022'!P69</f>
        <v>#REF!</v>
      </c>
      <c r="Q69" s="119" t="e">
        <f>#REF!-'IS 3Q2022'!Q69</f>
        <v>#REF!</v>
      </c>
      <c r="R69" s="173" t="e">
        <f>#REF!-'IS 3Q2022'!R69</f>
        <v>#REF!</v>
      </c>
      <c r="S69" s="119" t="e">
        <f>#REF!-'IS 3Q2022'!S69</f>
        <v>#REF!</v>
      </c>
      <c r="T69" s="119" t="e">
        <f>#REF!-'IS 3Q2022'!T69</f>
        <v>#REF!</v>
      </c>
      <c r="U69" s="119" t="e">
        <f>#REF!-'IS 3Q2022'!U69</f>
        <v>#REF!</v>
      </c>
      <c r="V69" s="119" t="e">
        <f>#REF!-'IS 3Q2022'!V69</f>
        <v>#REF!</v>
      </c>
      <c r="W69" s="173" t="e">
        <f>#REF!-'IS 3Q2022'!W69</f>
        <v>#REF!</v>
      </c>
      <c r="X69" s="119" t="e">
        <f>#REF!-'IS 3Q2022'!X69</f>
        <v>#REF!</v>
      </c>
      <c r="Y69" s="119" t="e">
        <f>#REF!-'IS 3Q2022'!Y69</f>
        <v>#REF!</v>
      </c>
      <c r="Z69" s="119" t="e">
        <f>#REF!-'IS 3Q2022'!Z69</f>
        <v>#REF!</v>
      </c>
      <c r="AA69" s="119" t="e">
        <f>#REF!-'IS 3Q2022'!AA69</f>
        <v>#REF!</v>
      </c>
      <c r="AB69" s="173" t="e">
        <f>#REF!-'IS 3Q2022'!AB69</f>
        <v>#REF!</v>
      </c>
      <c r="AC69" s="119" t="e">
        <f>#REF!-'IS 3Q2022'!AC69</f>
        <v>#REF!</v>
      </c>
      <c r="AD69" s="119" t="e">
        <f>#REF!-'IS 3Q2022'!AD69</f>
        <v>#REF!</v>
      </c>
      <c r="AE69" s="119" t="e">
        <f>#REF!-'IS 3Q2022'!AE69</f>
        <v>#REF!</v>
      </c>
      <c r="AF69" s="119" t="e">
        <f>#REF!-'IS 3Q2022'!AF69</f>
        <v>#REF!</v>
      </c>
      <c r="AG69" s="173" t="e">
        <f>#REF!-'IS 3Q2022'!AG69</f>
        <v>#REF!</v>
      </c>
      <c r="AH69" s="119" t="e">
        <f>#REF!-'IS 3Q2022'!AH69</f>
        <v>#REF!</v>
      </c>
      <c r="AI69" s="119" t="e">
        <f>#REF!-'IS 3Q2022'!AI69</f>
        <v>#REF!</v>
      </c>
      <c r="AJ69" s="119" t="e">
        <f>#REF!-'IS 3Q2022'!AJ69</f>
        <v>#REF!</v>
      </c>
      <c r="AK69" s="119" t="e">
        <f>#REF!-'IS 3Q2022'!AK69</f>
        <v>#REF!</v>
      </c>
      <c r="AL69" s="173" t="e">
        <f>#REF!-'IS 3Q2022'!AL69</f>
        <v>#REF!</v>
      </c>
      <c r="AM69" s="119" t="e">
        <f>#REF!-'IS 3Q2022'!AM69</f>
        <v>#REF!</v>
      </c>
      <c r="AN69" s="119" t="e">
        <f>#REF!-'IS 3Q2022'!AN69</f>
        <v>#REF!</v>
      </c>
      <c r="AO69" s="119" t="e">
        <f>#REF!-'IS 3Q2022'!AO69</f>
        <v>#REF!</v>
      </c>
      <c r="AP69" s="119" t="e">
        <f>#REF!-'IS 3Q2022'!AP69</f>
        <v>#REF!</v>
      </c>
      <c r="AQ69" s="173" t="e">
        <f>#REF!-'IS 3Q2022'!AQ69</f>
        <v>#REF!</v>
      </c>
      <c r="AR69" s="119" t="e">
        <f>#REF!-'IS 3Q2022'!AR69</f>
        <v>#REF!</v>
      </c>
      <c r="AS69" s="119" t="e">
        <f>#REF!-'IS 3Q2022'!AS69</f>
        <v>#REF!</v>
      </c>
      <c r="AT69" s="119" t="e">
        <f>#REF!-'IS 3Q2022'!AT69</f>
        <v>#REF!</v>
      </c>
      <c r="AU69" s="119" t="e">
        <f>#REF!-'IS 3Q2022'!AU69</f>
        <v>#REF!</v>
      </c>
      <c r="AV69" s="173" t="e">
        <f>#REF!-'IS 3Q2022'!AV69</f>
        <v>#REF!</v>
      </c>
    </row>
    <row r="70" spans="2:48" outlineLevel="1" x14ac:dyDescent="0.55000000000000004">
      <c r="B70" s="46" t="s">
        <v>183</v>
      </c>
      <c r="C70" s="19"/>
      <c r="D70" s="103" t="e">
        <f>#REF!-'IS 3Q2022'!D70</f>
        <v>#REF!</v>
      </c>
      <c r="E70" s="103" t="e">
        <f>#REF!-'IS 3Q2022'!E70</f>
        <v>#REF!</v>
      </c>
      <c r="F70" s="103" t="e">
        <f>#REF!-'IS 3Q2022'!F70</f>
        <v>#REF!</v>
      </c>
      <c r="G70" s="103" t="e">
        <f>#REF!-'IS 3Q2022'!G70</f>
        <v>#REF!</v>
      </c>
      <c r="H70" s="166" t="e">
        <f>#REF!-'IS 3Q2022'!H70</f>
        <v>#REF!</v>
      </c>
      <c r="I70" s="103" t="e">
        <f>#REF!-'IS 3Q2022'!I70</f>
        <v>#REF!</v>
      </c>
      <c r="J70" s="103" t="e">
        <f>#REF!-'IS 3Q2022'!J70</f>
        <v>#REF!</v>
      </c>
      <c r="K70" s="103" t="e">
        <f>#REF!-'IS 3Q2022'!K70</f>
        <v>#REF!</v>
      </c>
      <c r="L70" s="50" t="e">
        <f>#REF!-'IS 3Q2022'!L70</f>
        <v>#REF!</v>
      </c>
      <c r="M70" s="191" t="e">
        <f>#REF!-'IS 3Q2022'!M70</f>
        <v>#REF!</v>
      </c>
      <c r="N70" s="50" t="e">
        <f>#REF!-'IS 3Q2022'!N70</f>
        <v>#REF!</v>
      </c>
      <c r="O70" s="50" t="e">
        <f>#REF!-'IS 3Q2022'!O70</f>
        <v>#REF!</v>
      </c>
      <c r="P70" s="50" t="e">
        <f>#REF!-'IS 3Q2022'!P70</f>
        <v>#REF!</v>
      </c>
      <c r="Q70" s="103" t="e">
        <f>#REF!-'IS 3Q2022'!Q70</f>
        <v>#REF!</v>
      </c>
      <c r="R70" s="191" t="e">
        <f>#REF!-'IS 3Q2022'!R70</f>
        <v>#REF!</v>
      </c>
      <c r="S70" s="50" t="e">
        <f>#REF!-'IS 3Q2022'!S70</f>
        <v>#REF!</v>
      </c>
      <c r="T70" s="50" t="e">
        <f>#REF!-'IS 3Q2022'!T70</f>
        <v>#REF!</v>
      </c>
      <c r="U70" s="50" t="e">
        <f>#REF!-'IS 3Q2022'!U70</f>
        <v>#REF!</v>
      </c>
      <c r="V70" s="50" t="e">
        <f>#REF!-'IS 3Q2022'!V70</f>
        <v>#REF!</v>
      </c>
      <c r="W70" s="191" t="e">
        <f>#REF!-'IS 3Q2022'!W70</f>
        <v>#REF!</v>
      </c>
      <c r="X70" s="50" t="e">
        <f>#REF!-'IS 3Q2022'!X70</f>
        <v>#REF!</v>
      </c>
      <c r="Y70" s="50" t="e">
        <f>#REF!-'IS 3Q2022'!Y70</f>
        <v>#REF!</v>
      </c>
      <c r="Z70" s="50" t="e">
        <f>#REF!-'IS 3Q2022'!Z70</f>
        <v>#REF!</v>
      </c>
      <c r="AA70" s="50" t="e">
        <f>#REF!-'IS 3Q2022'!AA70</f>
        <v>#REF!</v>
      </c>
      <c r="AB70" s="191" t="e">
        <f>#REF!-'IS 3Q2022'!AB70</f>
        <v>#REF!</v>
      </c>
      <c r="AC70" s="50" t="e">
        <f>#REF!-'IS 3Q2022'!AC70</f>
        <v>#REF!</v>
      </c>
      <c r="AD70" s="50" t="e">
        <f>#REF!-'IS 3Q2022'!AD70</f>
        <v>#REF!</v>
      </c>
      <c r="AE70" s="50" t="e">
        <f>#REF!-'IS 3Q2022'!AE70</f>
        <v>#REF!</v>
      </c>
      <c r="AF70" s="50" t="e">
        <f>#REF!-'IS 3Q2022'!AF70</f>
        <v>#REF!</v>
      </c>
      <c r="AG70" s="191" t="e">
        <f>#REF!-'IS 3Q2022'!AG70</f>
        <v>#REF!</v>
      </c>
      <c r="AH70" s="50" t="e">
        <f>#REF!-'IS 3Q2022'!AH70</f>
        <v>#REF!</v>
      </c>
      <c r="AI70" s="50" t="e">
        <f>#REF!-'IS 3Q2022'!AI70</f>
        <v>#REF!</v>
      </c>
      <c r="AJ70" s="50" t="e">
        <f>#REF!-'IS 3Q2022'!AJ70</f>
        <v>#REF!</v>
      </c>
      <c r="AK70" s="50" t="e">
        <f>#REF!-'IS 3Q2022'!AK70</f>
        <v>#REF!</v>
      </c>
      <c r="AL70" s="191" t="e">
        <f>#REF!-'IS 3Q2022'!AL70</f>
        <v>#REF!</v>
      </c>
      <c r="AM70" s="50" t="e">
        <f>#REF!-'IS 3Q2022'!AM70</f>
        <v>#REF!</v>
      </c>
      <c r="AN70" s="50" t="e">
        <f>#REF!-'IS 3Q2022'!AN70</f>
        <v>#REF!</v>
      </c>
      <c r="AO70" s="50" t="e">
        <f>#REF!-'IS 3Q2022'!AO70</f>
        <v>#REF!</v>
      </c>
      <c r="AP70" s="50" t="e">
        <f>#REF!-'IS 3Q2022'!AP70</f>
        <v>#REF!</v>
      </c>
      <c r="AQ70" s="191" t="e">
        <f>#REF!-'IS 3Q2022'!AQ70</f>
        <v>#REF!</v>
      </c>
      <c r="AR70" s="50" t="e">
        <f>#REF!-'IS 3Q2022'!AR70</f>
        <v>#REF!</v>
      </c>
      <c r="AS70" s="50" t="e">
        <f>#REF!-'IS 3Q2022'!AS70</f>
        <v>#REF!</v>
      </c>
      <c r="AT70" s="50" t="e">
        <f>#REF!-'IS 3Q2022'!AT70</f>
        <v>#REF!</v>
      </c>
      <c r="AU70" s="50" t="e">
        <f>#REF!-'IS 3Q2022'!AU70</f>
        <v>#REF!</v>
      </c>
      <c r="AV70" s="191" t="e">
        <f>#REF!-'IS 3Q2022'!AV70</f>
        <v>#REF!</v>
      </c>
    </row>
    <row r="71" spans="2:48" outlineLevel="1" x14ac:dyDescent="0.55000000000000004">
      <c r="B71" s="46" t="s">
        <v>184</v>
      </c>
      <c r="C71" s="44"/>
      <c r="D71" s="156" t="e">
        <f>#REF!-'IS 3Q2022'!D71</f>
        <v>#REF!</v>
      </c>
      <c r="E71" s="156" t="e">
        <f>#REF!-'IS 3Q2022'!E71</f>
        <v>#REF!</v>
      </c>
      <c r="F71" s="156" t="e">
        <f>#REF!-'IS 3Q2022'!F71</f>
        <v>#REF!</v>
      </c>
      <c r="G71" s="156" t="e">
        <f>#REF!-'IS 3Q2022'!G71</f>
        <v>#REF!</v>
      </c>
      <c r="H71" s="132" t="e">
        <f>#REF!-'IS 3Q2022'!H71</f>
        <v>#REF!</v>
      </c>
      <c r="I71" s="156" t="e">
        <f>#REF!-'IS 3Q2022'!I71</f>
        <v>#REF!</v>
      </c>
      <c r="J71" s="156" t="e">
        <f>#REF!-'IS 3Q2022'!J71</f>
        <v>#REF!</v>
      </c>
      <c r="K71" s="156" t="e">
        <f>#REF!-'IS 3Q2022'!K71</f>
        <v>#REF!</v>
      </c>
      <c r="L71" s="74" t="e">
        <f>#REF!-'IS 3Q2022'!L71</f>
        <v>#REF!</v>
      </c>
      <c r="M71" s="97" t="e">
        <f>#REF!-'IS 3Q2022'!M71</f>
        <v>#REF!</v>
      </c>
      <c r="N71" s="74" t="e">
        <f>#REF!-'IS 3Q2022'!N71</f>
        <v>#REF!</v>
      </c>
      <c r="O71" s="74" t="e">
        <f>#REF!-'IS 3Q2022'!O71</f>
        <v>#REF!</v>
      </c>
      <c r="P71" s="74" t="e">
        <f>#REF!-'IS 3Q2022'!P71</f>
        <v>#REF!</v>
      </c>
      <c r="Q71" s="74" t="e">
        <f>#REF!-'IS 3Q2022'!Q71</f>
        <v>#REF!</v>
      </c>
      <c r="R71" s="97" t="e">
        <f>#REF!-'IS 3Q2022'!R71</f>
        <v>#REF!</v>
      </c>
      <c r="S71" s="74" t="e">
        <f>#REF!-'IS 3Q2022'!S71</f>
        <v>#REF!</v>
      </c>
      <c r="T71" s="74" t="e">
        <f>#REF!-'IS 3Q2022'!T71</f>
        <v>#REF!</v>
      </c>
      <c r="U71" s="74" t="e">
        <f>#REF!-'IS 3Q2022'!U71</f>
        <v>#REF!</v>
      </c>
      <c r="V71" s="156" t="e">
        <f>#REF!-'IS 3Q2022'!V71</f>
        <v>#REF!</v>
      </c>
      <c r="W71" s="97" t="e">
        <f>#REF!-'IS 3Q2022'!W71</f>
        <v>#REF!</v>
      </c>
      <c r="X71" s="74" t="e">
        <f>#REF!-'IS 3Q2022'!X71</f>
        <v>#REF!</v>
      </c>
      <c r="Y71" s="74" t="e">
        <f>#REF!-'IS 3Q2022'!Y71</f>
        <v>#REF!</v>
      </c>
      <c r="Z71" s="74" t="e">
        <f>#REF!-'IS 3Q2022'!Z71</f>
        <v>#REF!</v>
      </c>
      <c r="AA71" s="74" t="e">
        <f>#REF!-'IS 3Q2022'!AA71</f>
        <v>#REF!</v>
      </c>
      <c r="AB71" s="97" t="e">
        <f>#REF!-'IS 3Q2022'!AB71</f>
        <v>#REF!</v>
      </c>
      <c r="AC71" s="74" t="e">
        <f>#REF!-'IS 3Q2022'!AC71</f>
        <v>#REF!</v>
      </c>
      <c r="AD71" s="74" t="e">
        <f>#REF!-'IS 3Q2022'!AD71</f>
        <v>#REF!</v>
      </c>
      <c r="AE71" s="74" t="e">
        <f>#REF!-'IS 3Q2022'!AE71</f>
        <v>#REF!</v>
      </c>
      <c r="AF71" s="74" t="e">
        <f>#REF!-'IS 3Q2022'!AF71</f>
        <v>#REF!</v>
      </c>
      <c r="AG71" s="97" t="e">
        <f>#REF!-'IS 3Q2022'!AG71</f>
        <v>#REF!</v>
      </c>
      <c r="AH71" s="74" t="e">
        <f>#REF!-'IS 3Q2022'!AH71</f>
        <v>#REF!</v>
      </c>
      <c r="AI71" s="74" t="e">
        <f>#REF!-'IS 3Q2022'!AI71</f>
        <v>#REF!</v>
      </c>
      <c r="AJ71" s="74" t="e">
        <f>#REF!-'IS 3Q2022'!AJ71</f>
        <v>#REF!</v>
      </c>
      <c r="AK71" s="74" t="e">
        <f>#REF!-'IS 3Q2022'!AK71</f>
        <v>#REF!</v>
      </c>
      <c r="AL71" s="97" t="e">
        <f>#REF!-'IS 3Q2022'!AL71</f>
        <v>#REF!</v>
      </c>
      <c r="AM71" s="74" t="e">
        <f>#REF!-'IS 3Q2022'!AM71</f>
        <v>#REF!</v>
      </c>
      <c r="AN71" s="74" t="e">
        <f>#REF!-'IS 3Q2022'!AN71</f>
        <v>#REF!</v>
      </c>
      <c r="AO71" s="74" t="e">
        <f>#REF!-'IS 3Q2022'!AO71</f>
        <v>#REF!</v>
      </c>
      <c r="AP71" s="74" t="e">
        <f>#REF!-'IS 3Q2022'!AP71</f>
        <v>#REF!</v>
      </c>
      <c r="AQ71" s="97" t="e">
        <f>#REF!-'IS 3Q2022'!AQ71</f>
        <v>#REF!</v>
      </c>
      <c r="AR71" s="74" t="e">
        <f>#REF!-'IS 3Q2022'!AR71</f>
        <v>#REF!</v>
      </c>
      <c r="AS71" s="74" t="e">
        <f>#REF!-'IS 3Q2022'!AS71</f>
        <v>#REF!</v>
      </c>
      <c r="AT71" s="74" t="e">
        <f>#REF!-'IS 3Q2022'!AT71</f>
        <v>#REF!</v>
      </c>
      <c r="AU71" s="74" t="e">
        <f>#REF!-'IS 3Q2022'!AU71</f>
        <v>#REF!</v>
      </c>
      <c r="AV71" s="97" t="e">
        <f>#REF!-'IS 3Q2022'!AV71</f>
        <v>#REF!</v>
      </c>
    </row>
    <row r="72" spans="2:48" outlineLevel="1" x14ac:dyDescent="0.55000000000000004">
      <c r="B72" s="46" t="s">
        <v>185</v>
      </c>
      <c r="C72" s="44"/>
      <c r="D72" s="157" t="e">
        <f>#REF!-'IS 3Q2022'!D72</f>
        <v>#REF!</v>
      </c>
      <c r="E72" s="157" t="e">
        <f>#REF!-'IS 3Q2022'!E72</f>
        <v>#REF!</v>
      </c>
      <c r="F72" s="157" t="e">
        <f>#REF!-'IS 3Q2022'!F72</f>
        <v>#REF!</v>
      </c>
      <c r="G72" s="157" t="e">
        <f>#REF!-'IS 3Q2022'!G72</f>
        <v>#REF!</v>
      </c>
      <c r="H72" s="133" t="e">
        <f>#REF!-'IS 3Q2022'!H72</f>
        <v>#REF!</v>
      </c>
      <c r="I72" s="157" t="e">
        <f>#REF!-'IS 3Q2022'!I72</f>
        <v>#REF!</v>
      </c>
      <c r="J72" s="157" t="e">
        <f>#REF!-'IS 3Q2022'!J72</f>
        <v>#REF!</v>
      </c>
      <c r="K72" s="157" t="e">
        <f>#REF!-'IS 3Q2022'!K72</f>
        <v>#REF!</v>
      </c>
      <c r="L72" s="75" t="e">
        <f>#REF!-'IS 3Q2022'!L72</f>
        <v>#REF!</v>
      </c>
      <c r="M72" s="98" t="e">
        <f>#REF!-'IS 3Q2022'!M72</f>
        <v>#REF!</v>
      </c>
      <c r="N72" s="75" t="e">
        <f>#REF!-'IS 3Q2022'!N72</f>
        <v>#REF!</v>
      </c>
      <c r="O72" s="75" t="e">
        <f>#REF!-'IS 3Q2022'!O72</f>
        <v>#REF!</v>
      </c>
      <c r="P72" s="75" t="e">
        <f>#REF!-'IS 3Q2022'!P72</f>
        <v>#REF!</v>
      </c>
      <c r="Q72" s="75" t="e">
        <f>#REF!-'IS 3Q2022'!Q72</f>
        <v>#REF!</v>
      </c>
      <c r="R72" s="98" t="e">
        <f>#REF!-'IS 3Q2022'!R72</f>
        <v>#REF!</v>
      </c>
      <c r="S72" s="75" t="e">
        <f>#REF!-'IS 3Q2022'!S72</f>
        <v>#REF!</v>
      </c>
      <c r="T72" s="75" t="e">
        <f>#REF!-'IS 3Q2022'!T72</f>
        <v>#REF!</v>
      </c>
      <c r="U72" s="75" t="e">
        <f>#REF!-'IS 3Q2022'!U72</f>
        <v>#REF!</v>
      </c>
      <c r="V72" s="75" t="e">
        <f>#REF!-'IS 3Q2022'!V72</f>
        <v>#REF!</v>
      </c>
      <c r="W72" s="98" t="e">
        <f>#REF!-'IS 3Q2022'!W72</f>
        <v>#REF!</v>
      </c>
      <c r="X72" s="75" t="e">
        <f>#REF!-'IS 3Q2022'!X72</f>
        <v>#REF!</v>
      </c>
      <c r="Y72" s="75" t="e">
        <f>#REF!-'IS 3Q2022'!Y72</f>
        <v>#REF!</v>
      </c>
      <c r="Z72" s="75" t="e">
        <f>#REF!-'IS 3Q2022'!Z72</f>
        <v>#REF!</v>
      </c>
      <c r="AA72" s="75" t="e">
        <f>#REF!-'IS 3Q2022'!AA72</f>
        <v>#REF!</v>
      </c>
      <c r="AB72" s="98" t="e">
        <f>#REF!-'IS 3Q2022'!AB72</f>
        <v>#REF!</v>
      </c>
      <c r="AC72" s="75" t="e">
        <f>#REF!-'IS 3Q2022'!AC72</f>
        <v>#REF!</v>
      </c>
      <c r="AD72" s="75" t="e">
        <f>#REF!-'IS 3Q2022'!AD72</f>
        <v>#REF!</v>
      </c>
      <c r="AE72" s="75" t="e">
        <f>#REF!-'IS 3Q2022'!AE72</f>
        <v>#REF!</v>
      </c>
      <c r="AF72" s="75" t="e">
        <f>#REF!-'IS 3Q2022'!AF72</f>
        <v>#REF!</v>
      </c>
      <c r="AG72" s="98" t="e">
        <f>#REF!-'IS 3Q2022'!AG72</f>
        <v>#REF!</v>
      </c>
      <c r="AH72" s="75" t="e">
        <f>#REF!-'IS 3Q2022'!AH72</f>
        <v>#REF!</v>
      </c>
      <c r="AI72" s="75" t="e">
        <f>#REF!-'IS 3Q2022'!AI72</f>
        <v>#REF!</v>
      </c>
      <c r="AJ72" s="75" t="e">
        <f>#REF!-'IS 3Q2022'!AJ72</f>
        <v>#REF!</v>
      </c>
      <c r="AK72" s="75" t="e">
        <f>#REF!-'IS 3Q2022'!AK72</f>
        <v>#REF!</v>
      </c>
      <c r="AL72" s="98" t="e">
        <f>#REF!-'IS 3Q2022'!AL72</f>
        <v>#REF!</v>
      </c>
      <c r="AM72" s="75" t="e">
        <f>#REF!-'IS 3Q2022'!AM72</f>
        <v>#REF!</v>
      </c>
      <c r="AN72" s="75" t="e">
        <f>#REF!-'IS 3Q2022'!AN72</f>
        <v>#REF!</v>
      </c>
      <c r="AO72" s="75" t="e">
        <f>#REF!-'IS 3Q2022'!AO72</f>
        <v>#REF!</v>
      </c>
      <c r="AP72" s="75" t="e">
        <f>#REF!-'IS 3Q2022'!AP72</f>
        <v>#REF!</v>
      </c>
      <c r="AQ72" s="98" t="e">
        <f>#REF!-'IS 3Q2022'!AQ72</f>
        <v>#REF!</v>
      </c>
      <c r="AR72" s="75" t="e">
        <f>#REF!-'IS 3Q2022'!AR72</f>
        <v>#REF!</v>
      </c>
      <c r="AS72" s="75" t="e">
        <f>#REF!-'IS 3Q2022'!AS72</f>
        <v>#REF!</v>
      </c>
      <c r="AT72" s="75" t="e">
        <f>#REF!-'IS 3Q2022'!AT72</f>
        <v>#REF!</v>
      </c>
      <c r="AU72" s="75" t="e">
        <f>#REF!-'IS 3Q2022'!AU72</f>
        <v>#REF!</v>
      </c>
      <c r="AV72" s="98" t="e">
        <f>#REF!-'IS 3Q2022'!AV72</f>
        <v>#REF!</v>
      </c>
    </row>
    <row r="73" spans="2:48" ht="17.100000000000001" x14ac:dyDescent="0.85">
      <c r="B73" s="457" t="s">
        <v>114</v>
      </c>
      <c r="C73" s="458"/>
      <c r="D73" s="14" t="s">
        <v>19</v>
      </c>
      <c r="E73" s="14" t="s">
        <v>81</v>
      </c>
      <c r="F73" s="14" t="s">
        <v>85</v>
      </c>
      <c r="G73" s="14" t="s">
        <v>95</v>
      </c>
      <c r="H73" s="40" t="s">
        <v>96</v>
      </c>
      <c r="I73" s="14" t="s">
        <v>97</v>
      </c>
      <c r="J73" s="14" t="s">
        <v>98</v>
      </c>
      <c r="K73" s="14" t="s">
        <v>99</v>
      </c>
      <c r="L73" s="14" t="s">
        <v>142</v>
      </c>
      <c r="M73" s="40" t="s">
        <v>143</v>
      </c>
      <c r="N73" s="14" t="s">
        <v>149</v>
      </c>
      <c r="O73" s="14" t="s">
        <v>157</v>
      </c>
      <c r="P73" s="14" t="s">
        <v>159</v>
      </c>
      <c r="Q73" s="14" t="s">
        <v>172</v>
      </c>
      <c r="R73" s="40" t="s">
        <v>173</v>
      </c>
      <c r="S73" s="14" t="s">
        <v>188</v>
      </c>
      <c r="T73" s="14" t="s">
        <v>189</v>
      </c>
      <c r="U73" s="14" t="s">
        <v>204</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164</v>
      </c>
      <c r="AN73" s="12" t="s">
        <v>165</v>
      </c>
      <c r="AO73" s="12" t="s">
        <v>166</v>
      </c>
      <c r="AP73" s="12" t="s">
        <v>167</v>
      </c>
      <c r="AQ73" s="42" t="s">
        <v>168</v>
      </c>
      <c r="AR73" s="12" t="s">
        <v>195</v>
      </c>
      <c r="AS73" s="12" t="s">
        <v>196</v>
      </c>
      <c r="AT73" s="12" t="s">
        <v>197</v>
      </c>
      <c r="AU73" s="12" t="s">
        <v>198</v>
      </c>
      <c r="AV73" s="42" t="s">
        <v>199</v>
      </c>
    </row>
    <row r="74" spans="2:48" s="8" customFormat="1" outlineLevel="1" x14ac:dyDescent="0.55000000000000004">
      <c r="B74" s="459" t="s">
        <v>115</v>
      </c>
      <c r="C74" s="460"/>
      <c r="D74" s="101" t="e">
        <f>#REF!-'IS 3Q2022'!D74</f>
        <v>#REF!</v>
      </c>
      <c r="E74" s="21" t="e">
        <f>#REF!-'IS 3Q2022'!E74</f>
        <v>#REF!</v>
      </c>
      <c r="F74" s="116" t="e">
        <f>#REF!-'IS 3Q2022'!F74</f>
        <v>#REF!</v>
      </c>
      <c r="G74" s="21" t="e">
        <f>#REF!-'IS 3Q2022'!G74</f>
        <v>#REF!</v>
      </c>
      <c r="H74" s="191" t="e">
        <f>#REF!-'IS 3Q2022'!H74</f>
        <v>#REF!</v>
      </c>
      <c r="I74" s="21" t="e">
        <f>#REF!-'IS 3Q2022'!I74</f>
        <v>#REF!</v>
      </c>
      <c r="J74" s="21" t="e">
        <f>#REF!-'IS 3Q2022'!J74</f>
        <v>#REF!</v>
      </c>
      <c r="K74" s="21" t="e">
        <f>#REF!-'IS 3Q2022'!K74</f>
        <v>#REF!</v>
      </c>
      <c r="L74" s="21" t="e">
        <f>#REF!-'IS 3Q2022'!L74</f>
        <v>#REF!</v>
      </c>
      <c r="M74" s="191" t="e">
        <f>#REF!-'IS 3Q2022'!M74</f>
        <v>#REF!</v>
      </c>
      <c r="N74" s="21" t="e">
        <f>#REF!-'IS 3Q2022'!N74</f>
        <v>#REF!</v>
      </c>
      <c r="O74" s="21" t="e">
        <f>#REF!-'IS 3Q2022'!O74</f>
        <v>#REF!</v>
      </c>
      <c r="P74" s="21" t="e">
        <f>#REF!-'IS 3Q2022'!P74</f>
        <v>#REF!</v>
      </c>
      <c r="Q74" s="21" t="e">
        <f>#REF!-'IS 3Q2022'!Q74</f>
        <v>#REF!</v>
      </c>
      <c r="R74" s="191" t="e">
        <f>#REF!-'IS 3Q2022'!R74</f>
        <v>#REF!</v>
      </c>
      <c r="S74" s="21" t="e">
        <f>#REF!-'IS 3Q2022'!S74</f>
        <v>#REF!</v>
      </c>
      <c r="T74" s="21" t="e">
        <f>#REF!-'IS 3Q2022'!T74</f>
        <v>#REF!</v>
      </c>
      <c r="U74" s="21" t="e">
        <f>#REF!-'IS 3Q2022'!U74</f>
        <v>#REF!</v>
      </c>
      <c r="V74" s="21" t="e">
        <f>#REF!-'IS 3Q2022'!V74</f>
        <v>#REF!</v>
      </c>
      <c r="W74" s="191" t="e">
        <f>#REF!-'IS 3Q2022'!W74</f>
        <v>#REF!</v>
      </c>
      <c r="X74" s="21" t="e">
        <f>#REF!-'IS 3Q2022'!X74</f>
        <v>#REF!</v>
      </c>
      <c r="Y74" s="21" t="e">
        <f>#REF!-'IS 3Q2022'!Y74</f>
        <v>#REF!</v>
      </c>
      <c r="Z74" s="21" t="e">
        <f>#REF!-'IS 3Q2022'!Z74</f>
        <v>#REF!</v>
      </c>
      <c r="AA74" s="21" t="e">
        <f>#REF!-'IS 3Q2022'!AA74</f>
        <v>#REF!</v>
      </c>
      <c r="AB74" s="191" t="e">
        <f>#REF!-'IS 3Q2022'!AB74</f>
        <v>#REF!</v>
      </c>
      <c r="AC74" s="21" t="e">
        <f>#REF!-'IS 3Q2022'!AC74</f>
        <v>#REF!</v>
      </c>
      <c r="AD74" s="21" t="e">
        <f>#REF!-'IS 3Q2022'!AD74</f>
        <v>#REF!</v>
      </c>
      <c r="AE74" s="21" t="e">
        <f>#REF!-'IS 3Q2022'!AE74</f>
        <v>#REF!</v>
      </c>
      <c r="AF74" s="21" t="e">
        <f>#REF!-'IS 3Q2022'!AF74</f>
        <v>#REF!</v>
      </c>
      <c r="AG74" s="191" t="e">
        <f>#REF!-'IS 3Q2022'!AG74</f>
        <v>#REF!</v>
      </c>
      <c r="AH74" s="21" t="e">
        <f>#REF!-'IS 3Q2022'!AH74</f>
        <v>#REF!</v>
      </c>
      <c r="AI74" s="21" t="e">
        <f>#REF!-'IS 3Q2022'!AI74</f>
        <v>#REF!</v>
      </c>
      <c r="AJ74" s="21" t="e">
        <f>#REF!-'IS 3Q2022'!AJ74</f>
        <v>#REF!</v>
      </c>
      <c r="AK74" s="21" t="e">
        <f>#REF!-'IS 3Q2022'!AK74</f>
        <v>#REF!</v>
      </c>
      <c r="AL74" s="191" t="e">
        <f>#REF!-'IS 3Q2022'!AL74</f>
        <v>#REF!</v>
      </c>
      <c r="AM74" s="21" t="e">
        <f>#REF!-'IS 3Q2022'!AM74</f>
        <v>#REF!</v>
      </c>
      <c r="AN74" s="21" t="e">
        <f>#REF!-'IS 3Q2022'!AN74</f>
        <v>#REF!</v>
      </c>
      <c r="AO74" s="21" t="e">
        <f>#REF!-'IS 3Q2022'!AO74</f>
        <v>#REF!</v>
      </c>
      <c r="AP74" s="21" t="e">
        <f>#REF!-'IS 3Q2022'!AP74</f>
        <v>#REF!</v>
      </c>
      <c r="AQ74" s="191" t="e">
        <f>#REF!-'IS 3Q2022'!AQ74</f>
        <v>#REF!</v>
      </c>
      <c r="AR74" s="21" t="e">
        <f>#REF!-'IS 3Q2022'!AR74</f>
        <v>#REF!</v>
      </c>
      <c r="AS74" s="21" t="e">
        <f>#REF!-'IS 3Q2022'!AS74</f>
        <v>#REF!</v>
      </c>
      <c r="AT74" s="21" t="e">
        <f>#REF!-'IS 3Q2022'!AT74</f>
        <v>#REF!</v>
      </c>
      <c r="AU74" s="21" t="e">
        <f>#REF!-'IS 3Q2022'!AU74</f>
        <v>#REF!</v>
      </c>
      <c r="AV74" s="191" t="e">
        <f>#REF!-'IS 3Q2022'!AV74</f>
        <v>#REF!</v>
      </c>
    </row>
    <row r="75" spans="2:48" outlineLevel="1" x14ac:dyDescent="0.55000000000000004">
      <c r="B75" s="180" t="s">
        <v>46</v>
      </c>
      <c r="C75" s="201"/>
      <c r="D75" s="101" t="e">
        <f>#REF!-'IS 3Q2022'!D75</f>
        <v>#REF!</v>
      </c>
      <c r="E75" s="101" t="e">
        <f>#REF!-'IS 3Q2022'!E75</f>
        <v>#REF!</v>
      </c>
      <c r="F75" s="101" t="e">
        <f>#REF!-'IS 3Q2022'!F75</f>
        <v>#REF!</v>
      </c>
      <c r="G75" s="101" t="e">
        <f>#REF!-'IS 3Q2022'!G75</f>
        <v>#REF!</v>
      </c>
      <c r="H75" s="26" t="e">
        <f>#REF!-'IS 3Q2022'!H75</f>
        <v>#REF!</v>
      </c>
      <c r="I75" s="101" t="e">
        <f>#REF!-'IS 3Q2022'!I75</f>
        <v>#REF!</v>
      </c>
      <c r="J75" s="101" t="e">
        <f>#REF!-'IS 3Q2022'!J75</f>
        <v>#REF!</v>
      </c>
      <c r="K75" s="101" t="e">
        <f>#REF!-'IS 3Q2022'!K75</f>
        <v>#REF!</v>
      </c>
      <c r="L75" s="101" t="e">
        <f>#REF!-'IS 3Q2022'!L75</f>
        <v>#REF!</v>
      </c>
      <c r="M75" s="26" t="e">
        <f>#REF!-'IS 3Q2022'!M75</f>
        <v>#REF!</v>
      </c>
      <c r="N75" s="101" t="e">
        <f>#REF!-'IS 3Q2022'!N75</f>
        <v>#REF!</v>
      </c>
      <c r="O75" s="101" t="e">
        <f>#REF!-'IS 3Q2022'!O75</f>
        <v>#REF!</v>
      </c>
      <c r="P75" s="101" t="e">
        <f>#REF!-'IS 3Q2022'!P75</f>
        <v>#REF!</v>
      </c>
      <c r="Q75" s="101" t="e">
        <f>#REF!-'IS 3Q2022'!Q75</f>
        <v>#REF!</v>
      </c>
      <c r="R75" s="26" t="e">
        <f>#REF!-'IS 3Q2022'!R75</f>
        <v>#REF!</v>
      </c>
      <c r="S75" s="101" t="e">
        <f>#REF!-'IS 3Q2022'!S75</f>
        <v>#REF!</v>
      </c>
      <c r="T75" s="101" t="e">
        <f>#REF!-'IS 3Q2022'!T75</f>
        <v>#REF!</v>
      </c>
      <c r="U75" s="101" t="e">
        <f>#REF!-'IS 3Q2022'!U75</f>
        <v>#REF!</v>
      </c>
      <c r="V75" s="33" t="e">
        <f>#REF!-'IS 3Q2022'!V75</f>
        <v>#REF!</v>
      </c>
      <c r="W75" s="122" t="e">
        <f>#REF!-'IS 3Q2022'!W75</f>
        <v>#REF!</v>
      </c>
      <c r="X75" s="33" t="e">
        <f>#REF!-'IS 3Q2022'!X75</f>
        <v>#REF!</v>
      </c>
      <c r="Y75" s="33" t="e">
        <f>#REF!-'IS 3Q2022'!Y75</f>
        <v>#REF!</v>
      </c>
      <c r="Z75" s="33" t="e">
        <f>#REF!-'IS 3Q2022'!Z75</f>
        <v>#REF!</v>
      </c>
      <c r="AA75" s="33" t="e">
        <f>#REF!-'IS 3Q2022'!AA75</f>
        <v>#REF!</v>
      </c>
      <c r="AB75" s="26" t="e">
        <f>#REF!-'IS 3Q2022'!AB75</f>
        <v>#REF!</v>
      </c>
      <c r="AC75" s="33" t="e">
        <f>#REF!-'IS 3Q2022'!AC75</f>
        <v>#REF!</v>
      </c>
      <c r="AD75" s="33" t="e">
        <f>#REF!-'IS 3Q2022'!AD75</f>
        <v>#REF!</v>
      </c>
      <c r="AE75" s="33" t="e">
        <f>#REF!-'IS 3Q2022'!AE75</f>
        <v>#REF!</v>
      </c>
      <c r="AF75" s="33" t="e">
        <f>#REF!-'IS 3Q2022'!AF75</f>
        <v>#REF!</v>
      </c>
      <c r="AG75" s="26" t="e">
        <f>#REF!-'IS 3Q2022'!AG75</f>
        <v>#REF!</v>
      </c>
      <c r="AH75" s="95" t="e">
        <f>#REF!-'IS 3Q2022'!AH75</f>
        <v>#REF!</v>
      </c>
      <c r="AI75" s="33" t="e">
        <f>#REF!-'IS 3Q2022'!AI75</f>
        <v>#REF!</v>
      </c>
      <c r="AJ75" s="33" t="e">
        <f>#REF!-'IS 3Q2022'!AJ75</f>
        <v>#REF!</v>
      </c>
      <c r="AK75" s="33" t="e">
        <f>#REF!-'IS 3Q2022'!AK75</f>
        <v>#REF!</v>
      </c>
      <c r="AL75" s="26" t="e">
        <f>#REF!-'IS 3Q2022'!AL75</f>
        <v>#REF!</v>
      </c>
      <c r="AM75" s="33" t="e">
        <f>#REF!-'IS 3Q2022'!AM75</f>
        <v>#REF!</v>
      </c>
      <c r="AN75" s="33" t="e">
        <f>#REF!-'IS 3Q2022'!AN75</f>
        <v>#REF!</v>
      </c>
      <c r="AO75" s="33" t="e">
        <f>#REF!-'IS 3Q2022'!AO75</f>
        <v>#REF!</v>
      </c>
      <c r="AP75" s="33" t="e">
        <f>#REF!-'IS 3Q2022'!AP75</f>
        <v>#REF!</v>
      </c>
      <c r="AQ75" s="26" t="e">
        <f>#REF!-'IS 3Q2022'!AQ75</f>
        <v>#REF!</v>
      </c>
      <c r="AR75" s="33" t="e">
        <f>#REF!-'IS 3Q2022'!AR75</f>
        <v>#REF!</v>
      </c>
      <c r="AS75" s="33" t="e">
        <f>#REF!-'IS 3Q2022'!AS75</f>
        <v>#REF!</v>
      </c>
      <c r="AT75" s="33" t="e">
        <f>#REF!-'IS 3Q2022'!AT75</f>
        <v>#REF!</v>
      </c>
      <c r="AU75" s="33" t="e">
        <f>#REF!-'IS 3Q2022'!AU75</f>
        <v>#REF!</v>
      </c>
      <c r="AV75" s="26" t="e">
        <f>#REF!-'IS 3Q2022'!AV75</f>
        <v>#REF!</v>
      </c>
    </row>
    <row r="76" spans="2:48" outlineLevel="1" x14ac:dyDescent="0.55000000000000004">
      <c r="B76" s="180" t="s">
        <v>201</v>
      </c>
      <c r="C76" s="201"/>
      <c r="D76" s="101" t="e">
        <f>#REF!-'IS 3Q2022'!D76</f>
        <v>#REF!</v>
      </c>
      <c r="E76" s="101" t="e">
        <f>#REF!-'IS 3Q2022'!E76</f>
        <v>#REF!</v>
      </c>
      <c r="F76" s="101" t="e">
        <f>#REF!-'IS 3Q2022'!F76</f>
        <v>#REF!</v>
      </c>
      <c r="G76" s="101" t="e">
        <f>#REF!-'IS 3Q2022'!G76</f>
        <v>#REF!</v>
      </c>
      <c r="H76" s="26" t="e">
        <f>#REF!-'IS 3Q2022'!H76</f>
        <v>#REF!</v>
      </c>
      <c r="I76" s="101" t="e">
        <f>#REF!-'IS 3Q2022'!I76</f>
        <v>#REF!</v>
      </c>
      <c r="J76" s="101" t="e">
        <f>#REF!-'IS 3Q2022'!J76</f>
        <v>#REF!</v>
      </c>
      <c r="K76" s="101" t="e">
        <f>#REF!-'IS 3Q2022'!K76</f>
        <v>#REF!</v>
      </c>
      <c r="L76" s="101" t="e">
        <f>#REF!-'IS 3Q2022'!L76</f>
        <v>#REF!</v>
      </c>
      <c r="M76" s="26" t="e">
        <f>#REF!-'IS 3Q2022'!M76</f>
        <v>#REF!</v>
      </c>
      <c r="N76" s="101" t="e">
        <f>#REF!-'IS 3Q2022'!N76</f>
        <v>#REF!</v>
      </c>
      <c r="O76" s="101" t="e">
        <f>#REF!-'IS 3Q2022'!O76</f>
        <v>#REF!</v>
      </c>
      <c r="P76" s="101" t="e">
        <f>#REF!-'IS 3Q2022'!P76</f>
        <v>#REF!</v>
      </c>
      <c r="Q76" s="101" t="e">
        <f>#REF!-'IS 3Q2022'!Q76</f>
        <v>#REF!</v>
      </c>
      <c r="R76" s="26" t="e">
        <f>#REF!-'IS 3Q2022'!R76</f>
        <v>#REF!</v>
      </c>
      <c r="S76" s="101" t="e">
        <f>#REF!-'IS 3Q2022'!S76</f>
        <v>#REF!</v>
      </c>
      <c r="T76" s="101" t="e">
        <f>#REF!-'IS 3Q2022'!T76</f>
        <v>#REF!</v>
      </c>
      <c r="U76" s="101" t="e">
        <f>#REF!-'IS 3Q2022'!U76</f>
        <v>#REF!</v>
      </c>
      <c r="V76" s="101" t="e">
        <f>#REF!-'IS 3Q2022'!V76</f>
        <v>#REF!</v>
      </c>
      <c r="W76" s="122" t="e">
        <f>#REF!-'IS 3Q2022'!W76</f>
        <v>#REF!</v>
      </c>
      <c r="X76" s="101" t="e">
        <f>#REF!-'IS 3Q2022'!X76</f>
        <v>#REF!</v>
      </c>
      <c r="Y76" s="101" t="e">
        <f>#REF!-'IS 3Q2022'!Y76</f>
        <v>#REF!</v>
      </c>
      <c r="Z76" s="101" t="e">
        <f>#REF!-'IS 3Q2022'!Z76</f>
        <v>#REF!</v>
      </c>
      <c r="AA76" s="101" t="e">
        <f>#REF!-'IS 3Q2022'!AA76</f>
        <v>#REF!</v>
      </c>
      <c r="AB76" s="26" t="e">
        <f>#REF!-'IS 3Q2022'!AB76</f>
        <v>#REF!</v>
      </c>
      <c r="AC76" s="101" t="e">
        <f>#REF!-'IS 3Q2022'!AC76</f>
        <v>#REF!</v>
      </c>
      <c r="AD76" s="101" t="e">
        <f>#REF!-'IS 3Q2022'!AD76</f>
        <v>#REF!</v>
      </c>
      <c r="AE76" s="101" t="e">
        <f>#REF!-'IS 3Q2022'!AE76</f>
        <v>#REF!</v>
      </c>
      <c r="AF76" s="101" t="e">
        <f>#REF!-'IS 3Q2022'!AF76</f>
        <v>#REF!</v>
      </c>
      <c r="AG76" s="26" t="e">
        <f>#REF!-'IS 3Q2022'!AG76</f>
        <v>#REF!</v>
      </c>
      <c r="AH76" s="101" t="e">
        <f>#REF!-'IS 3Q2022'!AH76</f>
        <v>#REF!</v>
      </c>
      <c r="AI76" s="101" t="e">
        <f>#REF!-'IS 3Q2022'!AI76</f>
        <v>#REF!</v>
      </c>
      <c r="AJ76" s="101" t="e">
        <f>#REF!-'IS 3Q2022'!AJ76</f>
        <v>#REF!</v>
      </c>
      <c r="AK76" s="101" t="e">
        <f>#REF!-'IS 3Q2022'!AK76</f>
        <v>#REF!</v>
      </c>
      <c r="AL76" s="26" t="e">
        <f>#REF!-'IS 3Q2022'!AL76</f>
        <v>#REF!</v>
      </c>
      <c r="AM76" s="101" t="e">
        <f>#REF!-'IS 3Q2022'!AM76</f>
        <v>#REF!</v>
      </c>
      <c r="AN76" s="101" t="e">
        <f>#REF!-'IS 3Q2022'!AN76</f>
        <v>#REF!</v>
      </c>
      <c r="AO76" s="101" t="e">
        <f>#REF!-'IS 3Q2022'!AO76</f>
        <v>#REF!</v>
      </c>
      <c r="AP76" s="101" t="e">
        <f>#REF!-'IS 3Q2022'!AP76</f>
        <v>#REF!</v>
      </c>
      <c r="AQ76" s="26" t="e">
        <f>#REF!-'IS 3Q2022'!AQ76</f>
        <v>#REF!</v>
      </c>
      <c r="AR76" s="101" t="e">
        <f>#REF!-'IS 3Q2022'!AR76</f>
        <v>#REF!</v>
      </c>
      <c r="AS76" s="101" t="e">
        <f>#REF!-'IS 3Q2022'!AS76</f>
        <v>#REF!</v>
      </c>
      <c r="AT76" s="101" t="e">
        <f>#REF!-'IS 3Q2022'!AT76</f>
        <v>#REF!</v>
      </c>
      <c r="AU76" s="101" t="e">
        <f>#REF!-'IS 3Q2022'!AU76</f>
        <v>#REF!</v>
      </c>
      <c r="AV76" s="26" t="e">
        <f>#REF!-'IS 3Q2022'!AV76</f>
        <v>#REF!</v>
      </c>
    </row>
    <row r="77" spans="2:48" s="20" customFormat="1" outlineLevel="1" x14ac:dyDescent="0.55000000000000004">
      <c r="B77" s="180" t="s">
        <v>206</v>
      </c>
      <c r="C77" s="206"/>
      <c r="D77" s="43" t="e">
        <f>#REF!-'IS 3Q2022'!D77</f>
        <v>#REF!</v>
      </c>
      <c r="E77" s="43" t="e">
        <f>#REF!-'IS 3Q2022'!E77</f>
        <v>#REF!</v>
      </c>
      <c r="F77" s="114" t="e">
        <f>#REF!-'IS 3Q2022'!F77</f>
        <v>#REF!</v>
      </c>
      <c r="G77" s="43" t="e">
        <f>#REF!-'IS 3Q2022'!G77</f>
        <v>#REF!</v>
      </c>
      <c r="H77" s="97" t="e">
        <f>#REF!-'IS 3Q2022'!H77</f>
        <v>#REF!</v>
      </c>
      <c r="I77" s="43" t="e">
        <f>#REF!-'IS 3Q2022'!I77</f>
        <v>#REF!</v>
      </c>
      <c r="J77" s="43" t="e">
        <f>#REF!-'IS 3Q2022'!J77</f>
        <v>#REF!</v>
      </c>
      <c r="K77" s="43" t="e">
        <f>#REF!-'IS 3Q2022'!K77</f>
        <v>#REF!</v>
      </c>
      <c r="L77" s="43" t="e">
        <f>#REF!-'IS 3Q2022'!L77</f>
        <v>#REF!</v>
      </c>
      <c r="M77" s="97" t="e">
        <f>#REF!-'IS 3Q2022'!M77</f>
        <v>#REF!</v>
      </c>
      <c r="N77" s="43" t="e">
        <f>#REF!-'IS 3Q2022'!N77</f>
        <v>#REF!</v>
      </c>
      <c r="O77" s="43" t="e">
        <f>#REF!-'IS 3Q2022'!O77</f>
        <v>#REF!</v>
      </c>
      <c r="P77" s="43" t="e">
        <f>#REF!-'IS 3Q2022'!P77</f>
        <v>#REF!</v>
      </c>
      <c r="Q77" s="43" t="e">
        <f>#REF!-'IS 3Q2022'!Q77</f>
        <v>#REF!</v>
      </c>
      <c r="R77" s="97" t="e">
        <f>#REF!-'IS 3Q2022'!R77</f>
        <v>#REF!</v>
      </c>
      <c r="S77" s="43" t="e">
        <f>#REF!-'IS 3Q2022'!S77</f>
        <v>#REF!</v>
      </c>
      <c r="T77" s="43" t="e">
        <f>#REF!-'IS 3Q2022'!T77</f>
        <v>#REF!</v>
      </c>
      <c r="U77" s="43" t="e">
        <f>#REF!-'IS 3Q2022'!U77</f>
        <v>#REF!</v>
      </c>
      <c r="V77" s="62" t="e">
        <f>#REF!-'IS 3Q2022'!V77</f>
        <v>#REF!</v>
      </c>
      <c r="W77" s="132" t="e">
        <f>#REF!-'IS 3Q2022'!W77</f>
        <v>#REF!</v>
      </c>
      <c r="X77" s="62" t="e">
        <f>#REF!-'IS 3Q2022'!X77</f>
        <v>#REF!</v>
      </c>
      <c r="Y77" s="62" t="e">
        <f>#REF!-'IS 3Q2022'!Y77</f>
        <v>#REF!</v>
      </c>
      <c r="Z77" s="62" t="e">
        <f>#REF!-'IS 3Q2022'!Z77</f>
        <v>#REF!</v>
      </c>
      <c r="AA77" s="62" t="e">
        <f>#REF!-'IS 3Q2022'!AA77</f>
        <v>#REF!</v>
      </c>
      <c r="AB77" s="97" t="e">
        <f>#REF!-'IS 3Q2022'!AB77</f>
        <v>#REF!</v>
      </c>
      <c r="AC77" s="62" t="e">
        <f>#REF!-'IS 3Q2022'!AC77</f>
        <v>#REF!</v>
      </c>
      <c r="AD77" s="62" t="e">
        <f>#REF!-'IS 3Q2022'!AD77</f>
        <v>#REF!</v>
      </c>
      <c r="AE77" s="62" t="e">
        <f>#REF!-'IS 3Q2022'!AE77</f>
        <v>#REF!</v>
      </c>
      <c r="AF77" s="62" t="e">
        <f>#REF!-'IS 3Q2022'!AF77</f>
        <v>#REF!</v>
      </c>
      <c r="AG77" s="97" t="e">
        <f>#REF!-'IS 3Q2022'!AG77</f>
        <v>#REF!</v>
      </c>
      <c r="AH77" s="62" t="e">
        <f>#REF!-'IS 3Q2022'!AH77</f>
        <v>#REF!</v>
      </c>
      <c r="AI77" s="62" t="e">
        <f>#REF!-'IS 3Q2022'!AI77</f>
        <v>#REF!</v>
      </c>
      <c r="AJ77" s="62" t="e">
        <f>#REF!-'IS 3Q2022'!AJ77</f>
        <v>#REF!</v>
      </c>
      <c r="AK77" s="62" t="e">
        <f>#REF!-'IS 3Q2022'!AK77</f>
        <v>#REF!</v>
      </c>
      <c r="AL77" s="97" t="e">
        <f>#REF!-'IS 3Q2022'!AL77</f>
        <v>#REF!</v>
      </c>
      <c r="AM77" s="62" t="e">
        <f>#REF!-'IS 3Q2022'!AM77</f>
        <v>#REF!</v>
      </c>
      <c r="AN77" s="62" t="e">
        <f>#REF!-'IS 3Q2022'!AN77</f>
        <v>#REF!</v>
      </c>
      <c r="AO77" s="62" t="e">
        <f>#REF!-'IS 3Q2022'!AO77</f>
        <v>#REF!</v>
      </c>
      <c r="AP77" s="62" t="e">
        <f>#REF!-'IS 3Q2022'!AP77</f>
        <v>#REF!</v>
      </c>
      <c r="AQ77" s="97" t="e">
        <f>#REF!-'IS 3Q2022'!AQ77</f>
        <v>#REF!</v>
      </c>
      <c r="AR77" s="62" t="e">
        <f>#REF!-'IS 3Q2022'!AR77</f>
        <v>#REF!</v>
      </c>
      <c r="AS77" s="62" t="e">
        <f>#REF!-'IS 3Q2022'!AS77</f>
        <v>#REF!</v>
      </c>
      <c r="AT77" s="62" t="e">
        <f>#REF!-'IS 3Q2022'!AT77</f>
        <v>#REF!</v>
      </c>
      <c r="AU77" s="62" t="e">
        <f>#REF!-'IS 3Q2022'!AU77</f>
        <v>#REF!</v>
      </c>
      <c r="AV77" s="97" t="e">
        <f>#REF!-'IS 3Q2022'!AV77</f>
        <v>#REF!</v>
      </c>
    </row>
    <row r="78" spans="2:48" s="8" customFormat="1" outlineLevel="1" x14ac:dyDescent="0.55000000000000004">
      <c r="B78" s="453" t="s">
        <v>116</v>
      </c>
      <c r="C78" s="454"/>
      <c r="D78" s="50" t="e">
        <f>#REF!-'IS 3Q2022'!D78</f>
        <v>#REF!</v>
      </c>
      <c r="E78" s="50" t="e">
        <f>#REF!-'IS 3Q2022'!E78</f>
        <v>#REF!</v>
      </c>
      <c r="F78" s="103" t="e">
        <f>#REF!-'IS 3Q2022'!F78</f>
        <v>#REF!</v>
      </c>
      <c r="G78" s="50" t="e">
        <f>#REF!-'IS 3Q2022'!G78</f>
        <v>#REF!</v>
      </c>
      <c r="H78" s="97" t="e">
        <f>#REF!-'IS 3Q2022'!H78</f>
        <v>#REF!</v>
      </c>
      <c r="I78" s="50" t="e">
        <f>#REF!-'IS 3Q2022'!I78</f>
        <v>#REF!</v>
      </c>
      <c r="J78" s="50" t="e">
        <f>#REF!-'IS 3Q2022'!J78</f>
        <v>#REF!</v>
      </c>
      <c r="K78" s="103" t="e">
        <f>#REF!-'IS 3Q2022'!K78</f>
        <v>#REF!</v>
      </c>
      <c r="L78" s="50" t="e">
        <f>#REF!-'IS 3Q2022'!L78</f>
        <v>#REF!</v>
      </c>
      <c r="M78" s="97" t="e">
        <f>#REF!-'IS 3Q2022'!M78</f>
        <v>#REF!</v>
      </c>
      <c r="N78" s="50" t="e">
        <f>#REF!-'IS 3Q2022'!N78</f>
        <v>#REF!</v>
      </c>
      <c r="O78" s="50" t="e">
        <f>#REF!-'IS 3Q2022'!O78</f>
        <v>#REF!</v>
      </c>
      <c r="P78" s="50" t="e">
        <f>#REF!-'IS 3Q2022'!P78</f>
        <v>#REF!</v>
      </c>
      <c r="Q78" s="103" t="e">
        <f>#REF!-'IS 3Q2022'!Q78</f>
        <v>#REF!</v>
      </c>
      <c r="R78" s="97" t="e">
        <f>#REF!-'IS 3Q2022'!R78</f>
        <v>#REF!</v>
      </c>
      <c r="S78" s="50" t="e">
        <f>#REF!-'IS 3Q2022'!S78</f>
        <v>#REF!</v>
      </c>
      <c r="T78" s="50" t="e">
        <f>#REF!-'IS 3Q2022'!T78</f>
        <v>#REF!</v>
      </c>
      <c r="U78" s="50" t="e">
        <f>#REF!-'IS 3Q2022'!U78</f>
        <v>#REF!</v>
      </c>
      <c r="V78" s="50" t="e">
        <f>#REF!-'IS 3Q2022'!V78</f>
        <v>#REF!</v>
      </c>
      <c r="W78" s="132" t="e">
        <f>#REF!-'IS 3Q2022'!W78</f>
        <v>#REF!</v>
      </c>
      <c r="X78" s="50" t="e">
        <f>#REF!-'IS 3Q2022'!X78</f>
        <v>#REF!</v>
      </c>
      <c r="Y78" s="50" t="e">
        <f>#REF!-'IS 3Q2022'!Y78</f>
        <v>#REF!</v>
      </c>
      <c r="Z78" s="50" t="e">
        <f>#REF!-'IS 3Q2022'!Z78</f>
        <v>#REF!</v>
      </c>
      <c r="AA78" s="50" t="e">
        <f>#REF!-'IS 3Q2022'!AA78</f>
        <v>#REF!</v>
      </c>
      <c r="AB78" s="97" t="e">
        <f>#REF!-'IS 3Q2022'!AB78</f>
        <v>#REF!</v>
      </c>
      <c r="AC78" s="50" t="e">
        <f>#REF!-'IS 3Q2022'!AC78</f>
        <v>#REF!</v>
      </c>
      <c r="AD78" s="50" t="e">
        <f>#REF!-'IS 3Q2022'!AD78</f>
        <v>#REF!</v>
      </c>
      <c r="AE78" s="50" t="e">
        <f>#REF!-'IS 3Q2022'!AE78</f>
        <v>#REF!</v>
      </c>
      <c r="AF78" s="50" t="e">
        <f>#REF!-'IS 3Q2022'!AF78</f>
        <v>#REF!</v>
      </c>
      <c r="AG78" s="97" t="e">
        <f>#REF!-'IS 3Q2022'!AG78</f>
        <v>#REF!</v>
      </c>
      <c r="AH78" s="50" t="e">
        <f>#REF!-'IS 3Q2022'!AH78</f>
        <v>#REF!</v>
      </c>
      <c r="AI78" s="50" t="e">
        <f>#REF!-'IS 3Q2022'!AI78</f>
        <v>#REF!</v>
      </c>
      <c r="AJ78" s="50" t="e">
        <f>#REF!-'IS 3Q2022'!AJ78</f>
        <v>#REF!</v>
      </c>
      <c r="AK78" s="50" t="e">
        <f>#REF!-'IS 3Q2022'!AK78</f>
        <v>#REF!</v>
      </c>
      <c r="AL78" s="97" t="e">
        <f>#REF!-'IS 3Q2022'!AL78</f>
        <v>#REF!</v>
      </c>
      <c r="AM78" s="50" t="e">
        <f>#REF!-'IS 3Q2022'!AM78</f>
        <v>#REF!</v>
      </c>
      <c r="AN78" s="50" t="e">
        <f>#REF!-'IS 3Q2022'!AN78</f>
        <v>#REF!</v>
      </c>
      <c r="AO78" s="50" t="e">
        <f>#REF!-'IS 3Q2022'!AO78</f>
        <v>#REF!</v>
      </c>
      <c r="AP78" s="50" t="e">
        <f>#REF!-'IS 3Q2022'!AP78</f>
        <v>#REF!</v>
      </c>
      <c r="AQ78" s="97" t="e">
        <f>#REF!-'IS 3Q2022'!AQ78</f>
        <v>#REF!</v>
      </c>
      <c r="AR78" s="50" t="e">
        <f>#REF!-'IS 3Q2022'!AR78</f>
        <v>#REF!</v>
      </c>
      <c r="AS78" s="50" t="e">
        <f>#REF!-'IS 3Q2022'!AS78</f>
        <v>#REF!</v>
      </c>
      <c r="AT78" s="50" t="e">
        <f>#REF!-'IS 3Q2022'!AT78</f>
        <v>#REF!</v>
      </c>
      <c r="AU78" s="50" t="e">
        <f>#REF!-'IS 3Q2022'!AU78</f>
        <v>#REF!</v>
      </c>
      <c r="AV78" s="97" t="e">
        <f>#REF!-'IS 3Q2022'!AV78</f>
        <v>#REF!</v>
      </c>
    </row>
    <row r="79" spans="2:48" s="8" customFormat="1" outlineLevel="1" x14ac:dyDescent="0.55000000000000004">
      <c r="B79" s="38" t="s">
        <v>200</v>
      </c>
      <c r="C79" s="206"/>
      <c r="D79" s="43" t="e">
        <f>#REF!-'IS 3Q2022'!D79</f>
        <v>#REF!</v>
      </c>
      <c r="E79" s="43" t="e">
        <f>#REF!-'IS 3Q2022'!E79</f>
        <v>#REF!</v>
      </c>
      <c r="F79" s="43" t="e">
        <f>#REF!-'IS 3Q2022'!F79</f>
        <v>#REF!</v>
      </c>
      <c r="G79" s="43" t="e">
        <f>#REF!-'IS 3Q2022'!G79</f>
        <v>#REF!</v>
      </c>
      <c r="H79" s="97" t="e">
        <f>#REF!-'IS 3Q2022'!H79</f>
        <v>#REF!</v>
      </c>
      <c r="I79" s="27" t="e">
        <f>#REF!-'IS 3Q2022'!I79</f>
        <v>#REF!</v>
      </c>
      <c r="J79" s="27" t="e">
        <f>#REF!-'IS 3Q2022'!J79</f>
        <v>#REF!</v>
      </c>
      <c r="K79" s="27" t="e">
        <f>#REF!-'IS 3Q2022'!K79</f>
        <v>#REF!</v>
      </c>
      <c r="L79" s="27" t="e">
        <f>#REF!-'IS 3Q2022'!L79</f>
        <v>#REF!</v>
      </c>
      <c r="M79" s="97" t="e">
        <f>#REF!-'IS 3Q2022'!M79</f>
        <v>#REF!</v>
      </c>
      <c r="N79" s="27" t="e">
        <f>#REF!-'IS 3Q2022'!N79</f>
        <v>#REF!</v>
      </c>
      <c r="O79" s="27" t="e">
        <f>#REF!-'IS 3Q2022'!O79</f>
        <v>#REF!</v>
      </c>
      <c r="P79" s="27" t="e">
        <f>#REF!-'IS 3Q2022'!P79</f>
        <v>#REF!</v>
      </c>
      <c r="Q79" s="27" t="e">
        <f>#REF!-'IS 3Q2022'!Q79</f>
        <v>#REF!</v>
      </c>
      <c r="R79" s="97" t="e">
        <f>#REF!-'IS 3Q2022'!R79</f>
        <v>#REF!</v>
      </c>
      <c r="S79" s="27" t="e">
        <f>#REF!-'IS 3Q2022'!S79</f>
        <v>#REF!</v>
      </c>
      <c r="T79" s="27" t="e">
        <f>#REF!-'IS 3Q2022'!T79</f>
        <v>#REF!</v>
      </c>
      <c r="U79" s="27" t="e">
        <f>#REF!-'IS 3Q2022'!U79</f>
        <v>#REF!</v>
      </c>
      <c r="V79" s="27" t="e">
        <f>#REF!-'IS 3Q2022'!V79</f>
        <v>#REF!</v>
      </c>
      <c r="W79" s="375" t="e">
        <f>#REF!-'IS 3Q2022'!W79</f>
        <v>#REF!</v>
      </c>
      <c r="X79" s="27" t="e">
        <f>#REF!-'IS 3Q2022'!X79</f>
        <v>#REF!</v>
      </c>
      <c r="Y79" s="27" t="e">
        <f>#REF!-'IS 3Q2022'!Y79</f>
        <v>#REF!</v>
      </c>
      <c r="Z79" s="27" t="e">
        <f>#REF!-'IS 3Q2022'!Z79</f>
        <v>#REF!</v>
      </c>
      <c r="AA79" s="27" t="e">
        <f>#REF!-'IS 3Q2022'!AA79</f>
        <v>#REF!</v>
      </c>
      <c r="AB79" s="375" t="e">
        <f>#REF!-'IS 3Q2022'!AB79</f>
        <v>#REF!</v>
      </c>
      <c r="AC79" s="27" t="e">
        <f>#REF!-'IS 3Q2022'!AC79</f>
        <v>#REF!</v>
      </c>
      <c r="AD79" s="27" t="e">
        <f>#REF!-'IS 3Q2022'!AD79</f>
        <v>#REF!</v>
      </c>
      <c r="AE79" s="27" t="e">
        <f>#REF!-'IS 3Q2022'!AE79</f>
        <v>#REF!</v>
      </c>
      <c r="AF79" s="27" t="e">
        <f>#REF!-'IS 3Q2022'!AF79</f>
        <v>#REF!</v>
      </c>
      <c r="AG79" s="375" t="e">
        <f>#REF!-'IS 3Q2022'!AG79</f>
        <v>#REF!</v>
      </c>
      <c r="AH79" s="27" t="e">
        <f>#REF!-'IS 3Q2022'!AH79</f>
        <v>#REF!</v>
      </c>
      <c r="AI79" s="27" t="e">
        <f>#REF!-'IS 3Q2022'!AI79</f>
        <v>#REF!</v>
      </c>
      <c r="AJ79" s="27" t="e">
        <f>#REF!-'IS 3Q2022'!AJ79</f>
        <v>#REF!</v>
      </c>
      <c r="AK79" s="27" t="e">
        <f>#REF!-'IS 3Q2022'!AK79</f>
        <v>#REF!</v>
      </c>
      <c r="AL79" s="375" t="e">
        <f>#REF!-'IS 3Q2022'!AL79</f>
        <v>#REF!</v>
      </c>
      <c r="AM79" s="27" t="e">
        <f>#REF!-'IS 3Q2022'!AM79</f>
        <v>#REF!</v>
      </c>
      <c r="AN79" s="27" t="e">
        <f>#REF!-'IS 3Q2022'!AN79</f>
        <v>#REF!</v>
      </c>
      <c r="AO79" s="27" t="e">
        <f>#REF!-'IS 3Q2022'!AO79</f>
        <v>#REF!</v>
      </c>
      <c r="AP79" s="27" t="e">
        <f>#REF!-'IS 3Q2022'!AP79</f>
        <v>#REF!</v>
      </c>
      <c r="AQ79" s="97" t="e">
        <f>#REF!-'IS 3Q2022'!AQ79</f>
        <v>#REF!</v>
      </c>
      <c r="AR79" s="27" t="e">
        <f>#REF!-'IS 3Q2022'!AR79</f>
        <v>#REF!</v>
      </c>
      <c r="AS79" s="27" t="e">
        <f>#REF!-'IS 3Q2022'!AS79</f>
        <v>#REF!</v>
      </c>
      <c r="AT79" s="27" t="e">
        <f>#REF!-'IS 3Q2022'!AT79</f>
        <v>#REF!</v>
      </c>
      <c r="AU79" s="27" t="e">
        <f>#REF!-'IS 3Q2022'!AU79</f>
        <v>#REF!</v>
      </c>
      <c r="AV79" s="97" t="e">
        <f>#REF!-'IS 3Q2022'!AV79</f>
        <v>#REF!</v>
      </c>
    </row>
    <row r="80" spans="2:48" outlineLevel="1" x14ac:dyDescent="0.55000000000000004">
      <c r="B80" s="236" t="s">
        <v>44</v>
      </c>
      <c r="C80" s="221"/>
      <c r="D80" s="222" t="e">
        <f>#REF!-'IS 3Q2022'!D80</f>
        <v>#REF!</v>
      </c>
      <c r="E80" s="222" t="e">
        <f>#REF!-'IS 3Q2022'!E80</f>
        <v>#REF!</v>
      </c>
      <c r="F80" s="222" t="e">
        <f>#REF!-'IS 3Q2022'!F80</f>
        <v>#REF!</v>
      </c>
      <c r="G80" s="222" t="e">
        <f>#REF!-'IS 3Q2022'!G80</f>
        <v>#REF!</v>
      </c>
      <c r="H80" s="223" t="e">
        <f>#REF!-'IS 3Q2022'!H80</f>
        <v>#REF!</v>
      </c>
      <c r="I80" s="222" t="e">
        <f>#REF!-'IS 3Q2022'!I80</f>
        <v>#REF!</v>
      </c>
      <c r="J80" s="222" t="e">
        <f>#REF!-'IS 3Q2022'!J80</f>
        <v>#REF!</v>
      </c>
      <c r="K80" s="222" t="e">
        <f>#REF!-'IS 3Q2022'!K80</f>
        <v>#REF!</v>
      </c>
      <c r="L80" s="224" t="e">
        <f>#REF!-'IS 3Q2022'!L80</f>
        <v>#REF!</v>
      </c>
      <c r="M80" s="223" t="e">
        <f>#REF!-'IS 3Q2022'!M80</f>
        <v>#REF!</v>
      </c>
      <c r="N80" s="222" t="e">
        <f>#REF!-'IS 3Q2022'!N80</f>
        <v>#REF!</v>
      </c>
      <c r="O80" s="222" t="e">
        <f>#REF!-'IS 3Q2022'!O80</f>
        <v>#REF!</v>
      </c>
      <c r="P80" s="222" t="e">
        <f>#REF!-'IS 3Q2022'!P80</f>
        <v>#REF!</v>
      </c>
      <c r="Q80" s="222" t="e">
        <f>#REF!-'IS 3Q2022'!Q80</f>
        <v>#REF!</v>
      </c>
      <c r="R80" s="225" t="e">
        <f>#REF!-'IS 3Q2022'!R80</f>
        <v>#REF!</v>
      </c>
      <c r="S80" s="224" t="e">
        <f>#REF!-'IS 3Q2022'!S80</f>
        <v>#REF!</v>
      </c>
      <c r="T80" s="224" t="e">
        <f>#REF!-'IS 3Q2022'!T80</f>
        <v>#REF!</v>
      </c>
      <c r="U80" s="224" t="e">
        <f>#REF!-'IS 3Q2022'!U80</f>
        <v>#REF!</v>
      </c>
      <c r="V80" s="224" t="e">
        <f>#REF!-'IS 3Q2022'!V80</f>
        <v>#REF!</v>
      </c>
      <c r="W80" s="223" t="e">
        <f>#REF!-'IS 3Q2022'!W80</f>
        <v>#REF!</v>
      </c>
      <c r="X80" s="224" t="e">
        <f>#REF!-'IS 3Q2022'!X80</f>
        <v>#REF!</v>
      </c>
      <c r="Y80" s="224" t="e">
        <f>#REF!-'IS 3Q2022'!Y80</f>
        <v>#REF!</v>
      </c>
      <c r="Z80" s="224" t="e">
        <f>#REF!-'IS 3Q2022'!Z80</f>
        <v>#REF!</v>
      </c>
      <c r="AA80" s="224" t="e">
        <f>#REF!-'IS 3Q2022'!AA80</f>
        <v>#REF!</v>
      </c>
      <c r="AB80" s="225" t="e">
        <f>#REF!-'IS 3Q2022'!AB80</f>
        <v>#REF!</v>
      </c>
      <c r="AC80" s="224" t="e">
        <f>#REF!-'IS 3Q2022'!AC80</f>
        <v>#REF!</v>
      </c>
      <c r="AD80" s="224" t="e">
        <f>#REF!-'IS 3Q2022'!AD80</f>
        <v>#REF!</v>
      </c>
      <c r="AE80" s="224" t="e">
        <f>#REF!-'IS 3Q2022'!AE80</f>
        <v>#REF!</v>
      </c>
      <c r="AF80" s="224" t="e">
        <f>#REF!-'IS 3Q2022'!AF80</f>
        <v>#REF!</v>
      </c>
      <c r="AG80" s="225" t="e">
        <f>#REF!-'IS 3Q2022'!AG80</f>
        <v>#REF!</v>
      </c>
      <c r="AH80" s="224" t="e">
        <f>#REF!-'IS 3Q2022'!AH80</f>
        <v>#REF!</v>
      </c>
      <c r="AI80" s="224" t="e">
        <f>#REF!-'IS 3Q2022'!AI80</f>
        <v>#REF!</v>
      </c>
      <c r="AJ80" s="224" t="e">
        <f>#REF!-'IS 3Q2022'!AJ80</f>
        <v>#REF!</v>
      </c>
      <c r="AK80" s="224" t="e">
        <f>#REF!-'IS 3Q2022'!AK80</f>
        <v>#REF!</v>
      </c>
      <c r="AL80" s="225" t="e">
        <f>#REF!-'IS 3Q2022'!AL80</f>
        <v>#REF!</v>
      </c>
      <c r="AM80" s="224" t="e">
        <f>#REF!-'IS 3Q2022'!AM80</f>
        <v>#REF!</v>
      </c>
      <c r="AN80" s="224" t="e">
        <f>#REF!-'IS 3Q2022'!AN80</f>
        <v>#REF!</v>
      </c>
      <c r="AO80" s="224" t="e">
        <f>#REF!-'IS 3Q2022'!AO80</f>
        <v>#REF!</v>
      </c>
      <c r="AP80" s="224" t="e">
        <f>#REF!-'IS 3Q2022'!AP80</f>
        <v>#REF!</v>
      </c>
      <c r="AQ80" s="225" t="e">
        <f>#REF!-'IS 3Q2022'!AQ80</f>
        <v>#REF!</v>
      </c>
      <c r="AR80" s="224" t="e">
        <f>#REF!-'IS 3Q2022'!AR80</f>
        <v>#REF!</v>
      </c>
      <c r="AS80" s="224" t="e">
        <f>#REF!-'IS 3Q2022'!AS80</f>
        <v>#REF!</v>
      </c>
      <c r="AT80" s="224" t="e">
        <f>#REF!-'IS 3Q2022'!AT80</f>
        <v>#REF!</v>
      </c>
      <c r="AU80" s="224" t="e">
        <f>#REF!-'IS 3Q2022'!AU80</f>
        <v>#REF!</v>
      </c>
      <c r="AV80" s="225" t="e">
        <f>#REF!-'IS 3Q2022'!AV80</f>
        <v>#REF!</v>
      </c>
    </row>
    <row r="81" spans="1:48" outlineLevel="1" x14ac:dyDescent="0.55000000000000004">
      <c r="B81" s="180" t="s">
        <v>43</v>
      </c>
      <c r="C81" s="207"/>
      <c r="D81" s="151" t="e">
        <f>#REF!-'IS 3Q2022'!D81</f>
        <v>#REF!</v>
      </c>
      <c r="E81" s="151" t="e">
        <f>#REF!-'IS 3Q2022'!E81</f>
        <v>#REF!</v>
      </c>
      <c r="F81" s="151" t="e">
        <f>#REF!-'IS 3Q2022'!F81</f>
        <v>#REF!</v>
      </c>
      <c r="G81" s="151" t="e">
        <f>#REF!-'IS 3Q2022'!G81</f>
        <v>#REF!</v>
      </c>
      <c r="H81" s="60" t="e">
        <f>#REF!-'IS 3Q2022'!H81</f>
        <v>#REF!</v>
      </c>
      <c r="I81" s="151" t="e">
        <f>#REF!-'IS 3Q2022'!I81</f>
        <v>#REF!</v>
      </c>
      <c r="J81" s="151" t="e">
        <f>#REF!-'IS 3Q2022'!J81</f>
        <v>#REF!</v>
      </c>
      <c r="K81" s="151" t="e">
        <f>#REF!-'IS 3Q2022'!K81</f>
        <v>#REF!</v>
      </c>
      <c r="L81" s="59" t="e">
        <f>#REF!-'IS 3Q2022'!L81</f>
        <v>#REF!</v>
      </c>
      <c r="M81" s="60" t="e">
        <f>#REF!-'IS 3Q2022'!M81</f>
        <v>#REF!</v>
      </c>
      <c r="N81" s="151" t="e">
        <f>#REF!-'IS 3Q2022'!N81</f>
        <v>#REF!</v>
      </c>
      <c r="O81" s="59" t="e">
        <f>#REF!-'IS 3Q2022'!O81</f>
        <v>#REF!</v>
      </c>
      <c r="P81" s="59" t="e">
        <f>#REF!-'IS 3Q2022'!P81</f>
        <v>#REF!</v>
      </c>
      <c r="Q81" s="151" t="e">
        <f>#REF!-'IS 3Q2022'!Q81</f>
        <v>#REF!</v>
      </c>
      <c r="R81" s="60" t="e">
        <f>#REF!-'IS 3Q2022'!R81</f>
        <v>#REF!</v>
      </c>
      <c r="S81" s="59" t="e">
        <f>#REF!-'IS 3Q2022'!S81</f>
        <v>#REF!</v>
      </c>
      <c r="T81" s="59" t="e">
        <f>#REF!-'IS 3Q2022'!T81</f>
        <v>#REF!</v>
      </c>
      <c r="U81" s="59" t="e">
        <f>#REF!-'IS 3Q2022'!U81</f>
        <v>#REF!</v>
      </c>
      <c r="V81" s="59" t="e">
        <f>#REF!-'IS 3Q2022'!V81</f>
        <v>#REF!</v>
      </c>
      <c r="W81" s="148" t="e">
        <f>#REF!-'IS 3Q2022'!W81</f>
        <v>#REF!</v>
      </c>
      <c r="X81" s="59" t="e">
        <f>#REF!-'IS 3Q2022'!X81</f>
        <v>#REF!</v>
      </c>
      <c r="Y81" s="59" t="e">
        <f>#REF!-'IS 3Q2022'!Y81</f>
        <v>#REF!</v>
      </c>
      <c r="Z81" s="59" t="e">
        <f>#REF!-'IS 3Q2022'!Z81</f>
        <v>#REF!</v>
      </c>
      <c r="AA81" s="59" t="e">
        <f>#REF!-'IS 3Q2022'!AA81</f>
        <v>#REF!</v>
      </c>
      <c r="AB81" s="60" t="e">
        <f>#REF!-'IS 3Q2022'!AB81</f>
        <v>#REF!</v>
      </c>
      <c r="AC81" s="59" t="e">
        <f>#REF!-'IS 3Q2022'!AC81</f>
        <v>#REF!</v>
      </c>
      <c r="AD81" s="59" t="e">
        <f>#REF!-'IS 3Q2022'!AD81</f>
        <v>#REF!</v>
      </c>
      <c r="AE81" s="59" t="e">
        <f>#REF!-'IS 3Q2022'!AE81</f>
        <v>#REF!</v>
      </c>
      <c r="AF81" s="59" t="e">
        <f>#REF!-'IS 3Q2022'!AF81</f>
        <v>#REF!</v>
      </c>
      <c r="AG81" s="60" t="e">
        <f>#REF!-'IS 3Q2022'!AG81</f>
        <v>#REF!</v>
      </c>
      <c r="AH81" s="59" t="e">
        <f>#REF!-'IS 3Q2022'!AH81</f>
        <v>#REF!</v>
      </c>
      <c r="AI81" s="59" t="e">
        <f>#REF!-'IS 3Q2022'!AI81</f>
        <v>#REF!</v>
      </c>
      <c r="AJ81" s="59" t="e">
        <f>#REF!-'IS 3Q2022'!AJ81</f>
        <v>#REF!</v>
      </c>
      <c r="AK81" s="59" t="e">
        <f>#REF!-'IS 3Q2022'!AK81</f>
        <v>#REF!</v>
      </c>
      <c r="AL81" s="60" t="e">
        <f>#REF!-'IS 3Q2022'!AL81</f>
        <v>#REF!</v>
      </c>
      <c r="AM81" s="59" t="e">
        <f>#REF!-'IS 3Q2022'!AM81</f>
        <v>#REF!</v>
      </c>
      <c r="AN81" s="59" t="e">
        <f>#REF!-'IS 3Q2022'!AN81</f>
        <v>#REF!</v>
      </c>
      <c r="AO81" s="59" t="e">
        <f>#REF!-'IS 3Q2022'!AO81</f>
        <v>#REF!</v>
      </c>
      <c r="AP81" s="59" t="e">
        <f>#REF!-'IS 3Q2022'!AP81</f>
        <v>#REF!</v>
      </c>
      <c r="AQ81" s="60" t="e">
        <f>#REF!-'IS 3Q2022'!AQ81</f>
        <v>#REF!</v>
      </c>
      <c r="AR81" s="59" t="e">
        <f>#REF!-'IS 3Q2022'!AR81</f>
        <v>#REF!</v>
      </c>
      <c r="AS81" s="59" t="e">
        <f>#REF!-'IS 3Q2022'!AS81</f>
        <v>#REF!</v>
      </c>
      <c r="AT81" s="59" t="e">
        <f>#REF!-'IS 3Q2022'!AT81</f>
        <v>#REF!</v>
      </c>
      <c r="AU81" s="59" t="e">
        <f>#REF!-'IS 3Q2022'!AU81</f>
        <v>#REF!</v>
      </c>
      <c r="AV81" s="60" t="e">
        <f>#REF!-'IS 3Q2022'!AV81</f>
        <v>#REF!</v>
      </c>
    </row>
    <row r="82" spans="1:48" s="8" customFormat="1" outlineLevel="1" x14ac:dyDescent="0.55000000000000004">
      <c r="B82" s="208" t="s">
        <v>45</v>
      </c>
      <c r="C82" s="206"/>
      <c r="D82" s="152" t="e">
        <f>#REF!-'IS 3Q2022'!D82</f>
        <v>#REF!</v>
      </c>
      <c r="E82" s="152" t="e">
        <f>#REF!-'IS 3Q2022'!E82</f>
        <v>#REF!</v>
      </c>
      <c r="F82" s="152" t="e">
        <f>#REF!-'IS 3Q2022'!F82</f>
        <v>#REF!</v>
      </c>
      <c r="G82" s="152" t="e">
        <f>#REF!-'IS 3Q2022'!G82</f>
        <v>#REF!</v>
      </c>
      <c r="H82" s="61" t="e">
        <f>#REF!-'IS 3Q2022'!H82</f>
        <v>#REF!</v>
      </c>
      <c r="I82" s="152" t="e">
        <f>#REF!-'IS 3Q2022'!I82</f>
        <v>#REF!</v>
      </c>
      <c r="J82" s="152" t="e">
        <f>#REF!-'IS 3Q2022'!J82</f>
        <v>#REF!</v>
      </c>
      <c r="K82" s="152" t="e">
        <f>#REF!-'IS 3Q2022'!K82</f>
        <v>#REF!</v>
      </c>
      <c r="L82" s="157" t="e">
        <f>#REF!-'IS 3Q2022'!L82</f>
        <v>#REF!</v>
      </c>
      <c r="M82" s="61" t="e">
        <f>#REF!-'IS 3Q2022'!M82</f>
        <v>#REF!</v>
      </c>
      <c r="N82" s="152" t="e">
        <f>#REF!-'IS 3Q2022'!N82</f>
        <v>#REF!</v>
      </c>
      <c r="O82" s="152" t="e">
        <f>#REF!-'IS 3Q2022'!O82</f>
        <v>#REF!</v>
      </c>
      <c r="P82" s="152" t="e">
        <f>#REF!-'IS 3Q2022'!P82</f>
        <v>#REF!</v>
      </c>
      <c r="Q82" s="152" t="e">
        <f>#REF!-'IS 3Q2022'!Q82</f>
        <v>#REF!</v>
      </c>
      <c r="R82" s="377" t="e">
        <f>#REF!-'IS 3Q2022'!R82</f>
        <v>#REF!</v>
      </c>
      <c r="S82" s="152" t="e">
        <f>#REF!-'IS 3Q2022'!S82</f>
        <v>#REF!</v>
      </c>
      <c r="T82" s="152" t="e">
        <f>#REF!-'IS 3Q2022'!T82</f>
        <v>#REF!</v>
      </c>
      <c r="U82" s="152" t="e">
        <f>#REF!-'IS 3Q2022'!U82</f>
        <v>#REF!</v>
      </c>
      <c r="V82" s="152" t="e">
        <f>#REF!-'IS 3Q2022'!V82</f>
        <v>#REF!</v>
      </c>
      <c r="W82" s="377" t="e">
        <f>#REF!-'IS 3Q2022'!W82</f>
        <v>#REF!</v>
      </c>
      <c r="X82" s="157" t="e">
        <f>#REF!-'IS 3Q2022'!X82</f>
        <v>#REF!</v>
      </c>
      <c r="Y82" s="157" t="e">
        <f>#REF!-'IS 3Q2022'!Y82</f>
        <v>#REF!</v>
      </c>
      <c r="Z82" s="157" t="e">
        <f>#REF!-'IS 3Q2022'!Z82</f>
        <v>#REF!</v>
      </c>
      <c r="AA82" s="157" t="e">
        <f>#REF!-'IS 3Q2022'!AA82</f>
        <v>#REF!</v>
      </c>
      <c r="AB82" s="377" t="e">
        <f>#REF!-'IS 3Q2022'!AB82</f>
        <v>#REF!</v>
      </c>
      <c r="AC82" s="157" t="e">
        <f>#REF!-'IS 3Q2022'!AC82</f>
        <v>#REF!</v>
      </c>
      <c r="AD82" s="157" t="e">
        <f>#REF!-'IS 3Q2022'!AD82</f>
        <v>#REF!</v>
      </c>
      <c r="AE82" s="157" t="e">
        <f>#REF!-'IS 3Q2022'!AE82</f>
        <v>#REF!</v>
      </c>
      <c r="AF82" s="157" t="e">
        <f>#REF!-'IS 3Q2022'!AF82</f>
        <v>#REF!</v>
      </c>
      <c r="AG82" s="377" t="e">
        <f>#REF!-'IS 3Q2022'!AG82</f>
        <v>#REF!</v>
      </c>
      <c r="AH82" s="157" t="e">
        <f>#REF!-'IS 3Q2022'!AH82</f>
        <v>#REF!</v>
      </c>
      <c r="AI82" s="157" t="e">
        <f>#REF!-'IS 3Q2022'!AI82</f>
        <v>#REF!</v>
      </c>
      <c r="AJ82" s="157" t="e">
        <f>#REF!-'IS 3Q2022'!AJ82</f>
        <v>#REF!</v>
      </c>
      <c r="AK82" s="157" t="e">
        <f>#REF!-'IS 3Q2022'!AK82</f>
        <v>#REF!</v>
      </c>
      <c r="AL82" s="377" t="e">
        <f>#REF!-'IS 3Q2022'!AL82</f>
        <v>#REF!</v>
      </c>
      <c r="AM82" s="157" t="e">
        <f>#REF!-'IS 3Q2022'!AM82</f>
        <v>#REF!</v>
      </c>
      <c r="AN82" s="157" t="e">
        <f>#REF!-'IS 3Q2022'!AN82</f>
        <v>#REF!</v>
      </c>
      <c r="AO82" s="157" t="e">
        <f>#REF!-'IS 3Q2022'!AO82</f>
        <v>#REF!</v>
      </c>
      <c r="AP82" s="157" t="e">
        <f>#REF!-'IS 3Q2022'!AP82</f>
        <v>#REF!</v>
      </c>
      <c r="AQ82" s="134" t="e">
        <f>#REF!-'IS 3Q2022'!AQ82</f>
        <v>#REF!</v>
      </c>
      <c r="AR82" s="157" t="e">
        <f>#REF!-'IS 3Q2022'!AR82</f>
        <v>#REF!</v>
      </c>
      <c r="AS82" s="157" t="e">
        <f>#REF!-'IS 3Q2022'!AS82</f>
        <v>#REF!</v>
      </c>
      <c r="AT82" s="157" t="e">
        <f>#REF!-'IS 3Q2022'!AT82</f>
        <v>#REF!</v>
      </c>
      <c r="AU82" s="157" t="e">
        <f>#REF!-'IS 3Q2022'!AU82</f>
        <v>#REF!</v>
      </c>
      <c r="AV82" s="61" t="e">
        <f>#REF!-'IS 3Q2022'!AV82</f>
        <v>#REF!</v>
      </c>
    </row>
    <row r="83" spans="1:48" s="8" customFormat="1" outlineLevel="1" x14ac:dyDescent="0.55000000000000004">
      <c r="B83" s="461" t="s">
        <v>117</v>
      </c>
      <c r="C83" s="462"/>
      <c r="D83" s="117" t="e">
        <f>#REF!-'IS 3Q2022'!D83</f>
        <v>#REF!</v>
      </c>
      <c r="E83" s="117" t="e">
        <f>#REF!-'IS 3Q2022'!E83</f>
        <v>#REF!</v>
      </c>
      <c r="F83" s="117" t="e">
        <f>#REF!-'IS 3Q2022'!F83</f>
        <v>#REF!</v>
      </c>
      <c r="G83" s="117" t="e">
        <f>#REF!-'IS 3Q2022'!G83</f>
        <v>#REF!</v>
      </c>
      <c r="H83" s="192" t="e">
        <f>#REF!-'IS 3Q2022'!H83</f>
        <v>#REF!</v>
      </c>
      <c r="I83" s="117" t="e">
        <f>#REF!-'IS 3Q2022'!I83</f>
        <v>#REF!</v>
      </c>
      <c r="J83" s="117" t="e">
        <f>#REF!-'IS 3Q2022'!J83</f>
        <v>#REF!</v>
      </c>
      <c r="K83" s="117" t="e">
        <f>#REF!-'IS 3Q2022'!K83</f>
        <v>#REF!</v>
      </c>
      <c r="L83" s="117" t="e">
        <f>#REF!-'IS 3Q2022'!L83</f>
        <v>#REF!</v>
      </c>
      <c r="M83" s="192" t="e">
        <f>#REF!-'IS 3Q2022'!M83</f>
        <v>#REF!</v>
      </c>
      <c r="N83" s="117" t="e">
        <f>#REF!-'IS 3Q2022'!N83</f>
        <v>#REF!</v>
      </c>
      <c r="O83" s="67" t="e">
        <f>#REF!-'IS 3Q2022'!O83</f>
        <v>#REF!</v>
      </c>
      <c r="P83" s="67" t="e">
        <f>#REF!-'IS 3Q2022'!P83</f>
        <v>#REF!</v>
      </c>
      <c r="Q83" s="67" t="e">
        <f>#REF!-'IS 3Q2022'!Q83</f>
        <v>#REF!</v>
      </c>
      <c r="R83" s="192" t="e">
        <f>#REF!-'IS 3Q2022'!R83</f>
        <v>#REF!</v>
      </c>
      <c r="S83" s="67" t="e">
        <f>#REF!-'IS 3Q2022'!S83</f>
        <v>#REF!</v>
      </c>
      <c r="T83" s="67" t="e">
        <f>#REF!-'IS 3Q2022'!T83</f>
        <v>#REF!</v>
      </c>
      <c r="U83" s="67" t="e">
        <f>#REF!-'IS 3Q2022'!U83</f>
        <v>#REF!</v>
      </c>
      <c r="V83" s="67" t="e">
        <f>#REF!-'IS 3Q2022'!V83</f>
        <v>#REF!</v>
      </c>
      <c r="W83" s="253" t="e">
        <f>#REF!-'IS 3Q2022'!W83</f>
        <v>#REF!</v>
      </c>
      <c r="X83" s="67" t="e">
        <f>#REF!-'IS 3Q2022'!X83</f>
        <v>#REF!</v>
      </c>
      <c r="Y83" s="67" t="e">
        <f>#REF!-'IS 3Q2022'!Y83</f>
        <v>#REF!</v>
      </c>
      <c r="Z83" s="67" t="e">
        <f>#REF!-'IS 3Q2022'!Z83</f>
        <v>#REF!</v>
      </c>
      <c r="AA83" s="67" t="e">
        <f>#REF!-'IS 3Q2022'!AA83</f>
        <v>#REF!</v>
      </c>
      <c r="AB83" s="192" t="e">
        <f>#REF!-'IS 3Q2022'!AB83</f>
        <v>#REF!</v>
      </c>
      <c r="AC83" s="67" t="e">
        <f>#REF!-'IS 3Q2022'!AC83</f>
        <v>#REF!</v>
      </c>
      <c r="AD83" s="67" t="e">
        <f>#REF!-'IS 3Q2022'!AD83</f>
        <v>#REF!</v>
      </c>
      <c r="AE83" s="67" t="e">
        <f>#REF!-'IS 3Q2022'!AE83</f>
        <v>#REF!</v>
      </c>
      <c r="AF83" s="67" t="e">
        <f>#REF!-'IS 3Q2022'!AF83</f>
        <v>#REF!</v>
      </c>
      <c r="AG83" s="192" t="e">
        <f>#REF!-'IS 3Q2022'!AG83</f>
        <v>#REF!</v>
      </c>
      <c r="AH83" s="67" t="e">
        <f>#REF!-'IS 3Q2022'!AH83</f>
        <v>#REF!</v>
      </c>
      <c r="AI83" s="67" t="e">
        <f>#REF!-'IS 3Q2022'!AI83</f>
        <v>#REF!</v>
      </c>
      <c r="AJ83" s="67" t="e">
        <f>#REF!-'IS 3Q2022'!AJ83</f>
        <v>#REF!</v>
      </c>
      <c r="AK83" s="67" t="e">
        <f>#REF!-'IS 3Q2022'!AK83</f>
        <v>#REF!</v>
      </c>
      <c r="AL83" s="192" t="e">
        <f>#REF!-'IS 3Q2022'!AL83</f>
        <v>#REF!</v>
      </c>
      <c r="AM83" s="67" t="e">
        <f>#REF!-'IS 3Q2022'!AM83</f>
        <v>#REF!</v>
      </c>
      <c r="AN83" s="67" t="e">
        <f>#REF!-'IS 3Q2022'!AN83</f>
        <v>#REF!</v>
      </c>
      <c r="AO83" s="67" t="e">
        <f>#REF!-'IS 3Q2022'!AO83</f>
        <v>#REF!</v>
      </c>
      <c r="AP83" s="67" t="e">
        <f>#REF!-'IS 3Q2022'!AP83</f>
        <v>#REF!</v>
      </c>
      <c r="AQ83" s="192" t="e">
        <f>#REF!-'IS 3Q2022'!AQ83</f>
        <v>#REF!</v>
      </c>
      <c r="AR83" s="67" t="e">
        <f>#REF!-'IS 3Q2022'!AR83</f>
        <v>#REF!</v>
      </c>
      <c r="AS83" s="67" t="e">
        <f>#REF!-'IS 3Q2022'!AS83</f>
        <v>#REF!</v>
      </c>
      <c r="AT83" s="67" t="e">
        <f>#REF!-'IS 3Q2022'!AT83</f>
        <v>#REF!</v>
      </c>
      <c r="AU83" s="67" t="e">
        <f>#REF!-'IS 3Q2022'!AU83</f>
        <v>#REF!</v>
      </c>
      <c r="AV83" s="192" t="e">
        <f>#REF!-'IS 3Q2022'!AV83</f>
        <v>#REF!</v>
      </c>
    </row>
    <row r="84" spans="1:48" outlineLevel="1" x14ac:dyDescent="0.55000000000000004">
      <c r="B84" s="180" t="s">
        <v>47</v>
      </c>
      <c r="C84" s="201"/>
      <c r="D84" s="101" t="e">
        <f>#REF!-'IS 3Q2022'!D84</f>
        <v>#REF!</v>
      </c>
      <c r="E84" s="101" t="e">
        <f>#REF!-'IS 3Q2022'!E84</f>
        <v>#REF!</v>
      </c>
      <c r="F84" s="101" t="e">
        <f>#REF!-'IS 3Q2022'!F84</f>
        <v>#REF!</v>
      </c>
      <c r="G84" s="101" t="e">
        <f>#REF!-'IS 3Q2022'!G84</f>
        <v>#REF!</v>
      </c>
      <c r="H84" s="122" t="e">
        <f>#REF!-'IS 3Q2022'!H84</f>
        <v>#REF!</v>
      </c>
      <c r="I84" s="101" t="e">
        <f>#REF!-'IS 3Q2022'!I84</f>
        <v>#REF!</v>
      </c>
      <c r="J84" s="101" t="e">
        <f>#REF!-'IS 3Q2022'!J84</f>
        <v>#REF!</v>
      </c>
      <c r="K84" s="101" t="e">
        <f>#REF!-'IS 3Q2022'!K84</f>
        <v>#REF!</v>
      </c>
      <c r="L84" s="101" t="e">
        <f>#REF!-'IS 3Q2022'!L84</f>
        <v>#REF!</v>
      </c>
      <c r="M84" s="122" t="e">
        <f>#REF!-'IS 3Q2022'!M84</f>
        <v>#REF!</v>
      </c>
      <c r="N84" s="101" t="e">
        <f>#REF!-'IS 3Q2022'!N84</f>
        <v>#REF!</v>
      </c>
      <c r="O84" s="101" t="e">
        <f>#REF!-'IS 3Q2022'!O84</f>
        <v>#REF!</v>
      </c>
      <c r="P84" s="101" t="e">
        <f>#REF!-'IS 3Q2022'!P84</f>
        <v>#REF!</v>
      </c>
      <c r="Q84" s="101" t="e">
        <f>#REF!-'IS 3Q2022'!Q84</f>
        <v>#REF!</v>
      </c>
      <c r="R84" s="122" t="e">
        <f>#REF!-'IS 3Q2022'!R84</f>
        <v>#REF!</v>
      </c>
      <c r="S84" s="101" t="e">
        <f>#REF!-'IS 3Q2022'!S84</f>
        <v>#REF!</v>
      </c>
      <c r="T84" s="101" t="e">
        <f>#REF!-'IS 3Q2022'!T84</f>
        <v>#REF!</v>
      </c>
      <c r="U84" s="101" t="e">
        <f>#REF!-'IS 3Q2022'!U84</f>
        <v>#REF!</v>
      </c>
      <c r="V84" s="33" t="e">
        <f>#REF!-'IS 3Q2022'!V84</f>
        <v>#REF!</v>
      </c>
      <c r="W84" s="122" t="e">
        <f>#REF!-'IS 3Q2022'!W84</f>
        <v>#REF!</v>
      </c>
      <c r="X84" s="33" t="e">
        <f>#REF!-'IS 3Q2022'!X84</f>
        <v>#REF!</v>
      </c>
      <c r="Y84" s="33" t="e">
        <f>#REF!-'IS 3Q2022'!Y84</f>
        <v>#REF!</v>
      </c>
      <c r="Z84" s="33" t="e">
        <f>#REF!-'IS 3Q2022'!Z84</f>
        <v>#REF!</v>
      </c>
      <c r="AA84" s="33" t="e">
        <f>#REF!-'IS 3Q2022'!AA84</f>
        <v>#REF!</v>
      </c>
      <c r="AB84" s="122" t="e">
        <f>#REF!-'IS 3Q2022'!AB84</f>
        <v>#REF!</v>
      </c>
      <c r="AC84" s="33" t="e">
        <f>#REF!-'IS 3Q2022'!AC84</f>
        <v>#REF!</v>
      </c>
      <c r="AD84" s="33" t="e">
        <f>#REF!-'IS 3Q2022'!AD84</f>
        <v>#REF!</v>
      </c>
      <c r="AE84" s="33" t="e">
        <f>#REF!-'IS 3Q2022'!AE84</f>
        <v>#REF!</v>
      </c>
      <c r="AF84" s="33" t="e">
        <f>#REF!-'IS 3Q2022'!AF84</f>
        <v>#REF!</v>
      </c>
      <c r="AG84" s="122" t="e">
        <f>#REF!-'IS 3Q2022'!AG84</f>
        <v>#REF!</v>
      </c>
      <c r="AH84" s="33" t="e">
        <f>#REF!-'IS 3Q2022'!AH84</f>
        <v>#REF!</v>
      </c>
      <c r="AI84" s="33" t="e">
        <f>#REF!-'IS 3Q2022'!AI84</f>
        <v>#REF!</v>
      </c>
      <c r="AJ84" s="33" t="e">
        <f>#REF!-'IS 3Q2022'!AJ84</f>
        <v>#REF!</v>
      </c>
      <c r="AK84" s="33" t="e">
        <f>#REF!-'IS 3Q2022'!AK84</f>
        <v>#REF!</v>
      </c>
      <c r="AL84" s="122" t="e">
        <f>#REF!-'IS 3Q2022'!AL84</f>
        <v>#REF!</v>
      </c>
      <c r="AM84" s="33" t="e">
        <f>#REF!-'IS 3Q2022'!AM84</f>
        <v>#REF!</v>
      </c>
      <c r="AN84" s="33" t="e">
        <f>#REF!-'IS 3Q2022'!AN84</f>
        <v>#REF!</v>
      </c>
      <c r="AO84" s="33" t="e">
        <f>#REF!-'IS 3Q2022'!AO84</f>
        <v>#REF!</v>
      </c>
      <c r="AP84" s="33" t="e">
        <f>#REF!-'IS 3Q2022'!AP84</f>
        <v>#REF!</v>
      </c>
      <c r="AQ84" s="122" t="e">
        <f>#REF!-'IS 3Q2022'!AQ84</f>
        <v>#REF!</v>
      </c>
      <c r="AR84" s="33" t="e">
        <f>#REF!-'IS 3Q2022'!AR84</f>
        <v>#REF!</v>
      </c>
      <c r="AS84" s="33" t="e">
        <f>#REF!-'IS 3Q2022'!AS84</f>
        <v>#REF!</v>
      </c>
      <c r="AT84" s="33" t="e">
        <f>#REF!-'IS 3Q2022'!AT84</f>
        <v>#REF!</v>
      </c>
      <c r="AU84" s="33" t="e">
        <f>#REF!-'IS 3Q2022'!AU84</f>
        <v>#REF!</v>
      </c>
      <c r="AV84" s="122" t="e">
        <f>#REF!-'IS 3Q2022'!AV84</f>
        <v>#REF!</v>
      </c>
    </row>
    <row r="85" spans="1:48" outlineLevel="1" x14ac:dyDescent="0.55000000000000004">
      <c r="B85" s="180" t="s">
        <v>49</v>
      </c>
      <c r="C85" s="201"/>
      <c r="D85" s="16" t="e">
        <f>#REF!-'IS 3Q2022'!D85</f>
        <v>#REF!</v>
      </c>
      <c r="E85" s="16" t="e">
        <f>#REF!-'IS 3Q2022'!E85</f>
        <v>#REF!</v>
      </c>
      <c r="F85" s="16" t="e">
        <f>#REF!-'IS 3Q2022'!F85</f>
        <v>#REF!</v>
      </c>
      <c r="G85" s="16" t="e">
        <f>#REF!-'IS 3Q2022'!G85</f>
        <v>#REF!</v>
      </c>
      <c r="H85" s="26" t="e">
        <f>#REF!-'IS 3Q2022'!H85</f>
        <v>#REF!</v>
      </c>
      <c r="I85" s="16" t="e">
        <f>#REF!-'IS 3Q2022'!I85</f>
        <v>#REF!</v>
      </c>
      <c r="J85" s="16" t="e">
        <f>#REF!-'IS 3Q2022'!J85</f>
        <v>#REF!</v>
      </c>
      <c r="K85" s="16" t="e">
        <f>#REF!-'IS 3Q2022'!K85</f>
        <v>#REF!</v>
      </c>
      <c r="L85" s="16" t="e">
        <f>#REF!-'IS 3Q2022'!L85</f>
        <v>#REF!</v>
      </c>
      <c r="M85" s="6" t="e">
        <f>#REF!-'IS 3Q2022'!M85</f>
        <v>#REF!</v>
      </c>
      <c r="N85" s="16" t="e">
        <f>#REF!-'IS 3Q2022'!N85</f>
        <v>#REF!</v>
      </c>
      <c r="O85" s="16" t="e">
        <f>#REF!-'IS 3Q2022'!O85</f>
        <v>#REF!</v>
      </c>
      <c r="P85" s="16" t="e">
        <f>#REF!-'IS 3Q2022'!P85</f>
        <v>#REF!</v>
      </c>
      <c r="Q85" s="16" t="e">
        <f>#REF!-'IS 3Q2022'!Q85</f>
        <v>#REF!</v>
      </c>
      <c r="R85" s="6" t="e">
        <f>#REF!-'IS 3Q2022'!R85</f>
        <v>#REF!</v>
      </c>
      <c r="S85" s="16" t="e">
        <f>#REF!-'IS 3Q2022'!S85</f>
        <v>#REF!</v>
      </c>
      <c r="T85" s="16" t="e">
        <f>#REF!-'IS 3Q2022'!T85</f>
        <v>#REF!</v>
      </c>
      <c r="U85" s="16" t="e">
        <f>#REF!-'IS 3Q2022'!U85</f>
        <v>#REF!</v>
      </c>
      <c r="V85" s="16" t="e">
        <f>#REF!-'IS 3Q2022'!V85</f>
        <v>#REF!</v>
      </c>
      <c r="W85" s="130" t="e">
        <f>#REF!-'IS 3Q2022'!W85</f>
        <v>#REF!</v>
      </c>
      <c r="X85" s="16" t="e">
        <f>#REF!-'IS 3Q2022'!X85</f>
        <v>#REF!</v>
      </c>
      <c r="Y85" s="16" t="e">
        <f>#REF!-'IS 3Q2022'!Y85</f>
        <v>#REF!</v>
      </c>
      <c r="Z85" s="16" t="e">
        <f>#REF!-'IS 3Q2022'!Z85</f>
        <v>#REF!</v>
      </c>
      <c r="AA85" s="16" t="e">
        <f>#REF!-'IS 3Q2022'!AA85</f>
        <v>#REF!</v>
      </c>
      <c r="AB85" s="6" t="e">
        <f>#REF!-'IS 3Q2022'!AB85</f>
        <v>#REF!</v>
      </c>
      <c r="AC85" s="16" t="e">
        <f>#REF!-'IS 3Q2022'!AC85</f>
        <v>#REF!</v>
      </c>
      <c r="AD85" s="16" t="e">
        <f>#REF!-'IS 3Q2022'!AD85</f>
        <v>#REF!</v>
      </c>
      <c r="AE85" s="16" t="e">
        <f>#REF!-'IS 3Q2022'!AE85</f>
        <v>#REF!</v>
      </c>
      <c r="AF85" s="16" t="e">
        <f>#REF!-'IS 3Q2022'!AF85</f>
        <v>#REF!</v>
      </c>
      <c r="AG85" s="6" t="e">
        <f>#REF!-'IS 3Q2022'!AG85</f>
        <v>#REF!</v>
      </c>
      <c r="AH85" s="16" t="e">
        <f>#REF!-'IS 3Q2022'!AH85</f>
        <v>#REF!</v>
      </c>
      <c r="AI85" s="16" t="e">
        <f>#REF!-'IS 3Q2022'!AI85</f>
        <v>#REF!</v>
      </c>
      <c r="AJ85" s="16" t="e">
        <f>#REF!-'IS 3Q2022'!AJ85</f>
        <v>#REF!</v>
      </c>
      <c r="AK85" s="16" t="e">
        <f>#REF!-'IS 3Q2022'!AK85</f>
        <v>#REF!</v>
      </c>
      <c r="AL85" s="6" t="e">
        <f>#REF!-'IS 3Q2022'!AL85</f>
        <v>#REF!</v>
      </c>
      <c r="AM85" s="16" t="e">
        <f>#REF!-'IS 3Q2022'!AM85</f>
        <v>#REF!</v>
      </c>
      <c r="AN85" s="16" t="e">
        <f>#REF!-'IS 3Q2022'!AN85</f>
        <v>#REF!</v>
      </c>
      <c r="AO85" s="16" t="e">
        <f>#REF!-'IS 3Q2022'!AO85</f>
        <v>#REF!</v>
      </c>
      <c r="AP85" s="16" t="e">
        <f>#REF!-'IS 3Q2022'!AP85</f>
        <v>#REF!</v>
      </c>
      <c r="AQ85" s="6" t="e">
        <f>#REF!-'IS 3Q2022'!AQ85</f>
        <v>#REF!</v>
      </c>
      <c r="AR85" s="16" t="e">
        <f>#REF!-'IS 3Q2022'!AR85</f>
        <v>#REF!</v>
      </c>
      <c r="AS85" s="16" t="e">
        <f>#REF!-'IS 3Q2022'!AS85</f>
        <v>#REF!</v>
      </c>
      <c r="AT85" s="16" t="e">
        <f>#REF!-'IS 3Q2022'!AT85</f>
        <v>#REF!</v>
      </c>
      <c r="AU85" s="16" t="e">
        <f>#REF!-'IS 3Q2022'!AU85</f>
        <v>#REF!</v>
      </c>
      <c r="AV85" s="6" t="e">
        <f>#REF!-'IS 3Q2022'!AV85</f>
        <v>#REF!</v>
      </c>
    </row>
    <row r="86" spans="1:48" outlineLevel="1" x14ac:dyDescent="0.55000000000000004">
      <c r="B86" s="180" t="s">
        <v>48</v>
      </c>
      <c r="C86" s="201"/>
      <c r="D86" s="43" t="e">
        <f>#REF!-'IS 3Q2022'!D86</f>
        <v>#REF!</v>
      </c>
      <c r="E86" s="114" t="e">
        <f>#REF!-'IS 3Q2022'!E86</f>
        <v>#REF!</v>
      </c>
      <c r="F86" s="114" t="e">
        <f>#REF!-'IS 3Q2022'!F86</f>
        <v>#REF!</v>
      </c>
      <c r="G86" s="114" t="e">
        <f>#REF!-'IS 3Q2022'!G86</f>
        <v>#REF!</v>
      </c>
      <c r="H86" s="26" t="e">
        <f>#REF!-'IS 3Q2022'!H86</f>
        <v>#REF!</v>
      </c>
      <c r="I86" s="114" t="e">
        <f>#REF!-'IS 3Q2022'!I86</f>
        <v>#REF!</v>
      </c>
      <c r="J86" s="114" t="e">
        <f>#REF!-'IS 3Q2022'!J86</f>
        <v>#REF!</v>
      </c>
      <c r="K86" s="114" t="e">
        <f>#REF!-'IS 3Q2022'!K86</f>
        <v>#REF!</v>
      </c>
      <c r="L86" s="114" t="e">
        <f>#REF!-'IS 3Q2022'!L86</f>
        <v>#REF!</v>
      </c>
      <c r="M86" s="6" t="e">
        <f>#REF!-'IS 3Q2022'!M86</f>
        <v>#REF!</v>
      </c>
      <c r="N86" s="114" t="e">
        <f>#REF!-'IS 3Q2022'!N86</f>
        <v>#REF!</v>
      </c>
      <c r="O86" s="114" t="e">
        <f>#REF!-'IS 3Q2022'!O86</f>
        <v>#REF!</v>
      </c>
      <c r="P86" s="114" t="e">
        <f>#REF!-'IS 3Q2022'!P86</f>
        <v>#REF!</v>
      </c>
      <c r="Q86" s="114" t="e">
        <f>#REF!-'IS 3Q2022'!Q86</f>
        <v>#REF!</v>
      </c>
      <c r="R86" s="6" t="e">
        <f>#REF!-'IS 3Q2022'!R86</f>
        <v>#REF!</v>
      </c>
      <c r="S86" s="114" t="e">
        <f>#REF!-'IS 3Q2022'!S86</f>
        <v>#REF!</v>
      </c>
      <c r="T86" s="114" t="e">
        <f>#REF!-'IS 3Q2022'!T86</f>
        <v>#REF!</v>
      </c>
      <c r="U86" s="114" t="e">
        <f>#REF!-'IS 3Q2022'!U86</f>
        <v>#REF!</v>
      </c>
      <c r="V86" s="62" t="e">
        <f>#REF!-'IS 3Q2022'!V86</f>
        <v>#REF!</v>
      </c>
      <c r="W86" s="130" t="e">
        <f>#REF!-'IS 3Q2022'!W86</f>
        <v>#REF!</v>
      </c>
      <c r="X86" s="62" t="e">
        <f>#REF!-'IS 3Q2022'!X86</f>
        <v>#REF!</v>
      </c>
      <c r="Y86" s="62" t="e">
        <f>#REF!-'IS 3Q2022'!Y86</f>
        <v>#REF!</v>
      </c>
      <c r="Z86" s="62" t="e">
        <f>#REF!-'IS 3Q2022'!Z86</f>
        <v>#REF!</v>
      </c>
      <c r="AA86" s="62" t="e">
        <f>#REF!-'IS 3Q2022'!AA86</f>
        <v>#REF!</v>
      </c>
      <c r="AB86" s="6" t="e">
        <f>#REF!-'IS 3Q2022'!AB86</f>
        <v>#REF!</v>
      </c>
      <c r="AC86" s="62" t="e">
        <f>#REF!-'IS 3Q2022'!AC86</f>
        <v>#REF!</v>
      </c>
      <c r="AD86" s="62" t="e">
        <f>#REF!-'IS 3Q2022'!AD86</f>
        <v>#REF!</v>
      </c>
      <c r="AE86" s="62" t="e">
        <f>#REF!-'IS 3Q2022'!AE86</f>
        <v>#REF!</v>
      </c>
      <c r="AF86" s="62" t="e">
        <f>#REF!-'IS 3Q2022'!AF86</f>
        <v>#REF!</v>
      </c>
      <c r="AG86" s="6" t="e">
        <f>#REF!-'IS 3Q2022'!AG86</f>
        <v>#REF!</v>
      </c>
      <c r="AH86" s="62" t="e">
        <f>#REF!-'IS 3Q2022'!AH86</f>
        <v>#REF!</v>
      </c>
      <c r="AI86" s="62" t="e">
        <f>#REF!-'IS 3Q2022'!AI86</f>
        <v>#REF!</v>
      </c>
      <c r="AJ86" s="62" t="e">
        <f>#REF!-'IS 3Q2022'!AJ86</f>
        <v>#REF!</v>
      </c>
      <c r="AK86" s="62" t="e">
        <f>#REF!-'IS 3Q2022'!AK86</f>
        <v>#REF!</v>
      </c>
      <c r="AL86" s="6" t="e">
        <f>#REF!-'IS 3Q2022'!AL86</f>
        <v>#REF!</v>
      </c>
      <c r="AM86" s="62" t="e">
        <f>#REF!-'IS 3Q2022'!AM86</f>
        <v>#REF!</v>
      </c>
      <c r="AN86" s="62" t="e">
        <f>#REF!-'IS 3Q2022'!AN86</f>
        <v>#REF!</v>
      </c>
      <c r="AO86" s="62" t="e">
        <f>#REF!-'IS 3Q2022'!AO86</f>
        <v>#REF!</v>
      </c>
      <c r="AP86" s="62" t="e">
        <f>#REF!-'IS 3Q2022'!AP86</f>
        <v>#REF!</v>
      </c>
      <c r="AQ86" s="6" t="e">
        <f>#REF!-'IS 3Q2022'!AQ86</f>
        <v>#REF!</v>
      </c>
      <c r="AR86" s="62" t="e">
        <f>#REF!-'IS 3Q2022'!AR86</f>
        <v>#REF!</v>
      </c>
      <c r="AS86" s="62" t="e">
        <f>#REF!-'IS 3Q2022'!AS86</f>
        <v>#REF!</v>
      </c>
      <c r="AT86" s="62" t="e">
        <f>#REF!-'IS 3Q2022'!AT86</f>
        <v>#REF!</v>
      </c>
      <c r="AU86" s="62" t="e">
        <f>#REF!-'IS 3Q2022'!AU86</f>
        <v>#REF!</v>
      </c>
      <c r="AV86" s="6" t="e">
        <f>#REF!-'IS 3Q2022'!AV86</f>
        <v>#REF!</v>
      </c>
    </row>
    <row r="87" spans="1:48" s="8" customFormat="1" outlineLevel="1" x14ac:dyDescent="0.55000000000000004">
      <c r="B87" s="451" t="s">
        <v>118</v>
      </c>
      <c r="C87" s="452"/>
      <c r="D87" s="115" t="e">
        <f>#REF!-'IS 3Q2022'!D87</f>
        <v>#REF!</v>
      </c>
      <c r="E87" s="115" t="e">
        <f>#REF!-'IS 3Q2022'!E87</f>
        <v>#REF!</v>
      </c>
      <c r="F87" s="115" t="e">
        <f>#REF!-'IS 3Q2022'!F87</f>
        <v>#REF!</v>
      </c>
      <c r="G87" s="115" t="e">
        <f>#REF!-'IS 3Q2022'!G87</f>
        <v>#REF!</v>
      </c>
      <c r="H87" s="73" t="e">
        <f>#REF!-'IS 3Q2022'!H87</f>
        <v>#REF!</v>
      </c>
      <c r="I87" s="115" t="e">
        <f>#REF!-'IS 3Q2022'!I87</f>
        <v>#REF!</v>
      </c>
      <c r="J87" s="115" t="e">
        <f>#REF!-'IS 3Q2022'!J87</f>
        <v>#REF!</v>
      </c>
      <c r="K87" s="115" t="e">
        <f>#REF!-'IS 3Q2022'!K87</f>
        <v>#REF!</v>
      </c>
      <c r="L87" s="72" t="e">
        <f>#REF!-'IS 3Q2022'!L87</f>
        <v>#REF!</v>
      </c>
      <c r="M87" s="73" t="e">
        <f>#REF!-'IS 3Q2022'!M87</f>
        <v>#REF!</v>
      </c>
      <c r="N87" s="72" t="e">
        <f>#REF!-'IS 3Q2022'!N87</f>
        <v>#REF!</v>
      </c>
      <c r="O87" s="72" t="e">
        <f>#REF!-'IS 3Q2022'!O87</f>
        <v>#REF!</v>
      </c>
      <c r="P87" s="72" t="e">
        <f>#REF!-'IS 3Q2022'!P87</f>
        <v>#REF!</v>
      </c>
      <c r="Q87" s="115" t="e">
        <f>#REF!-'IS 3Q2022'!Q87</f>
        <v>#REF!</v>
      </c>
      <c r="R87" s="73" t="e">
        <f>#REF!-'IS 3Q2022'!R87</f>
        <v>#REF!</v>
      </c>
      <c r="S87" s="72" t="e">
        <f>#REF!-'IS 3Q2022'!S87</f>
        <v>#REF!</v>
      </c>
      <c r="T87" s="72" t="e">
        <f>#REF!-'IS 3Q2022'!T87</f>
        <v>#REF!</v>
      </c>
      <c r="U87" s="72" t="e">
        <f>#REF!-'IS 3Q2022'!U87</f>
        <v>#REF!</v>
      </c>
      <c r="V87" s="72" t="e">
        <f>#REF!-'IS 3Q2022'!V87</f>
        <v>#REF!</v>
      </c>
      <c r="W87" s="213" t="e">
        <f>#REF!-'IS 3Q2022'!W87</f>
        <v>#REF!</v>
      </c>
      <c r="X87" s="72" t="e">
        <f>#REF!-'IS 3Q2022'!X87</f>
        <v>#REF!</v>
      </c>
      <c r="Y87" s="72" t="e">
        <f>#REF!-'IS 3Q2022'!Y87</f>
        <v>#REF!</v>
      </c>
      <c r="Z87" s="72" t="e">
        <f>#REF!-'IS 3Q2022'!Z87</f>
        <v>#REF!</v>
      </c>
      <c r="AA87" s="72" t="e">
        <f>#REF!-'IS 3Q2022'!AA87</f>
        <v>#REF!</v>
      </c>
      <c r="AB87" s="73" t="e">
        <f>#REF!-'IS 3Q2022'!AB87</f>
        <v>#REF!</v>
      </c>
      <c r="AC87" s="72" t="e">
        <f>#REF!-'IS 3Q2022'!AC87</f>
        <v>#REF!</v>
      </c>
      <c r="AD87" s="72" t="e">
        <f>#REF!-'IS 3Q2022'!AD87</f>
        <v>#REF!</v>
      </c>
      <c r="AE87" s="72" t="e">
        <f>#REF!-'IS 3Q2022'!AE87</f>
        <v>#REF!</v>
      </c>
      <c r="AF87" s="72" t="e">
        <f>#REF!-'IS 3Q2022'!AF87</f>
        <v>#REF!</v>
      </c>
      <c r="AG87" s="73" t="e">
        <f>#REF!-'IS 3Q2022'!AG87</f>
        <v>#REF!</v>
      </c>
      <c r="AH87" s="72" t="e">
        <f>#REF!-'IS 3Q2022'!AH87</f>
        <v>#REF!</v>
      </c>
      <c r="AI87" s="72" t="e">
        <f>#REF!-'IS 3Q2022'!AI87</f>
        <v>#REF!</v>
      </c>
      <c r="AJ87" s="72" t="e">
        <f>#REF!-'IS 3Q2022'!AJ87</f>
        <v>#REF!</v>
      </c>
      <c r="AK87" s="72" t="e">
        <f>#REF!-'IS 3Q2022'!AK87</f>
        <v>#REF!</v>
      </c>
      <c r="AL87" s="73" t="e">
        <f>#REF!-'IS 3Q2022'!AL87</f>
        <v>#REF!</v>
      </c>
      <c r="AM87" s="72" t="e">
        <f>#REF!-'IS 3Q2022'!AM87</f>
        <v>#REF!</v>
      </c>
      <c r="AN87" s="72" t="e">
        <f>#REF!-'IS 3Q2022'!AN87</f>
        <v>#REF!</v>
      </c>
      <c r="AO87" s="72" t="e">
        <f>#REF!-'IS 3Q2022'!AO87</f>
        <v>#REF!</v>
      </c>
      <c r="AP87" s="72" t="e">
        <f>#REF!-'IS 3Q2022'!AP87</f>
        <v>#REF!</v>
      </c>
      <c r="AQ87" s="73" t="e">
        <f>#REF!-'IS 3Q2022'!AQ87</f>
        <v>#REF!</v>
      </c>
      <c r="AR87" s="72" t="e">
        <f>#REF!-'IS 3Q2022'!AR87</f>
        <v>#REF!</v>
      </c>
      <c r="AS87" s="72" t="e">
        <f>#REF!-'IS 3Q2022'!AS87</f>
        <v>#REF!</v>
      </c>
      <c r="AT87" s="72" t="e">
        <f>#REF!-'IS 3Q2022'!AT87</f>
        <v>#REF!</v>
      </c>
      <c r="AU87" s="72" t="e">
        <f>#REF!-'IS 3Q2022'!AU87</f>
        <v>#REF!</v>
      </c>
      <c r="AV87" s="73" t="e">
        <f>#REF!-'IS 3Q2022'!AV87</f>
        <v>#REF!</v>
      </c>
    </row>
    <row r="88" spans="1:48" s="8" customFormat="1" outlineLevel="1" x14ac:dyDescent="0.55000000000000004">
      <c r="B88" s="453" t="s">
        <v>119</v>
      </c>
      <c r="C88" s="454"/>
      <c r="D88" s="103" t="e">
        <f>#REF!-'IS 3Q2022'!D88</f>
        <v>#REF!</v>
      </c>
      <c r="E88" s="103" t="e">
        <f>#REF!-'IS 3Q2022'!E88</f>
        <v>#REF!</v>
      </c>
      <c r="F88" s="103" t="e">
        <f>#REF!-'IS 3Q2022'!F88</f>
        <v>#REF!</v>
      </c>
      <c r="G88" s="103" t="e">
        <f>#REF!-'IS 3Q2022'!G88</f>
        <v>#REF!</v>
      </c>
      <c r="H88" s="97" t="e">
        <f>#REF!-'IS 3Q2022'!H88</f>
        <v>#REF!</v>
      </c>
      <c r="I88" s="103" t="e">
        <f>#REF!-'IS 3Q2022'!I88</f>
        <v>#REF!</v>
      </c>
      <c r="J88" s="103" t="e">
        <f>#REF!-'IS 3Q2022'!J88</f>
        <v>#REF!</v>
      </c>
      <c r="K88" s="103" t="e">
        <f>#REF!-'IS 3Q2022'!K88</f>
        <v>#REF!</v>
      </c>
      <c r="L88" s="50" t="e">
        <f>#REF!-'IS 3Q2022'!L88</f>
        <v>#REF!</v>
      </c>
      <c r="M88" s="97" t="e">
        <f>#REF!-'IS 3Q2022'!M88</f>
        <v>#REF!</v>
      </c>
      <c r="N88" s="50" t="e">
        <f>#REF!-'IS 3Q2022'!N88</f>
        <v>#REF!</v>
      </c>
      <c r="O88" s="50" t="e">
        <f>#REF!-'IS 3Q2022'!O88</f>
        <v>#REF!</v>
      </c>
      <c r="P88" s="50" t="e">
        <f>#REF!-'IS 3Q2022'!P88</f>
        <v>#REF!</v>
      </c>
      <c r="Q88" s="103" t="e">
        <f>#REF!-'IS 3Q2022'!Q88</f>
        <v>#REF!</v>
      </c>
      <c r="R88" s="97" t="e">
        <f>#REF!-'IS 3Q2022'!R88</f>
        <v>#REF!</v>
      </c>
      <c r="S88" s="50" t="e">
        <f>#REF!-'IS 3Q2022'!S88</f>
        <v>#REF!</v>
      </c>
      <c r="T88" s="50" t="e">
        <f>#REF!-'IS 3Q2022'!T88</f>
        <v>#REF!</v>
      </c>
      <c r="U88" s="50" t="e">
        <f>#REF!-'IS 3Q2022'!U88</f>
        <v>#REF!</v>
      </c>
      <c r="V88" s="50" t="e">
        <f>#REF!-'IS 3Q2022'!V88</f>
        <v>#REF!</v>
      </c>
      <c r="W88" s="132" t="e">
        <f>#REF!-'IS 3Q2022'!W88</f>
        <v>#REF!</v>
      </c>
      <c r="X88" s="50" t="e">
        <f>#REF!-'IS 3Q2022'!X88</f>
        <v>#REF!</v>
      </c>
      <c r="Y88" s="50" t="e">
        <f>#REF!-'IS 3Q2022'!Y88</f>
        <v>#REF!</v>
      </c>
      <c r="Z88" s="50" t="e">
        <f>#REF!-'IS 3Q2022'!Z88</f>
        <v>#REF!</v>
      </c>
      <c r="AA88" s="50" t="e">
        <f>#REF!-'IS 3Q2022'!AA88</f>
        <v>#REF!</v>
      </c>
      <c r="AB88" s="97" t="e">
        <f>#REF!-'IS 3Q2022'!AB88</f>
        <v>#REF!</v>
      </c>
      <c r="AC88" s="50" t="e">
        <f>#REF!-'IS 3Q2022'!AC88</f>
        <v>#REF!</v>
      </c>
      <c r="AD88" s="50" t="e">
        <f>#REF!-'IS 3Q2022'!AD88</f>
        <v>#REF!</v>
      </c>
      <c r="AE88" s="50" t="e">
        <f>#REF!-'IS 3Q2022'!AE88</f>
        <v>#REF!</v>
      </c>
      <c r="AF88" s="50" t="e">
        <f>#REF!-'IS 3Q2022'!AF88</f>
        <v>#REF!</v>
      </c>
      <c r="AG88" s="97" t="e">
        <f>#REF!-'IS 3Q2022'!AG88</f>
        <v>#REF!</v>
      </c>
      <c r="AH88" s="50" t="e">
        <f>#REF!-'IS 3Q2022'!AH88</f>
        <v>#REF!</v>
      </c>
      <c r="AI88" s="50" t="e">
        <f>#REF!-'IS 3Q2022'!AI88</f>
        <v>#REF!</v>
      </c>
      <c r="AJ88" s="50" t="e">
        <f>#REF!-'IS 3Q2022'!AJ88</f>
        <v>#REF!</v>
      </c>
      <c r="AK88" s="50" t="e">
        <f>#REF!-'IS 3Q2022'!AK88</f>
        <v>#REF!</v>
      </c>
      <c r="AL88" s="97" t="e">
        <f>#REF!-'IS 3Q2022'!AL88</f>
        <v>#REF!</v>
      </c>
      <c r="AM88" s="50" t="e">
        <f>#REF!-'IS 3Q2022'!AM88</f>
        <v>#REF!</v>
      </c>
      <c r="AN88" s="50" t="e">
        <f>#REF!-'IS 3Q2022'!AN88</f>
        <v>#REF!</v>
      </c>
      <c r="AO88" s="50" t="e">
        <f>#REF!-'IS 3Q2022'!AO88</f>
        <v>#REF!</v>
      </c>
      <c r="AP88" s="50" t="e">
        <f>#REF!-'IS 3Q2022'!AP88</f>
        <v>#REF!</v>
      </c>
      <c r="AQ88" s="97" t="e">
        <f>#REF!-'IS 3Q2022'!AQ88</f>
        <v>#REF!</v>
      </c>
      <c r="AR88" s="50" t="e">
        <f>#REF!-'IS 3Q2022'!AR88</f>
        <v>#REF!</v>
      </c>
      <c r="AS88" s="50" t="e">
        <f>#REF!-'IS 3Q2022'!AS88</f>
        <v>#REF!</v>
      </c>
      <c r="AT88" s="50" t="e">
        <f>#REF!-'IS 3Q2022'!AT88</f>
        <v>#REF!</v>
      </c>
      <c r="AU88" s="50" t="e">
        <f>#REF!-'IS 3Q2022'!AU88</f>
        <v>#REF!</v>
      </c>
      <c r="AV88" s="97" t="e">
        <f>#REF!-'IS 3Q2022'!AV88</f>
        <v>#REF!</v>
      </c>
    </row>
    <row r="89" spans="1:48" outlineLevel="1" x14ac:dyDescent="0.55000000000000004">
      <c r="B89" s="69" t="s">
        <v>50</v>
      </c>
      <c r="C89" s="70"/>
      <c r="D89" s="120" t="e">
        <f>#REF!-'IS 3Q2022'!D89</f>
        <v>#REF!</v>
      </c>
      <c r="E89" s="120" t="e">
        <f>#REF!-'IS 3Q2022'!E89</f>
        <v>#REF!</v>
      </c>
      <c r="F89" s="120" t="e">
        <f>#REF!-'IS 3Q2022'!F89</f>
        <v>#REF!</v>
      </c>
      <c r="G89" s="120" t="e">
        <f>#REF!-'IS 3Q2022'!G89</f>
        <v>#REF!</v>
      </c>
      <c r="H89" s="58" t="e">
        <f>#REF!-'IS 3Q2022'!H89</f>
        <v>#REF!</v>
      </c>
      <c r="I89" s="120" t="e">
        <f>#REF!-'IS 3Q2022'!I89</f>
        <v>#REF!</v>
      </c>
      <c r="J89" s="120" t="e">
        <f>#REF!-'IS 3Q2022'!J89</f>
        <v>#REF!</v>
      </c>
      <c r="K89" s="120" t="e">
        <f>#REF!-'IS 3Q2022'!K89</f>
        <v>#REF!</v>
      </c>
      <c r="L89" s="120" t="e">
        <f>#REF!-'IS 3Q2022'!L89</f>
        <v>#REF!</v>
      </c>
      <c r="M89" s="58" t="e">
        <f>#REF!-'IS 3Q2022'!M89</f>
        <v>#REF!</v>
      </c>
      <c r="N89" s="120" t="e">
        <f>#REF!-'IS 3Q2022'!N89</f>
        <v>#REF!</v>
      </c>
      <c r="O89" s="120" t="e">
        <f>#REF!-'IS 3Q2022'!O89</f>
        <v>#REF!</v>
      </c>
      <c r="P89" s="120" t="e">
        <f>#REF!-'IS 3Q2022'!P89</f>
        <v>#REF!</v>
      </c>
      <c r="Q89" s="120" t="e">
        <f>#REF!-'IS 3Q2022'!Q89</f>
        <v>#REF!</v>
      </c>
      <c r="R89" s="58" t="e">
        <f>#REF!-'IS 3Q2022'!R89</f>
        <v>#REF!</v>
      </c>
      <c r="S89" s="120" t="e">
        <f>#REF!-'IS 3Q2022'!S89</f>
        <v>#REF!</v>
      </c>
      <c r="T89" s="120" t="e">
        <f>#REF!-'IS 3Q2022'!T89</f>
        <v>#REF!</v>
      </c>
      <c r="U89" s="120" t="e">
        <f>#REF!-'IS 3Q2022'!U89</f>
        <v>#REF!</v>
      </c>
      <c r="V89" s="71" t="e">
        <f>#REF!-'IS 3Q2022'!V89</f>
        <v>#REF!</v>
      </c>
      <c r="W89" s="155" t="e">
        <f>#REF!-'IS 3Q2022'!W89</f>
        <v>#REF!</v>
      </c>
      <c r="X89" s="71" t="e">
        <f>#REF!-'IS 3Q2022'!X89</f>
        <v>#REF!</v>
      </c>
      <c r="Y89" s="71" t="e">
        <f>#REF!-'IS 3Q2022'!Y89</f>
        <v>#REF!</v>
      </c>
      <c r="Z89" s="71" t="e">
        <f>#REF!-'IS 3Q2022'!Z89</f>
        <v>#REF!</v>
      </c>
      <c r="AA89" s="71" t="e">
        <f>#REF!-'IS 3Q2022'!AA89</f>
        <v>#REF!</v>
      </c>
      <c r="AB89" s="58" t="e">
        <f>#REF!-'IS 3Q2022'!AB89</f>
        <v>#REF!</v>
      </c>
      <c r="AC89" s="71" t="e">
        <f>#REF!-'IS 3Q2022'!AC89</f>
        <v>#REF!</v>
      </c>
      <c r="AD89" s="71" t="e">
        <f>#REF!-'IS 3Q2022'!AD89</f>
        <v>#REF!</v>
      </c>
      <c r="AE89" s="71" t="e">
        <f>#REF!-'IS 3Q2022'!AE89</f>
        <v>#REF!</v>
      </c>
      <c r="AF89" s="71" t="e">
        <f>#REF!-'IS 3Q2022'!AF89</f>
        <v>#REF!</v>
      </c>
      <c r="AG89" s="58" t="e">
        <f>#REF!-'IS 3Q2022'!AG89</f>
        <v>#REF!</v>
      </c>
      <c r="AH89" s="71" t="e">
        <f>#REF!-'IS 3Q2022'!AH89</f>
        <v>#REF!</v>
      </c>
      <c r="AI89" s="71" t="e">
        <f>#REF!-'IS 3Q2022'!AI89</f>
        <v>#REF!</v>
      </c>
      <c r="AJ89" s="71" t="e">
        <f>#REF!-'IS 3Q2022'!AJ89</f>
        <v>#REF!</v>
      </c>
      <c r="AK89" s="71" t="e">
        <f>#REF!-'IS 3Q2022'!AK89</f>
        <v>#REF!</v>
      </c>
      <c r="AL89" s="58" t="e">
        <f>#REF!-'IS 3Q2022'!AL89</f>
        <v>#REF!</v>
      </c>
      <c r="AM89" s="71" t="e">
        <f>#REF!-'IS 3Q2022'!AM89</f>
        <v>#REF!</v>
      </c>
      <c r="AN89" s="71" t="e">
        <f>#REF!-'IS 3Q2022'!AN89</f>
        <v>#REF!</v>
      </c>
      <c r="AO89" s="71" t="e">
        <f>#REF!-'IS 3Q2022'!AO89</f>
        <v>#REF!</v>
      </c>
      <c r="AP89" s="71" t="e">
        <f>#REF!-'IS 3Q2022'!AP89</f>
        <v>#REF!</v>
      </c>
      <c r="AQ89" s="58" t="e">
        <f>#REF!-'IS 3Q2022'!AQ89</f>
        <v>#REF!</v>
      </c>
      <c r="AR89" s="71" t="e">
        <f>#REF!-'IS 3Q2022'!AR89</f>
        <v>#REF!</v>
      </c>
      <c r="AS89" s="71" t="e">
        <f>#REF!-'IS 3Q2022'!AS89</f>
        <v>#REF!</v>
      </c>
      <c r="AT89" s="71" t="e">
        <f>#REF!-'IS 3Q2022'!AT89</f>
        <v>#REF!</v>
      </c>
      <c r="AU89" s="71" t="e">
        <f>#REF!-'IS 3Q2022'!AU89</f>
        <v>#REF!</v>
      </c>
      <c r="AV89" s="58" t="e">
        <f>#REF!-'IS 3Q2022'!AV89</f>
        <v>#REF!</v>
      </c>
    </row>
    <row r="90" spans="1:48" outlineLevel="1" x14ac:dyDescent="0.55000000000000004">
      <c r="B90" s="180" t="s">
        <v>120</v>
      </c>
      <c r="C90" s="207"/>
      <c r="D90" s="101" t="e">
        <f>#REF!-'IS 3Q2022'!D90</f>
        <v>#REF!</v>
      </c>
      <c r="E90" s="101" t="e">
        <f>#REF!-'IS 3Q2022'!E90</f>
        <v>#REF!</v>
      </c>
      <c r="F90" s="101" t="e">
        <f>#REF!-'IS 3Q2022'!F90</f>
        <v>#REF!</v>
      </c>
      <c r="G90" s="101" t="e">
        <f>#REF!-'IS 3Q2022'!G90</f>
        <v>#REF!</v>
      </c>
      <c r="H90" s="6" t="e">
        <f>#REF!-'IS 3Q2022'!H90</f>
        <v>#REF!</v>
      </c>
      <c r="I90" s="101" t="e">
        <f>#REF!-'IS 3Q2022'!I90</f>
        <v>#REF!</v>
      </c>
      <c r="J90" s="101" t="e">
        <f>#REF!-'IS 3Q2022'!J90</f>
        <v>#REF!</v>
      </c>
      <c r="K90" s="101" t="e">
        <f>#REF!-'IS 3Q2022'!K90</f>
        <v>#REF!</v>
      </c>
      <c r="L90" s="16" t="e">
        <f>#REF!-'IS 3Q2022'!L90</f>
        <v>#REF!</v>
      </c>
      <c r="M90" s="6" t="e">
        <f>#REF!-'IS 3Q2022'!M90</f>
        <v>#REF!</v>
      </c>
      <c r="N90" s="16" t="e">
        <f>#REF!-'IS 3Q2022'!N90</f>
        <v>#REF!</v>
      </c>
      <c r="O90" s="16" t="e">
        <f>#REF!-'IS 3Q2022'!O90</f>
        <v>#REF!</v>
      </c>
      <c r="P90" s="16" t="e">
        <f>#REF!-'IS 3Q2022'!P90</f>
        <v>#REF!</v>
      </c>
      <c r="Q90" s="16" t="e">
        <f>#REF!-'IS 3Q2022'!Q90</f>
        <v>#REF!</v>
      </c>
      <c r="R90" s="6" t="e">
        <f>#REF!-'IS 3Q2022'!R90</f>
        <v>#REF!</v>
      </c>
      <c r="S90" s="16" t="e">
        <f>#REF!-'IS 3Q2022'!S90</f>
        <v>#REF!</v>
      </c>
      <c r="T90" s="16" t="e">
        <f>#REF!-'IS 3Q2022'!T90</f>
        <v>#REF!</v>
      </c>
      <c r="U90" s="16" t="e">
        <f>#REF!-'IS 3Q2022'!U90</f>
        <v>#REF!</v>
      </c>
      <c r="V90" s="16" t="e">
        <f>#REF!-'IS 3Q2022'!V90</f>
        <v>#REF!</v>
      </c>
      <c r="W90" s="254" t="e">
        <f>#REF!-'IS 3Q2022'!W90</f>
        <v>#REF!</v>
      </c>
      <c r="X90" s="16" t="e">
        <f>#REF!-'IS 3Q2022'!X90</f>
        <v>#REF!</v>
      </c>
      <c r="Y90" s="16" t="e">
        <f>#REF!-'IS 3Q2022'!Y90</f>
        <v>#REF!</v>
      </c>
      <c r="Z90" s="16" t="e">
        <f>#REF!-'IS 3Q2022'!Z90</f>
        <v>#REF!</v>
      </c>
      <c r="AA90" s="16" t="e">
        <f>#REF!-'IS 3Q2022'!AA90</f>
        <v>#REF!</v>
      </c>
      <c r="AB90" s="254" t="e">
        <f>#REF!-'IS 3Q2022'!AB90</f>
        <v>#REF!</v>
      </c>
      <c r="AC90" s="16" t="e">
        <f>#REF!-'IS 3Q2022'!AC90</f>
        <v>#REF!</v>
      </c>
      <c r="AD90" s="16" t="e">
        <f>#REF!-'IS 3Q2022'!AD90</f>
        <v>#REF!</v>
      </c>
      <c r="AE90" s="16" t="e">
        <f>#REF!-'IS 3Q2022'!AE90</f>
        <v>#REF!</v>
      </c>
      <c r="AF90" s="16" t="e">
        <f>#REF!-'IS 3Q2022'!AF90</f>
        <v>#REF!</v>
      </c>
      <c r="AG90" s="254" t="e">
        <f>#REF!-'IS 3Q2022'!AG90</f>
        <v>#REF!</v>
      </c>
      <c r="AH90" s="16" t="e">
        <f>#REF!-'IS 3Q2022'!AH90</f>
        <v>#REF!</v>
      </c>
      <c r="AI90" s="16" t="e">
        <f>#REF!-'IS 3Q2022'!AI90</f>
        <v>#REF!</v>
      </c>
      <c r="AJ90" s="16" t="e">
        <f>#REF!-'IS 3Q2022'!AJ90</f>
        <v>#REF!</v>
      </c>
      <c r="AK90" s="16" t="e">
        <f>#REF!-'IS 3Q2022'!AK90</f>
        <v>#REF!</v>
      </c>
      <c r="AL90" s="254" t="e">
        <f>#REF!-'IS 3Q2022'!AL90</f>
        <v>#REF!</v>
      </c>
      <c r="AM90" s="16" t="e">
        <f>#REF!-'IS 3Q2022'!AM90</f>
        <v>#REF!</v>
      </c>
      <c r="AN90" s="16" t="e">
        <f>#REF!-'IS 3Q2022'!AN90</f>
        <v>#REF!</v>
      </c>
      <c r="AO90" s="16" t="e">
        <f>#REF!-'IS 3Q2022'!AO90</f>
        <v>#REF!</v>
      </c>
      <c r="AP90" s="16" t="e">
        <f>#REF!-'IS 3Q2022'!AP90</f>
        <v>#REF!</v>
      </c>
      <c r="AQ90" s="254" t="e">
        <f>#REF!-'IS 3Q2022'!AQ90</f>
        <v>#REF!</v>
      </c>
      <c r="AR90" s="16" t="e">
        <f>#REF!-'IS 3Q2022'!AR90</f>
        <v>#REF!</v>
      </c>
      <c r="AS90" s="16" t="e">
        <f>#REF!-'IS 3Q2022'!AS90</f>
        <v>#REF!</v>
      </c>
      <c r="AT90" s="16" t="e">
        <f>#REF!-'IS 3Q2022'!AT90</f>
        <v>#REF!</v>
      </c>
      <c r="AU90" s="16" t="e">
        <f>#REF!-'IS 3Q2022'!AU90</f>
        <v>#REF!</v>
      </c>
      <c r="AV90" s="254" t="e">
        <f>#REF!-'IS 3Q2022'!AV90</f>
        <v>#REF!</v>
      </c>
    </row>
    <row r="91" spans="1:48" outlineLevel="1" x14ac:dyDescent="0.55000000000000004">
      <c r="B91" s="180" t="s">
        <v>121</v>
      </c>
      <c r="C91" s="207"/>
      <c r="D91" s="101" t="e">
        <f>#REF!-'IS 3Q2022'!D91</f>
        <v>#REF!</v>
      </c>
      <c r="E91" s="101" t="e">
        <f>#REF!-'IS 3Q2022'!E91</f>
        <v>#REF!</v>
      </c>
      <c r="F91" s="101" t="e">
        <f>#REF!-'IS 3Q2022'!F91</f>
        <v>#REF!</v>
      </c>
      <c r="G91" s="101" t="e">
        <f>#REF!-'IS 3Q2022'!G91</f>
        <v>#REF!</v>
      </c>
      <c r="H91" s="122" t="e">
        <f>#REF!-'IS 3Q2022'!H91</f>
        <v>#REF!</v>
      </c>
      <c r="I91" s="101" t="e">
        <f>#REF!-'IS 3Q2022'!I91</f>
        <v>#REF!</v>
      </c>
      <c r="J91" s="101" t="e">
        <f>#REF!-'IS 3Q2022'!J91</f>
        <v>#REF!</v>
      </c>
      <c r="K91" s="101" t="e">
        <f>#REF!-'IS 3Q2022'!K91</f>
        <v>#REF!</v>
      </c>
      <c r="L91" s="101" t="e">
        <f>#REF!-'IS 3Q2022'!L91</f>
        <v>#REF!</v>
      </c>
      <c r="M91" s="122" t="e">
        <f>#REF!-'IS 3Q2022'!M91</f>
        <v>#REF!</v>
      </c>
      <c r="N91" s="101" t="e">
        <f>#REF!-'IS 3Q2022'!N91</f>
        <v>#REF!</v>
      </c>
      <c r="O91" s="101" t="e">
        <f>#REF!-'IS 3Q2022'!O91</f>
        <v>#REF!</v>
      </c>
      <c r="P91" s="101" t="e">
        <f>#REF!-'IS 3Q2022'!P91</f>
        <v>#REF!</v>
      </c>
      <c r="Q91" s="101" t="e">
        <f>#REF!-'IS 3Q2022'!Q91</f>
        <v>#REF!</v>
      </c>
      <c r="R91" s="122" t="e">
        <f>#REF!-'IS 3Q2022'!R91</f>
        <v>#REF!</v>
      </c>
      <c r="S91" s="16" t="e">
        <f>#REF!-'IS 3Q2022'!S91</f>
        <v>#REF!</v>
      </c>
      <c r="T91" s="16" t="e">
        <f>#REF!-'IS 3Q2022'!T91</f>
        <v>#REF!</v>
      </c>
      <c r="U91" s="16" t="e">
        <f>#REF!-'IS 3Q2022'!U91</f>
        <v>#REF!</v>
      </c>
      <c r="V91" s="16" t="e">
        <f>#REF!-'IS 3Q2022'!V91</f>
        <v>#REF!</v>
      </c>
      <c r="W91" s="122" t="e">
        <f>#REF!-'IS 3Q2022'!W91</f>
        <v>#REF!</v>
      </c>
      <c r="X91" s="16" t="e">
        <f>#REF!-'IS 3Q2022'!X91</f>
        <v>#REF!</v>
      </c>
      <c r="Y91" s="16" t="e">
        <f>#REF!-'IS 3Q2022'!Y91</f>
        <v>#REF!</v>
      </c>
      <c r="Z91" s="16" t="e">
        <f>#REF!-'IS 3Q2022'!Z91</f>
        <v>#REF!</v>
      </c>
      <c r="AA91" s="16" t="e">
        <f>#REF!-'IS 3Q2022'!AA91</f>
        <v>#REF!</v>
      </c>
      <c r="AB91" s="26" t="e">
        <f>#REF!-'IS 3Q2022'!AB91</f>
        <v>#REF!</v>
      </c>
      <c r="AC91" s="16" t="e">
        <f>#REF!-'IS 3Q2022'!AC91</f>
        <v>#REF!</v>
      </c>
      <c r="AD91" s="16" t="e">
        <f>#REF!-'IS 3Q2022'!AD91</f>
        <v>#REF!</v>
      </c>
      <c r="AE91" s="16" t="e">
        <f>#REF!-'IS 3Q2022'!AE91</f>
        <v>#REF!</v>
      </c>
      <c r="AF91" s="16" t="e">
        <f>#REF!-'IS 3Q2022'!AF91</f>
        <v>#REF!</v>
      </c>
      <c r="AG91" s="26" t="e">
        <f>#REF!-'IS 3Q2022'!AG91</f>
        <v>#REF!</v>
      </c>
      <c r="AH91" s="16" t="e">
        <f>#REF!-'IS 3Q2022'!AH91</f>
        <v>#REF!</v>
      </c>
      <c r="AI91" s="16" t="e">
        <f>#REF!-'IS 3Q2022'!AI91</f>
        <v>#REF!</v>
      </c>
      <c r="AJ91" s="16" t="e">
        <f>#REF!-'IS 3Q2022'!AJ91</f>
        <v>#REF!</v>
      </c>
      <c r="AK91" s="16" t="e">
        <f>#REF!-'IS 3Q2022'!AK91</f>
        <v>#REF!</v>
      </c>
      <c r="AL91" s="26" t="e">
        <f>#REF!-'IS 3Q2022'!AL91</f>
        <v>#REF!</v>
      </c>
      <c r="AM91" s="16" t="e">
        <f>#REF!-'IS 3Q2022'!AM91</f>
        <v>#REF!</v>
      </c>
      <c r="AN91" s="16" t="e">
        <f>#REF!-'IS 3Q2022'!AN91</f>
        <v>#REF!</v>
      </c>
      <c r="AO91" s="16" t="e">
        <f>#REF!-'IS 3Q2022'!AO91</f>
        <v>#REF!</v>
      </c>
      <c r="AP91" s="16" t="e">
        <f>#REF!-'IS 3Q2022'!AP91</f>
        <v>#REF!</v>
      </c>
      <c r="AQ91" s="26" t="e">
        <f>#REF!-'IS 3Q2022'!AQ91</f>
        <v>#REF!</v>
      </c>
      <c r="AR91" s="16" t="e">
        <f>#REF!-'IS 3Q2022'!AR91</f>
        <v>#REF!</v>
      </c>
      <c r="AS91" s="16" t="e">
        <f>#REF!-'IS 3Q2022'!AS91</f>
        <v>#REF!</v>
      </c>
      <c r="AT91" s="16" t="e">
        <f>#REF!-'IS 3Q2022'!AT91</f>
        <v>#REF!</v>
      </c>
      <c r="AU91" s="16" t="e">
        <f>#REF!-'IS 3Q2022'!AU91</f>
        <v>#REF!</v>
      </c>
      <c r="AV91" s="26" t="e">
        <f>#REF!-'IS 3Q2022'!AV91</f>
        <v>#REF!</v>
      </c>
    </row>
    <row r="92" spans="1:48" outlineLevel="1" x14ac:dyDescent="0.55000000000000004">
      <c r="B92" s="455" t="s">
        <v>122</v>
      </c>
      <c r="C92" s="456"/>
      <c r="D92" s="115" t="e">
        <f>#REF!-'IS 3Q2022'!D92</f>
        <v>#REF!</v>
      </c>
      <c r="E92" s="115" t="e">
        <f>#REF!-'IS 3Q2022'!E92</f>
        <v>#REF!</v>
      </c>
      <c r="F92" s="115" t="e">
        <f>#REF!-'IS 3Q2022'!F92</f>
        <v>#REF!</v>
      </c>
      <c r="G92" s="115" t="e">
        <f>#REF!-'IS 3Q2022'!G92</f>
        <v>#REF!</v>
      </c>
      <c r="H92" s="213" t="e">
        <f>#REF!-'IS 3Q2022'!H92</f>
        <v>#REF!</v>
      </c>
      <c r="I92" s="115" t="e">
        <f>#REF!-'IS 3Q2022'!I92</f>
        <v>#REF!</v>
      </c>
      <c r="J92" s="115" t="e">
        <f>#REF!-'IS 3Q2022'!J92</f>
        <v>#REF!</v>
      </c>
      <c r="K92" s="115" t="e">
        <f>#REF!-'IS 3Q2022'!K92</f>
        <v>#REF!</v>
      </c>
      <c r="L92" s="115" t="e">
        <f>#REF!-'IS 3Q2022'!L92</f>
        <v>#REF!</v>
      </c>
      <c r="M92" s="213" t="e">
        <f>#REF!-'IS 3Q2022'!M92</f>
        <v>#REF!</v>
      </c>
      <c r="N92" s="115" t="e">
        <f>#REF!-'IS 3Q2022'!N92</f>
        <v>#REF!</v>
      </c>
      <c r="O92" s="115" t="e">
        <f>#REF!-'IS 3Q2022'!O92</f>
        <v>#REF!</v>
      </c>
      <c r="P92" s="115" t="e">
        <f>#REF!-'IS 3Q2022'!P92</f>
        <v>#REF!</v>
      </c>
      <c r="Q92" s="115" t="e">
        <f>#REF!-'IS 3Q2022'!Q92</f>
        <v>#REF!</v>
      </c>
      <c r="R92" s="73" t="e">
        <f>#REF!-'IS 3Q2022'!R92</f>
        <v>#REF!</v>
      </c>
      <c r="S92" s="72" t="e">
        <f>#REF!-'IS 3Q2022'!S92</f>
        <v>#REF!</v>
      </c>
      <c r="T92" s="72" t="e">
        <f>#REF!-'IS 3Q2022'!T92</f>
        <v>#REF!</v>
      </c>
      <c r="U92" s="72" t="e">
        <f>#REF!-'IS 3Q2022'!U92</f>
        <v>#REF!</v>
      </c>
      <c r="V92" s="72" t="e">
        <f>#REF!-'IS 3Q2022'!V92</f>
        <v>#REF!</v>
      </c>
      <c r="W92" s="213" t="e">
        <f>#REF!-'IS 3Q2022'!W92</f>
        <v>#REF!</v>
      </c>
      <c r="X92" s="72" t="e">
        <f>#REF!-'IS 3Q2022'!X92</f>
        <v>#REF!</v>
      </c>
      <c r="Y92" s="72" t="e">
        <f>#REF!-'IS 3Q2022'!Y92</f>
        <v>#REF!</v>
      </c>
      <c r="Z92" s="72" t="e">
        <f>#REF!-'IS 3Q2022'!Z92</f>
        <v>#REF!</v>
      </c>
      <c r="AA92" s="72" t="e">
        <f>#REF!-'IS 3Q2022'!AA92</f>
        <v>#REF!</v>
      </c>
      <c r="AB92" s="73" t="e">
        <f>#REF!-'IS 3Q2022'!AB92</f>
        <v>#REF!</v>
      </c>
      <c r="AC92" s="72" t="e">
        <f>#REF!-'IS 3Q2022'!AC92</f>
        <v>#REF!</v>
      </c>
      <c r="AD92" s="72" t="e">
        <f>#REF!-'IS 3Q2022'!AD92</f>
        <v>#REF!</v>
      </c>
      <c r="AE92" s="72" t="e">
        <f>#REF!-'IS 3Q2022'!AE92</f>
        <v>#REF!</v>
      </c>
      <c r="AF92" s="72" t="e">
        <f>#REF!-'IS 3Q2022'!AF92</f>
        <v>#REF!</v>
      </c>
      <c r="AG92" s="73" t="e">
        <f>#REF!-'IS 3Q2022'!AG92</f>
        <v>#REF!</v>
      </c>
      <c r="AH92" s="72" t="e">
        <f>#REF!-'IS 3Q2022'!AH92</f>
        <v>#REF!</v>
      </c>
      <c r="AI92" s="72" t="e">
        <f>#REF!-'IS 3Q2022'!AI92</f>
        <v>#REF!</v>
      </c>
      <c r="AJ92" s="72" t="e">
        <f>#REF!-'IS 3Q2022'!AJ92</f>
        <v>#REF!</v>
      </c>
      <c r="AK92" s="72" t="e">
        <f>#REF!-'IS 3Q2022'!AK92</f>
        <v>#REF!</v>
      </c>
      <c r="AL92" s="73" t="e">
        <f>#REF!-'IS 3Q2022'!AL92</f>
        <v>#REF!</v>
      </c>
      <c r="AM92" s="72" t="e">
        <f>#REF!-'IS 3Q2022'!AM92</f>
        <v>#REF!</v>
      </c>
      <c r="AN92" s="72" t="e">
        <f>#REF!-'IS 3Q2022'!AN92</f>
        <v>#REF!</v>
      </c>
      <c r="AO92" s="72" t="e">
        <f>#REF!-'IS 3Q2022'!AO92</f>
        <v>#REF!</v>
      </c>
      <c r="AP92" s="72" t="e">
        <f>#REF!-'IS 3Q2022'!AP92</f>
        <v>#REF!</v>
      </c>
      <c r="AQ92" s="73" t="e">
        <f>#REF!-'IS 3Q2022'!AQ92</f>
        <v>#REF!</v>
      </c>
      <c r="AR92" s="72" t="e">
        <f>#REF!-'IS 3Q2022'!AR92</f>
        <v>#REF!</v>
      </c>
      <c r="AS92" s="72" t="e">
        <f>#REF!-'IS 3Q2022'!AS92</f>
        <v>#REF!</v>
      </c>
      <c r="AT92" s="72" t="e">
        <f>#REF!-'IS 3Q2022'!AT92</f>
        <v>#REF!</v>
      </c>
      <c r="AU92" s="72" t="e">
        <f>#REF!-'IS 3Q2022'!AU92</f>
        <v>#REF!</v>
      </c>
      <c r="AV92" s="73" t="e">
        <f>#REF!-'IS 3Q2022'!AV92</f>
        <v>#REF!</v>
      </c>
    </row>
    <row r="93" spans="1:48" outlineLevel="1" x14ac:dyDescent="0.55000000000000004">
      <c r="B93" s="449" t="s">
        <v>100</v>
      </c>
      <c r="C93" s="450"/>
      <c r="D93" s="105" t="e">
        <f>#REF!-'IS 3Q2022'!D93</f>
        <v>#REF!</v>
      </c>
      <c r="E93" s="105" t="e">
        <f>#REF!-'IS 3Q2022'!E93</f>
        <v>#REF!</v>
      </c>
      <c r="F93" s="105" t="e">
        <f>#REF!-'IS 3Q2022'!F93</f>
        <v>#REF!</v>
      </c>
      <c r="G93" s="105" t="e">
        <f>#REF!-'IS 3Q2022'!G93</f>
        <v>#REF!</v>
      </c>
      <c r="H93" s="129" t="e">
        <f>#REF!-'IS 3Q2022'!H93</f>
        <v>#REF!</v>
      </c>
      <c r="I93" s="105" t="e">
        <f>#REF!-'IS 3Q2022'!I93</f>
        <v>#REF!</v>
      </c>
      <c r="J93" s="105" t="e">
        <f>#REF!-'IS 3Q2022'!J93</f>
        <v>#REF!</v>
      </c>
      <c r="K93" s="105" t="e">
        <f>#REF!-'IS 3Q2022'!K93</f>
        <v>#REF!</v>
      </c>
      <c r="L93" s="105" t="e">
        <f>#REF!-'IS 3Q2022'!L93</f>
        <v>#REF!</v>
      </c>
      <c r="M93" s="129" t="e">
        <f>#REF!-'IS 3Q2022'!M93</f>
        <v>#REF!</v>
      </c>
      <c r="N93" s="105" t="e">
        <f>#REF!-'IS 3Q2022'!N93</f>
        <v>#REF!</v>
      </c>
      <c r="O93" s="105" t="e">
        <f>#REF!-'IS 3Q2022'!O93</f>
        <v>#REF!</v>
      </c>
      <c r="P93" s="105" t="e">
        <f>#REF!-'IS 3Q2022'!P93</f>
        <v>#REF!</v>
      </c>
      <c r="Q93" s="105" t="e">
        <f>#REF!-'IS 3Q2022'!Q93</f>
        <v>#REF!</v>
      </c>
      <c r="R93" s="76" t="e">
        <f>#REF!-'IS 3Q2022'!R93</f>
        <v>#REF!</v>
      </c>
      <c r="S93" s="48" t="e">
        <f>#REF!-'IS 3Q2022'!S93</f>
        <v>#REF!</v>
      </c>
      <c r="T93" s="48" t="e">
        <f>#REF!-'IS 3Q2022'!T93</f>
        <v>#REF!</v>
      </c>
      <c r="U93" s="48" t="e">
        <f>#REF!-'IS 3Q2022'!U93</f>
        <v>#REF!</v>
      </c>
      <c r="V93" s="48" t="e">
        <f>#REF!-'IS 3Q2022'!V93</f>
        <v>#REF!</v>
      </c>
      <c r="W93" s="76" t="e">
        <f>#REF!-'IS 3Q2022'!W93</f>
        <v>#REF!</v>
      </c>
      <c r="X93" s="48" t="e">
        <f>#REF!-'IS 3Q2022'!X93</f>
        <v>#REF!</v>
      </c>
      <c r="Y93" s="48" t="e">
        <f>#REF!-'IS 3Q2022'!Y93</f>
        <v>#REF!</v>
      </c>
      <c r="Z93" s="48" t="e">
        <f>#REF!-'IS 3Q2022'!Z93</f>
        <v>#REF!</v>
      </c>
      <c r="AA93" s="48" t="e">
        <f>#REF!-'IS 3Q2022'!AA93</f>
        <v>#REF!</v>
      </c>
      <c r="AB93" s="76" t="e">
        <f>#REF!-'IS 3Q2022'!AB93</f>
        <v>#REF!</v>
      </c>
      <c r="AC93" s="48" t="e">
        <f>#REF!-'IS 3Q2022'!AC93</f>
        <v>#REF!</v>
      </c>
      <c r="AD93" s="48" t="e">
        <f>#REF!-'IS 3Q2022'!AD93</f>
        <v>#REF!</v>
      </c>
      <c r="AE93" s="48" t="e">
        <f>#REF!-'IS 3Q2022'!AE93</f>
        <v>#REF!</v>
      </c>
      <c r="AF93" s="48" t="e">
        <f>#REF!-'IS 3Q2022'!AF93</f>
        <v>#REF!</v>
      </c>
      <c r="AG93" s="76" t="e">
        <f>#REF!-'IS 3Q2022'!AG93</f>
        <v>#REF!</v>
      </c>
      <c r="AH93" s="48" t="e">
        <f>#REF!-'IS 3Q2022'!AH93</f>
        <v>#REF!</v>
      </c>
      <c r="AI93" s="48" t="e">
        <f>#REF!-'IS 3Q2022'!AI93</f>
        <v>#REF!</v>
      </c>
      <c r="AJ93" s="48" t="e">
        <f>#REF!-'IS 3Q2022'!AJ93</f>
        <v>#REF!</v>
      </c>
      <c r="AK93" s="48" t="e">
        <f>#REF!-'IS 3Q2022'!AK93</f>
        <v>#REF!</v>
      </c>
      <c r="AL93" s="76" t="e">
        <f>#REF!-'IS 3Q2022'!AL93</f>
        <v>#REF!</v>
      </c>
      <c r="AM93" s="48" t="e">
        <f>#REF!-'IS 3Q2022'!AM93</f>
        <v>#REF!</v>
      </c>
      <c r="AN93" s="48" t="e">
        <f>#REF!-'IS 3Q2022'!AN93</f>
        <v>#REF!</v>
      </c>
      <c r="AO93" s="48" t="e">
        <f>#REF!-'IS 3Q2022'!AO93</f>
        <v>#REF!</v>
      </c>
      <c r="AP93" s="48" t="e">
        <f>#REF!-'IS 3Q2022'!AP93</f>
        <v>#REF!</v>
      </c>
      <c r="AQ93" s="76" t="e">
        <f>#REF!-'IS 3Q2022'!AQ93</f>
        <v>#REF!</v>
      </c>
      <c r="AR93" s="48" t="e">
        <f>#REF!-'IS 3Q2022'!AR93</f>
        <v>#REF!</v>
      </c>
      <c r="AS93" s="48" t="e">
        <f>#REF!-'IS 3Q2022'!AS93</f>
        <v>#REF!</v>
      </c>
      <c r="AT93" s="48" t="e">
        <f>#REF!-'IS 3Q2022'!AT93</f>
        <v>#REF!</v>
      </c>
      <c r="AU93" s="48" t="e">
        <f>#REF!-'IS 3Q2022'!AU93</f>
        <v>#REF!</v>
      </c>
      <c r="AV93" s="76" t="e">
        <f>#REF!-'IS 3Q2022'!AV93</f>
        <v>#REF!</v>
      </c>
    </row>
    <row r="94" spans="1:48" s="183" customFormat="1" outlineLevel="1" x14ac:dyDescent="0.55000000000000004">
      <c r="A94" s="238"/>
      <c r="B94" s="181" t="s">
        <v>151</v>
      </c>
      <c r="C94" s="182"/>
      <c r="D94" s="167" t="e">
        <f>#REF!-'IS 3Q2022'!D94</f>
        <v>#REF!</v>
      </c>
      <c r="E94" s="167" t="e">
        <f>#REF!-'IS 3Q2022'!E94</f>
        <v>#REF!</v>
      </c>
      <c r="F94" s="167" t="e">
        <f>#REF!-'IS 3Q2022'!F94</f>
        <v>#REF!</v>
      </c>
      <c r="G94" s="167" t="e">
        <f>#REF!-'IS 3Q2022'!G94</f>
        <v>#REF!</v>
      </c>
      <c r="H94" s="186" t="e">
        <f>#REF!-'IS 3Q2022'!H94</f>
        <v>#REF!</v>
      </c>
      <c r="I94" s="167" t="e">
        <f>#REF!-'IS 3Q2022'!I94</f>
        <v>#REF!</v>
      </c>
      <c r="J94" s="167" t="e">
        <f>#REF!-'IS 3Q2022'!J94</f>
        <v>#REF!</v>
      </c>
      <c r="K94" s="167" t="e">
        <f>#REF!-'IS 3Q2022'!K94</f>
        <v>#REF!</v>
      </c>
      <c r="L94" s="167" t="e">
        <f>#REF!-'IS 3Q2022'!L94</f>
        <v>#REF!</v>
      </c>
      <c r="M94" s="186" t="e">
        <f>#REF!-'IS 3Q2022'!M94</f>
        <v>#REF!</v>
      </c>
      <c r="N94" s="167" t="e">
        <f>#REF!-'IS 3Q2022'!N94</f>
        <v>#REF!</v>
      </c>
      <c r="O94" s="167" t="e">
        <f>#REF!-'IS 3Q2022'!O94</f>
        <v>#REF!</v>
      </c>
      <c r="P94" s="167" t="e">
        <f>#REF!-'IS 3Q2022'!P94</f>
        <v>#REF!</v>
      </c>
      <c r="Q94" s="167" t="e">
        <f>#REF!-'IS 3Q2022'!Q94</f>
        <v>#REF!</v>
      </c>
      <c r="R94" s="188" t="e">
        <f>#REF!-'IS 3Q2022'!R94</f>
        <v>#REF!</v>
      </c>
      <c r="S94" s="167" t="e">
        <f>#REF!-'IS 3Q2022'!S94</f>
        <v>#REF!</v>
      </c>
      <c r="T94" s="167" t="e">
        <f>#REF!-'IS 3Q2022'!T94</f>
        <v>#REF!</v>
      </c>
      <c r="U94" s="167" t="e">
        <f>#REF!-'IS 3Q2022'!U94</f>
        <v>#REF!</v>
      </c>
      <c r="V94" s="189" t="e">
        <f>#REF!-'IS 3Q2022'!V94</f>
        <v>#REF!</v>
      </c>
      <c r="W94" s="188" t="e">
        <f>#REF!-'IS 3Q2022'!W94</f>
        <v>#REF!</v>
      </c>
      <c r="X94" s="189" t="e">
        <f>#REF!-'IS 3Q2022'!X94</f>
        <v>#REF!</v>
      </c>
      <c r="Y94" s="189" t="e">
        <f>#REF!-'IS 3Q2022'!Y94</f>
        <v>#REF!</v>
      </c>
      <c r="Z94" s="189" t="e">
        <f>#REF!-'IS 3Q2022'!Z94</f>
        <v>#REF!</v>
      </c>
      <c r="AA94" s="189" t="e">
        <f>#REF!-'IS 3Q2022'!AA94</f>
        <v>#REF!</v>
      </c>
      <c r="AB94" s="188" t="e">
        <f>#REF!-'IS 3Q2022'!AB94</f>
        <v>#REF!</v>
      </c>
      <c r="AC94" s="189" t="e">
        <f>#REF!-'IS 3Q2022'!AC94</f>
        <v>#REF!</v>
      </c>
      <c r="AD94" s="189" t="e">
        <f>#REF!-'IS 3Q2022'!AD94</f>
        <v>#REF!</v>
      </c>
      <c r="AE94" s="189" t="e">
        <f>#REF!-'IS 3Q2022'!AE94</f>
        <v>#REF!</v>
      </c>
      <c r="AF94" s="189" t="e">
        <f>#REF!-'IS 3Q2022'!AF94</f>
        <v>#REF!</v>
      </c>
      <c r="AG94" s="188" t="e">
        <f>#REF!-'IS 3Q2022'!AG94</f>
        <v>#REF!</v>
      </c>
      <c r="AH94" s="189" t="e">
        <f>#REF!-'IS 3Q2022'!AH94</f>
        <v>#REF!</v>
      </c>
      <c r="AI94" s="189" t="e">
        <f>#REF!-'IS 3Q2022'!AI94</f>
        <v>#REF!</v>
      </c>
      <c r="AJ94" s="189" t="e">
        <f>#REF!-'IS 3Q2022'!AJ94</f>
        <v>#REF!</v>
      </c>
      <c r="AK94" s="189" t="e">
        <f>#REF!-'IS 3Q2022'!AK94</f>
        <v>#REF!</v>
      </c>
      <c r="AL94" s="188" t="e">
        <f>#REF!-'IS 3Q2022'!AL94</f>
        <v>#REF!</v>
      </c>
      <c r="AM94" s="189" t="e">
        <f>#REF!-'IS 3Q2022'!AM94</f>
        <v>#REF!</v>
      </c>
      <c r="AN94" s="189" t="e">
        <f>#REF!-'IS 3Q2022'!AN94</f>
        <v>#REF!</v>
      </c>
      <c r="AO94" s="189" t="e">
        <f>#REF!-'IS 3Q2022'!AO94</f>
        <v>#REF!</v>
      </c>
      <c r="AP94" s="189" t="e">
        <f>#REF!-'IS 3Q2022'!AP94</f>
        <v>#REF!</v>
      </c>
      <c r="AQ94" s="188" t="e">
        <f>#REF!-'IS 3Q2022'!AQ94</f>
        <v>#REF!</v>
      </c>
      <c r="AR94" s="189" t="e">
        <f>#REF!-'IS 3Q2022'!AR94</f>
        <v>#REF!</v>
      </c>
      <c r="AS94" s="189" t="e">
        <f>#REF!-'IS 3Q2022'!AS94</f>
        <v>#REF!</v>
      </c>
      <c r="AT94" s="189" t="e">
        <f>#REF!-'IS 3Q2022'!AT94</f>
        <v>#REF!</v>
      </c>
      <c r="AU94" s="189" t="e">
        <f>#REF!-'IS 3Q2022'!AU94</f>
        <v>#REF!</v>
      </c>
      <c r="AV94" s="188" t="e">
        <f>#REF!-'IS 3Q2022'!AV94</f>
        <v>#REF!</v>
      </c>
    </row>
    <row r="95" spans="1:48" outlineLevel="1" x14ac:dyDescent="0.55000000000000004">
      <c r="B95" s="180" t="s">
        <v>32</v>
      </c>
      <c r="C95" s="18"/>
      <c r="D95" s="105" t="e">
        <f>#REF!-'IS 3Q2022'!D95</f>
        <v>#REF!</v>
      </c>
      <c r="E95" s="105" t="e">
        <f>#REF!-'IS 3Q2022'!E95</f>
        <v>#REF!</v>
      </c>
      <c r="F95" s="105" t="e">
        <f>#REF!-'IS 3Q2022'!F95</f>
        <v>#REF!</v>
      </c>
      <c r="G95" s="105" t="e">
        <f>#REF!-'IS 3Q2022'!G95</f>
        <v>#REF!</v>
      </c>
      <c r="H95" s="170" t="e">
        <f>#REF!-'IS 3Q2022'!H95</f>
        <v>#REF!</v>
      </c>
      <c r="I95" s="105" t="e">
        <f>#REF!-'IS 3Q2022'!I95</f>
        <v>#REF!</v>
      </c>
      <c r="J95" s="105" t="e">
        <f>#REF!-'IS 3Q2022'!J95</f>
        <v>#REF!</v>
      </c>
      <c r="K95" s="105" t="e">
        <f>#REF!-'IS 3Q2022'!K95</f>
        <v>#REF!</v>
      </c>
      <c r="L95" s="105" t="e">
        <f>#REF!-'IS 3Q2022'!L95</f>
        <v>#REF!</v>
      </c>
      <c r="M95" s="170" t="e">
        <f>#REF!-'IS 3Q2022'!M95</f>
        <v>#REF!</v>
      </c>
      <c r="N95" s="105" t="e">
        <f>#REF!-'IS 3Q2022'!N95</f>
        <v>#REF!</v>
      </c>
      <c r="O95" s="105" t="e">
        <f>#REF!-'IS 3Q2022'!O95</f>
        <v>#REF!</v>
      </c>
      <c r="P95" s="105" t="e">
        <f>#REF!-'IS 3Q2022'!P95</f>
        <v>#REF!</v>
      </c>
      <c r="Q95" s="105" t="e">
        <f>#REF!-'IS 3Q2022'!Q95</f>
        <v>#REF!</v>
      </c>
      <c r="R95" s="49" t="e">
        <f>#REF!-'IS 3Q2022'!R95</f>
        <v>#REF!</v>
      </c>
      <c r="S95" s="48" t="e">
        <f>#REF!-'IS 3Q2022'!S95</f>
        <v>#REF!</v>
      </c>
      <c r="T95" s="48" t="e">
        <f>#REF!-'IS 3Q2022'!T95</f>
        <v>#REF!</v>
      </c>
      <c r="U95" s="48" t="e">
        <f>#REF!-'IS 3Q2022'!U95</f>
        <v>#REF!</v>
      </c>
      <c r="V95" s="48" t="e">
        <f>#REF!-'IS 3Q2022'!V95</f>
        <v>#REF!</v>
      </c>
      <c r="W95" s="49" t="e">
        <f>#REF!-'IS 3Q2022'!W95</f>
        <v>#REF!</v>
      </c>
      <c r="X95" s="48" t="e">
        <f>#REF!-'IS 3Q2022'!X95</f>
        <v>#REF!</v>
      </c>
      <c r="Y95" s="48" t="e">
        <f>#REF!-'IS 3Q2022'!Y95</f>
        <v>#REF!</v>
      </c>
      <c r="Z95" s="48" t="e">
        <f>#REF!-'IS 3Q2022'!Z95</f>
        <v>#REF!</v>
      </c>
      <c r="AA95" s="48" t="e">
        <f>#REF!-'IS 3Q2022'!AA95</f>
        <v>#REF!</v>
      </c>
      <c r="AB95" s="49" t="e">
        <f>#REF!-'IS 3Q2022'!AB95</f>
        <v>#REF!</v>
      </c>
      <c r="AC95" s="48" t="e">
        <f>#REF!-'IS 3Q2022'!AC95</f>
        <v>#REF!</v>
      </c>
      <c r="AD95" s="48" t="e">
        <f>#REF!-'IS 3Q2022'!AD95</f>
        <v>#REF!</v>
      </c>
      <c r="AE95" s="48" t="e">
        <f>#REF!-'IS 3Q2022'!AE95</f>
        <v>#REF!</v>
      </c>
      <c r="AF95" s="48" t="e">
        <f>#REF!-'IS 3Q2022'!AF95</f>
        <v>#REF!</v>
      </c>
      <c r="AG95" s="49" t="e">
        <f>#REF!-'IS 3Q2022'!AG95</f>
        <v>#REF!</v>
      </c>
      <c r="AH95" s="48" t="e">
        <f>#REF!-'IS 3Q2022'!AH95</f>
        <v>#REF!</v>
      </c>
      <c r="AI95" s="48" t="e">
        <f>#REF!-'IS 3Q2022'!AI95</f>
        <v>#REF!</v>
      </c>
      <c r="AJ95" s="48" t="e">
        <f>#REF!-'IS 3Q2022'!AJ95</f>
        <v>#REF!</v>
      </c>
      <c r="AK95" s="48" t="e">
        <f>#REF!-'IS 3Q2022'!AK95</f>
        <v>#REF!</v>
      </c>
      <c r="AL95" s="49" t="e">
        <f>#REF!-'IS 3Q2022'!AL95</f>
        <v>#REF!</v>
      </c>
      <c r="AM95" s="48" t="e">
        <f>#REF!-'IS 3Q2022'!AM95</f>
        <v>#REF!</v>
      </c>
      <c r="AN95" s="48" t="e">
        <f>#REF!-'IS 3Q2022'!AN95</f>
        <v>#REF!</v>
      </c>
      <c r="AO95" s="48" t="e">
        <f>#REF!-'IS 3Q2022'!AO95</f>
        <v>#REF!</v>
      </c>
      <c r="AP95" s="48" t="e">
        <f>#REF!-'IS 3Q2022'!AP95</f>
        <v>#REF!</v>
      </c>
      <c r="AQ95" s="49" t="e">
        <f>#REF!-'IS 3Q2022'!AQ95</f>
        <v>#REF!</v>
      </c>
      <c r="AR95" s="48" t="e">
        <f>#REF!-'IS 3Q2022'!AR95</f>
        <v>#REF!</v>
      </c>
      <c r="AS95" s="48" t="e">
        <f>#REF!-'IS 3Q2022'!AS95</f>
        <v>#REF!</v>
      </c>
      <c r="AT95" s="48" t="e">
        <f>#REF!-'IS 3Q2022'!AT95</f>
        <v>#REF!</v>
      </c>
      <c r="AU95" s="48" t="e">
        <f>#REF!-'IS 3Q2022'!AU95</f>
        <v>#REF!</v>
      </c>
      <c r="AV95" s="49" t="e">
        <f>#REF!-'IS 3Q2022'!AV95</f>
        <v>#REF!</v>
      </c>
    </row>
    <row r="96" spans="1:48" s="184" customFormat="1" outlineLevel="1" x14ac:dyDescent="0.55000000000000004">
      <c r="B96" s="181" t="s">
        <v>150</v>
      </c>
      <c r="C96" s="190"/>
      <c r="D96" s="167" t="e">
        <f>#REF!-'IS 3Q2022'!D96</f>
        <v>#REF!</v>
      </c>
      <c r="E96" s="167" t="e">
        <f>#REF!-'IS 3Q2022'!E96</f>
        <v>#REF!</v>
      </c>
      <c r="F96" s="167" t="e">
        <f>#REF!-'IS 3Q2022'!F96</f>
        <v>#REF!</v>
      </c>
      <c r="G96" s="167" t="e">
        <f>#REF!-'IS 3Q2022'!G96</f>
        <v>#REF!</v>
      </c>
      <c r="H96" s="186" t="e">
        <f>#REF!-'IS 3Q2022'!H96</f>
        <v>#REF!</v>
      </c>
      <c r="I96" s="167" t="e">
        <f>#REF!-'IS 3Q2022'!I96</f>
        <v>#REF!</v>
      </c>
      <c r="J96" s="167" t="e">
        <f>#REF!-'IS 3Q2022'!J96</f>
        <v>#REF!</v>
      </c>
      <c r="K96" s="167" t="e">
        <f>#REF!-'IS 3Q2022'!K96</f>
        <v>#REF!</v>
      </c>
      <c r="L96" s="167" t="e">
        <f>#REF!-'IS 3Q2022'!L96</f>
        <v>#REF!</v>
      </c>
      <c r="M96" s="186" t="e">
        <f>#REF!-'IS 3Q2022'!M96</f>
        <v>#REF!</v>
      </c>
      <c r="N96" s="167" t="e">
        <f>#REF!-'IS 3Q2022'!N96</f>
        <v>#REF!</v>
      </c>
      <c r="O96" s="167" t="e">
        <f>#REF!-'IS 3Q2022'!O96</f>
        <v>#REF!</v>
      </c>
      <c r="P96" s="167" t="e">
        <f>#REF!-'IS 3Q2022'!P96</f>
        <v>#REF!</v>
      </c>
      <c r="Q96" s="167" t="e">
        <f>#REF!-'IS 3Q2022'!Q96</f>
        <v>#REF!</v>
      </c>
      <c r="R96" s="188" t="e">
        <f>#REF!-'IS 3Q2022'!R96</f>
        <v>#REF!</v>
      </c>
      <c r="S96" s="167" t="e">
        <f>#REF!-'IS 3Q2022'!S96</f>
        <v>#REF!</v>
      </c>
      <c r="T96" s="167" t="e">
        <f>#REF!-'IS 3Q2022'!T96</f>
        <v>#REF!</v>
      </c>
      <c r="U96" s="167" t="e">
        <f>#REF!-'IS 3Q2022'!U96</f>
        <v>#REF!</v>
      </c>
      <c r="V96" s="189" t="e">
        <f>#REF!-'IS 3Q2022'!V96</f>
        <v>#REF!</v>
      </c>
      <c r="W96" s="188" t="e">
        <f>#REF!-'IS 3Q2022'!W96</f>
        <v>#REF!</v>
      </c>
      <c r="X96" s="189" t="e">
        <f>#REF!-'IS 3Q2022'!X96</f>
        <v>#REF!</v>
      </c>
      <c r="Y96" s="189" t="e">
        <f>#REF!-'IS 3Q2022'!Y96</f>
        <v>#REF!</v>
      </c>
      <c r="Z96" s="189" t="e">
        <f>#REF!-'IS 3Q2022'!Z96</f>
        <v>#REF!</v>
      </c>
      <c r="AA96" s="189" t="e">
        <f>#REF!-'IS 3Q2022'!AA96</f>
        <v>#REF!</v>
      </c>
      <c r="AB96" s="188" t="e">
        <f>#REF!-'IS 3Q2022'!AB96</f>
        <v>#REF!</v>
      </c>
      <c r="AC96" s="189" t="e">
        <f>#REF!-'IS 3Q2022'!AC96</f>
        <v>#REF!</v>
      </c>
      <c r="AD96" s="189" t="e">
        <f>#REF!-'IS 3Q2022'!AD96</f>
        <v>#REF!</v>
      </c>
      <c r="AE96" s="189" t="e">
        <f>#REF!-'IS 3Q2022'!AE96</f>
        <v>#REF!</v>
      </c>
      <c r="AF96" s="189" t="e">
        <f>#REF!-'IS 3Q2022'!AF96</f>
        <v>#REF!</v>
      </c>
      <c r="AG96" s="188" t="e">
        <f>#REF!-'IS 3Q2022'!AG96</f>
        <v>#REF!</v>
      </c>
      <c r="AH96" s="189" t="e">
        <f>#REF!-'IS 3Q2022'!AH96</f>
        <v>#REF!</v>
      </c>
      <c r="AI96" s="189" t="e">
        <f>#REF!-'IS 3Q2022'!AI96</f>
        <v>#REF!</v>
      </c>
      <c r="AJ96" s="189" t="e">
        <f>#REF!-'IS 3Q2022'!AJ96</f>
        <v>#REF!</v>
      </c>
      <c r="AK96" s="189" t="e">
        <f>#REF!-'IS 3Q2022'!AK96</f>
        <v>#REF!</v>
      </c>
      <c r="AL96" s="188" t="e">
        <f>#REF!-'IS 3Q2022'!AL96</f>
        <v>#REF!</v>
      </c>
      <c r="AM96" s="189" t="e">
        <f>#REF!-'IS 3Q2022'!AM96</f>
        <v>#REF!</v>
      </c>
      <c r="AN96" s="189" t="e">
        <f>#REF!-'IS 3Q2022'!AN96</f>
        <v>#REF!</v>
      </c>
      <c r="AO96" s="189" t="e">
        <f>#REF!-'IS 3Q2022'!AO96</f>
        <v>#REF!</v>
      </c>
      <c r="AP96" s="189" t="e">
        <f>#REF!-'IS 3Q2022'!AP96</f>
        <v>#REF!</v>
      </c>
      <c r="AQ96" s="188" t="e">
        <f>#REF!-'IS 3Q2022'!AQ96</f>
        <v>#REF!</v>
      </c>
      <c r="AR96" s="189" t="e">
        <f>#REF!-'IS 3Q2022'!AR96</f>
        <v>#REF!</v>
      </c>
      <c r="AS96" s="189" t="e">
        <f>#REF!-'IS 3Q2022'!AS96</f>
        <v>#REF!</v>
      </c>
      <c r="AT96" s="189" t="e">
        <f>#REF!-'IS 3Q2022'!AT96</f>
        <v>#REF!</v>
      </c>
      <c r="AU96" s="189" t="e">
        <f>#REF!-'IS 3Q2022'!AU96</f>
        <v>#REF!</v>
      </c>
      <c r="AV96" s="188" t="e">
        <f>#REF!-'IS 3Q2022'!AV96</f>
        <v>#REF!</v>
      </c>
    </row>
    <row r="97" spans="1:48" outlineLevel="1" x14ac:dyDescent="0.55000000000000004">
      <c r="B97" s="180" t="s">
        <v>33</v>
      </c>
      <c r="C97" s="18"/>
      <c r="D97" s="105" t="e">
        <f>#REF!-'IS 3Q2022'!D97</f>
        <v>#REF!</v>
      </c>
      <c r="E97" s="105" t="e">
        <f>#REF!-'IS 3Q2022'!E97</f>
        <v>#REF!</v>
      </c>
      <c r="F97" s="105" t="e">
        <f>#REF!-'IS 3Q2022'!F97</f>
        <v>#REF!</v>
      </c>
      <c r="G97" s="105" t="e">
        <f>#REF!-'IS 3Q2022'!G97</f>
        <v>#REF!</v>
      </c>
      <c r="H97" s="170" t="e">
        <f>#REF!-'IS 3Q2022'!H97</f>
        <v>#REF!</v>
      </c>
      <c r="I97" s="105" t="e">
        <f>#REF!-'IS 3Q2022'!I97</f>
        <v>#REF!</v>
      </c>
      <c r="J97" s="105" t="e">
        <f>#REF!-'IS 3Q2022'!J97</f>
        <v>#REF!</v>
      </c>
      <c r="K97" s="105" t="e">
        <f>#REF!-'IS 3Q2022'!K97</f>
        <v>#REF!</v>
      </c>
      <c r="L97" s="105" t="e">
        <f>#REF!-'IS 3Q2022'!L97</f>
        <v>#REF!</v>
      </c>
      <c r="M97" s="170" t="e">
        <f>#REF!-'IS 3Q2022'!M97</f>
        <v>#REF!</v>
      </c>
      <c r="N97" s="105" t="e">
        <f>#REF!-'IS 3Q2022'!N97</f>
        <v>#REF!</v>
      </c>
      <c r="O97" s="105" t="e">
        <f>#REF!-'IS 3Q2022'!O97</f>
        <v>#REF!</v>
      </c>
      <c r="P97" s="105" t="e">
        <f>#REF!-'IS 3Q2022'!P97</f>
        <v>#REF!</v>
      </c>
      <c r="Q97" s="105" t="e">
        <f>#REF!-'IS 3Q2022'!Q97</f>
        <v>#REF!</v>
      </c>
      <c r="R97" s="49" t="e">
        <f>#REF!-'IS 3Q2022'!R97</f>
        <v>#REF!</v>
      </c>
      <c r="S97" s="48" t="e">
        <f>#REF!-'IS 3Q2022'!S97</f>
        <v>#REF!</v>
      </c>
      <c r="T97" s="48" t="e">
        <f>#REF!-'IS 3Q2022'!T97</f>
        <v>#REF!</v>
      </c>
      <c r="U97" s="48" t="e">
        <f>#REF!-'IS 3Q2022'!U97</f>
        <v>#REF!</v>
      </c>
      <c r="V97" s="48" t="e">
        <f>#REF!-'IS 3Q2022'!V97</f>
        <v>#REF!</v>
      </c>
      <c r="W97" s="49" t="e">
        <f>#REF!-'IS 3Q2022'!W97</f>
        <v>#REF!</v>
      </c>
      <c r="X97" s="48" t="e">
        <f>#REF!-'IS 3Q2022'!X97</f>
        <v>#REF!</v>
      </c>
      <c r="Y97" s="48" t="e">
        <f>#REF!-'IS 3Q2022'!Y97</f>
        <v>#REF!</v>
      </c>
      <c r="Z97" s="48" t="e">
        <f>#REF!-'IS 3Q2022'!Z97</f>
        <v>#REF!</v>
      </c>
      <c r="AA97" s="48" t="e">
        <f>#REF!-'IS 3Q2022'!AA97</f>
        <v>#REF!</v>
      </c>
      <c r="AB97" s="49" t="e">
        <f>#REF!-'IS 3Q2022'!AB97</f>
        <v>#REF!</v>
      </c>
      <c r="AC97" s="48" t="e">
        <f>#REF!-'IS 3Q2022'!AC97</f>
        <v>#REF!</v>
      </c>
      <c r="AD97" s="48" t="e">
        <f>#REF!-'IS 3Q2022'!AD97</f>
        <v>#REF!</v>
      </c>
      <c r="AE97" s="48" t="e">
        <f>#REF!-'IS 3Q2022'!AE97</f>
        <v>#REF!</v>
      </c>
      <c r="AF97" s="48" t="e">
        <f>#REF!-'IS 3Q2022'!AF97</f>
        <v>#REF!</v>
      </c>
      <c r="AG97" s="49" t="e">
        <f>#REF!-'IS 3Q2022'!AG97</f>
        <v>#REF!</v>
      </c>
      <c r="AH97" s="48" t="e">
        <f>#REF!-'IS 3Q2022'!AH97</f>
        <v>#REF!</v>
      </c>
      <c r="AI97" s="48" t="e">
        <f>#REF!-'IS 3Q2022'!AI97</f>
        <v>#REF!</v>
      </c>
      <c r="AJ97" s="48" t="e">
        <f>#REF!-'IS 3Q2022'!AJ97</f>
        <v>#REF!</v>
      </c>
      <c r="AK97" s="48" t="e">
        <f>#REF!-'IS 3Q2022'!AK97</f>
        <v>#REF!</v>
      </c>
      <c r="AL97" s="49" t="e">
        <f>#REF!-'IS 3Q2022'!AL97</f>
        <v>#REF!</v>
      </c>
      <c r="AM97" s="48" t="e">
        <f>#REF!-'IS 3Q2022'!AM97</f>
        <v>#REF!</v>
      </c>
      <c r="AN97" s="48" t="e">
        <f>#REF!-'IS 3Q2022'!AN97</f>
        <v>#REF!</v>
      </c>
      <c r="AO97" s="48" t="e">
        <f>#REF!-'IS 3Q2022'!AO97</f>
        <v>#REF!</v>
      </c>
      <c r="AP97" s="48" t="e">
        <f>#REF!-'IS 3Q2022'!AP97</f>
        <v>#REF!</v>
      </c>
      <c r="AQ97" s="49" t="e">
        <f>#REF!-'IS 3Q2022'!AQ97</f>
        <v>#REF!</v>
      </c>
      <c r="AR97" s="48" t="e">
        <f>#REF!-'IS 3Q2022'!AR97</f>
        <v>#REF!</v>
      </c>
      <c r="AS97" s="48" t="e">
        <f>#REF!-'IS 3Q2022'!AS97</f>
        <v>#REF!</v>
      </c>
      <c r="AT97" s="48" t="e">
        <f>#REF!-'IS 3Q2022'!AT97</f>
        <v>#REF!</v>
      </c>
      <c r="AU97" s="48" t="e">
        <f>#REF!-'IS 3Q2022'!AU97</f>
        <v>#REF!</v>
      </c>
      <c r="AV97" s="49" t="e">
        <f>#REF!-'IS 3Q2022'!AV97</f>
        <v>#REF!</v>
      </c>
    </row>
    <row r="98" spans="1:48" s="184" customFormat="1" outlineLevel="1" x14ac:dyDescent="0.55000000000000004">
      <c r="B98" s="181" t="s">
        <v>152</v>
      </c>
      <c r="C98" s="190"/>
      <c r="D98" s="167" t="e">
        <f>#REF!-'IS 3Q2022'!D98</f>
        <v>#REF!</v>
      </c>
      <c r="E98" s="167" t="e">
        <f>#REF!-'IS 3Q2022'!E98</f>
        <v>#REF!</v>
      </c>
      <c r="F98" s="167" t="e">
        <f>#REF!-'IS 3Q2022'!F98</f>
        <v>#REF!</v>
      </c>
      <c r="G98" s="167" t="e">
        <f>#REF!-'IS 3Q2022'!G98</f>
        <v>#REF!</v>
      </c>
      <c r="H98" s="186" t="e">
        <f>#REF!-'IS 3Q2022'!H98</f>
        <v>#REF!</v>
      </c>
      <c r="I98" s="167" t="e">
        <f>#REF!-'IS 3Q2022'!I98</f>
        <v>#REF!</v>
      </c>
      <c r="J98" s="167" t="e">
        <f>#REF!-'IS 3Q2022'!J98</f>
        <v>#REF!</v>
      </c>
      <c r="K98" s="167" t="e">
        <f>#REF!-'IS 3Q2022'!K98</f>
        <v>#REF!</v>
      </c>
      <c r="L98" s="167" t="e">
        <f>#REF!-'IS 3Q2022'!L98</f>
        <v>#REF!</v>
      </c>
      <c r="M98" s="186" t="e">
        <f>#REF!-'IS 3Q2022'!M98</f>
        <v>#REF!</v>
      </c>
      <c r="N98" s="167" t="e">
        <f>#REF!-'IS 3Q2022'!N98</f>
        <v>#REF!</v>
      </c>
      <c r="O98" s="167" t="e">
        <f>#REF!-'IS 3Q2022'!O98</f>
        <v>#REF!</v>
      </c>
      <c r="P98" s="167" t="e">
        <f>#REF!-'IS 3Q2022'!P98</f>
        <v>#REF!</v>
      </c>
      <c r="Q98" s="167" t="e">
        <f>#REF!-'IS 3Q2022'!Q98</f>
        <v>#REF!</v>
      </c>
      <c r="R98" s="188" t="e">
        <f>#REF!-'IS 3Q2022'!R98</f>
        <v>#REF!</v>
      </c>
      <c r="S98" s="167" t="e">
        <f>#REF!-'IS 3Q2022'!S98</f>
        <v>#REF!</v>
      </c>
      <c r="T98" s="167" t="e">
        <f>#REF!-'IS 3Q2022'!T98</f>
        <v>#REF!</v>
      </c>
      <c r="U98" s="167" t="e">
        <f>#REF!-'IS 3Q2022'!U98</f>
        <v>#REF!</v>
      </c>
      <c r="V98" s="189" t="e">
        <f>#REF!-'IS 3Q2022'!V98</f>
        <v>#REF!</v>
      </c>
      <c r="W98" s="188" t="e">
        <f>#REF!-'IS 3Q2022'!W98</f>
        <v>#REF!</v>
      </c>
      <c r="X98" s="189" t="e">
        <f>#REF!-'IS 3Q2022'!X98</f>
        <v>#REF!</v>
      </c>
      <c r="Y98" s="189" t="e">
        <f>#REF!-'IS 3Q2022'!Y98</f>
        <v>#REF!</v>
      </c>
      <c r="Z98" s="189" t="e">
        <f>#REF!-'IS 3Q2022'!Z98</f>
        <v>#REF!</v>
      </c>
      <c r="AA98" s="189" t="e">
        <f>#REF!-'IS 3Q2022'!AA98</f>
        <v>#REF!</v>
      </c>
      <c r="AB98" s="188" t="e">
        <f>#REF!-'IS 3Q2022'!AB98</f>
        <v>#REF!</v>
      </c>
      <c r="AC98" s="189" t="e">
        <f>#REF!-'IS 3Q2022'!AC98</f>
        <v>#REF!</v>
      </c>
      <c r="AD98" s="189" t="e">
        <f>#REF!-'IS 3Q2022'!AD98</f>
        <v>#REF!</v>
      </c>
      <c r="AE98" s="189" t="e">
        <f>#REF!-'IS 3Q2022'!AE98</f>
        <v>#REF!</v>
      </c>
      <c r="AF98" s="189" t="e">
        <f>#REF!-'IS 3Q2022'!AF98</f>
        <v>#REF!</v>
      </c>
      <c r="AG98" s="188" t="e">
        <f>#REF!-'IS 3Q2022'!AG98</f>
        <v>#REF!</v>
      </c>
      <c r="AH98" s="189" t="e">
        <f>#REF!-'IS 3Q2022'!AH98</f>
        <v>#REF!</v>
      </c>
      <c r="AI98" s="189" t="e">
        <f>#REF!-'IS 3Q2022'!AI98</f>
        <v>#REF!</v>
      </c>
      <c r="AJ98" s="189" t="e">
        <f>#REF!-'IS 3Q2022'!AJ98</f>
        <v>#REF!</v>
      </c>
      <c r="AK98" s="189" t="e">
        <f>#REF!-'IS 3Q2022'!AK98</f>
        <v>#REF!</v>
      </c>
      <c r="AL98" s="188" t="e">
        <f>#REF!-'IS 3Q2022'!AL98</f>
        <v>#REF!</v>
      </c>
      <c r="AM98" s="189" t="e">
        <f>#REF!-'IS 3Q2022'!AM98</f>
        <v>#REF!</v>
      </c>
      <c r="AN98" s="189" t="e">
        <f>#REF!-'IS 3Q2022'!AN98</f>
        <v>#REF!</v>
      </c>
      <c r="AO98" s="189" t="e">
        <f>#REF!-'IS 3Q2022'!AO98</f>
        <v>#REF!</v>
      </c>
      <c r="AP98" s="189" t="e">
        <f>#REF!-'IS 3Q2022'!AP98</f>
        <v>#REF!</v>
      </c>
      <c r="AQ98" s="188" t="e">
        <f>#REF!-'IS 3Q2022'!AQ98</f>
        <v>#REF!</v>
      </c>
      <c r="AR98" s="189" t="e">
        <f>#REF!-'IS 3Q2022'!AR98</f>
        <v>#REF!</v>
      </c>
      <c r="AS98" s="189" t="e">
        <f>#REF!-'IS 3Q2022'!AS98</f>
        <v>#REF!</v>
      </c>
      <c r="AT98" s="189" t="e">
        <f>#REF!-'IS 3Q2022'!AT98</f>
        <v>#REF!</v>
      </c>
      <c r="AU98" s="189" t="e">
        <f>#REF!-'IS 3Q2022'!AU98</f>
        <v>#REF!</v>
      </c>
      <c r="AV98" s="188" t="e">
        <f>#REF!-'IS 3Q2022'!AV98</f>
        <v>#REF!</v>
      </c>
    </row>
    <row r="99" spans="1:48" outlineLevel="1" x14ac:dyDescent="0.55000000000000004">
      <c r="B99" s="180" t="s">
        <v>34</v>
      </c>
      <c r="C99" s="18"/>
      <c r="D99" s="358" t="e">
        <f>#REF!-'IS 3Q2022'!D99</f>
        <v>#REF!</v>
      </c>
      <c r="E99" s="358" t="e">
        <f>#REF!-'IS 3Q2022'!E99</f>
        <v>#REF!</v>
      </c>
      <c r="F99" s="358" t="e">
        <f>#REF!-'IS 3Q2022'!F99</f>
        <v>#REF!</v>
      </c>
      <c r="G99" s="358" t="e">
        <f>#REF!-'IS 3Q2022'!G99</f>
        <v>#REF!</v>
      </c>
      <c r="H99" s="126" t="e">
        <f>#REF!-'IS 3Q2022'!H99</f>
        <v>#REF!</v>
      </c>
      <c r="I99" s="358" t="e">
        <f>#REF!-'IS 3Q2022'!I99</f>
        <v>#REF!</v>
      </c>
      <c r="J99" s="358" t="e">
        <f>#REF!-'IS 3Q2022'!J99</f>
        <v>#REF!</v>
      </c>
      <c r="K99" s="358" t="e">
        <f>#REF!-'IS 3Q2022'!K99</f>
        <v>#REF!</v>
      </c>
      <c r="L99" s="358" t="e">
        <f>#REF!-'IS 3Q2022'!L99</f>
        <v>#REF!</v>
      </c>
      <c r="M99" s="126" t="e">
        <f>#REF!-'IS 3Q2022'!M99</f>
        <v>#REF!</v>
      </c>
      <c r="N99" s="358" t="e">
        <f>#REF!-'IS 3Q2022'!N99</f>
        <v>#REF!</v>
      </c>
      <c r="O99" s="358" t="e">
        <f>#REF!-'IS 3Q2022'!O99</f>
        <v>#REF!</v>
      </c>
      <c r="P99" s="358" t="e">
        <f>#REF!-'IS 3Q2022'!P99</f>
        <v>#REF!</v>
      </c>
      <c r="Q99" s="358" t="e">
        <f>#REF!-'IS 3Q2022'!Q99</f>
        <v>#REF!</v>
      </c>
      <c r="R99" s="126" t="e">
        <f>#REF!-'IS 3Q2022'!R99</f>
        <v>#REF!</v>
      </c>
      <c r="S99" s="358" t="e">
        <f>#REF!-'IS 3Q2022'!S99</f>
        <v>#REF!</v>
      </c>
      <c r="T99" s="358" t="e">
        <f>#REF!-'IS 3Q2022'!T99</f>
        <v>#REF!</v>
      </c>
      <c r="U99" s="358" t="e">
        <f>#REF!-'IS 3Q2022'!U99</f>
        <v>#REF!</v>
      </c>
      <c r="V99" s="358" t="e">
        <f>#REF!-'IS 3Q2022'!V99</f>
        <v>#REF!</v>
      </c>
      <c r="W99" s="126" t="e">
        <f>#REF!-'IS 3Q2022'!W99</f>
        <v>#REF!</v>
      </c>
      <c r="X99" s="358" t="e">
        <f>#REF!-'IS 3Q2022'!X99</f>
        <v>#REF!</v>
      </c>
      <c r="Y99" s="358" t="e">
        <f>#REF!-'IS 3Q2022'!Y99</f>
        <v>#REF!</v>
      </c>
      <c r="Z99" s="358" t="e">
        <f>#REF!-'IS 3Q2022'!Z99</f>
        <v>#REF!</v>
      </c>
      <c r="AA99" s="358" t="e">
        <f>#REF!-'IS 3Q2022'!AA99</f>
        <v>#REF!</v>
      </c>
      <c r="AB99" s="126" t="e">
        <f>#REF!-'IS 3Q2022'!AB99</f>
        <v>#REF!</v>
      </c>
      <c r="AC99" s="358" t="e">
        <f>#REF!-'IS 3Q2022'!AC99</f>
        <v>#REF!</v>
      </c>
      <c r="AD99" s="358" t="e">
        <f>#REF!-'IS 3Q2022'!AD99</f>
        <v>#REF!</v>
      </c>
      <c r="AE99" s="358" t="e">
        <f>#REF!-'IS 3Q2022'!AE99</f>
        <v>#REF!</v>
      </c>
      <c r="AF99" s="358" t="e">
        <f>#REF!-'IS 3Q2022'!AF99</f>
        <v>#REF!</v>
      </c>
      <c r="AG99" s="126" t="e">
        <f>#REF!-'IS 3Q2022'!AG99</f>
        <v>#REF!</v>
      </c>
      <c r="AH99" s="358" t="e">
        <f>#REF!-'IS 3Q2022'!AH99</f>
        <v>#REF!</v>
      </c>
      <c r="AI99" s="358" t="e">
        <f>#REF!-'IS 3Q2022'!AI99</f>
        <v>#REF!</v>
      </c>
      <c r="AJ99" s="358" t="e">
        <f>#REF!-'IS 3Q2022'!AJ99</f>
        <v>#REF!</v>
      </c>
      <c r="AK99" s="358" t="e">
        <f>#REF!-'IS 3Q2022'!AK99</f>
        <v>#REF!</v>
      </c>
      <c r="AL99" s="126" t="e">
        <f>#REF!-'IS 3Q2022'!AL99</f>
        <v>#REF!</v>
      </c>
      <c r="AM99" s="358" t="e">
        <f>#REF!-'IS 3Q2022'!AM99</f>
        <v>#REF!</v>
      </c>
      <c r="AN99" s="358" t="e">
        <f>#REF!-'IS 3Q2022'!AN99</f>
        <v>#REF!</v>
      </c>
      <c r="AO99" s="358" t="e">
        <f>#REF!-'IS 3Q2022'!AO99</f>
        <v>#REF!</v>
      </c>
      <c r="AP99" s="358" t="e">
        <f>#REF!-'IS 3Q2022'!AP99</f>
        <v>#REF!</v>
      </c>
      <c r="AQ99" s="126" t="e">
        <f>#REF!-'IS 3Q2022'!AQ99</f>
        <v>#REF!</v>
      </c>
      <c r="AR99" s="358" t="e">
        <f>#REF!-'IS 3Q2022'!AR99</f>
        <v>#REF!</v>
      </c>
      <c r="AS99" s="358" t="e">
        <f>#REF!-'IS 3Q2022'!AS99</f>
        <v>#REF!</v>
      </c>
      <c r="AT99" s="358" t="e">
        <f>#REF!-'IS 3Q2022'!AT99</f>
        <v>#REF!</v>
      </c>
      <c r="AU99" s="358" t="e">
        <f>#REF!-'IS 3Q2022'!AU99</f>
        <v>#REF!</v>
      </c>
      <c r="AV99" s="126" t="e">
        <f>#REF!-'IS 3Q2022'!AV99</f>
        <v>#REF!</v>
      </c>
    </row>
    <row r="100" spans="1:48" outlineLevel="1" x14ac:dyDescent="0.55000000000000004">
      <c r="B100" s="180" t="s">
        <v>35</v>
      </c>
      <c r="C100" s="18"/>
      <c r="D100" s="105" t="e">
        <f>#REF!-'IS 3Q2022'!D100</f>
        <v>#REF!</v>
      </c>
      <c r="E100" s="105" t="e">
        <f>#REF!-'IS 3Q2022'!E100</f>
        <v>#REF!</v>
      </c>
      <c r="F100" s="105" t="e">
        <f>#REF!-'IS 3Q2022'!F100</f>
        <v>#REF!</v>
      </c>
      <c r="G100" s="105" t="e">
        <f>#REF!-'IS 3Q2022'!G100</f>
        <v>#REF!</v>
      </c>
      <c r="H100" s="170" t="e">
        <f>#REF!-'IS 3Q2022'!H100</f>
        <v>#REF!</v>
      </c>
      <c r="I100" s="105" t="e">
        <f>#REF!-'IS 3Q2022'!I100</f>
        <v>#REF!</v>
      </c>
      <c r="J100" s="105" t="e">
        <f>#REF!-'IS 3Q2022'!J100</f>
        <v>#REF!</v>
      </c>
      <c r="K100" s="105" t="e">
        <f>#REF!-'IS 3Q2022'!K100</f>
        <v>#REF!</v>
      </c>
      <c r="L100" s="105" t="e">
        <f>#REF!-'IS 3Q2022'!L100</f>
        <v>#REF!</v>
      </c>
      <c r="M100" s="170" t="e">
        <f>#REF!-'IS 3Q2022'!M100</f>
        <v>#REF!</v>
      </c>
      <c r="N100" s="105" t="e">
        <f>#REF!-'IS 3Q2022'!N100</f>
        <v>#REF!</v>
      </c>
      <c r="O100" s="105" t="e">
        <f>#REF!-'IS 3Q2022'!O100</f>
        <v>#REF!</v>
      </c>
      <c r="P100" s="105" t="e">
        <f>#REF!-'IS 3Q2022'!P100</f>
        <v>#REF!</v>
      </c>
      <c r="Q100" s="105" t="e">
        <f>#REF!-'IS 3Q2022'!Q100</f>
        <v>#REF!</v>
      </c>
      <c r="R100" s="49" t="e">
        <f>#REF!-'IS 3Q2022'!R100</f>
        <v>#REF!</v>
      </c>
      <c r="S100" s="48" t="e">
        <f>#REF!-'IS 3Q2022'!S100</f>
        <v>#REF!</v>
      </c>
      <c r="T100" s="48" t="e">
        <f>#REF!-'IS 3Q2022'!T100</f>
        <v>#REF!</v>
      </c>
      <c r="U100" s="48" t="e">
        <f>#REF!-'IS 3Q2022'!U100</f>
        <v>#REF!</v>
      </c>
      <c r="V100" s="48" t="e">
        <f>#REF!-'IS 3Q2022'!V100</f>
        <v>#REF!</v>
      </c>
      <c r="W100" s="49" t="e">
        <f>#REF!-'IS 3Q2022'!W100</f>
        <v>#REF!</v>
      </c>
      <c r="X100" s="48" t="e">
        <f>#REF!-'IS 3Q2022'!X100</f>
        <v>#REF!</v>
      </c>
      <c r="Y100" s="48" t="e">
        <f>#REF!-'IS 3Q2022'!Y100</f>
        <v>#REF!</v>
      </c>
      <c r="Z100" s="48" t="e">
        <f>#REF!-'IS 3Q2022'!Z100</f>
        <v>#REF!</v>
      </c>
      <c r="AA100" s="48" t="e">
        <f>#REF!-'IS 3Q2022'!AA100</f>
        <v>#REF!</v>
      </c>
      <c r="AB100" s="49" t="e">
        <f>#REF!-'IS 3Q2022'!AB100</f>
        <v>#REF!</v>
      </c>
      <c r="AC100" s="48" t="e">
        <f>#REF!-'IS 3Q2022'!AC100</f>
        <v>#REF!</v>
      </c>
      <c r="AD100" s="48" t="e">
        <f>#REF!-'IS 3Q2022'!AD100</f>
        <v>#REF!</v>
      </c>
      <c r="AE100" s="48" t="e">
        <f>#REF!-'IS 3Q2022'!AE100</f>
        <v>#REF!</v>
      </c>
      <c r="AF100" s="48" t="e">
        <f>#REF!-'IS 3Q2022'!AF100</f>
        <v>#REF!</v>
      </c>
      <c r="AG100" s="49" t="e">
        <f>#REF!-'IS 3Q2022'!AG100</f>
        <v>#REF!</v>
      </c>
      <c r="AH100" s="48" t="e">
        <f>#REF!-'IS 3Q2022'!AH100</f>
        <v>#REF!</v>
      </c>
      <c r="AI100" s="48" t="e">
        <f>#REF!-'IS 3Q2022'!AI100</f>
        <v>#REF!</v>
      </c>
      <c r="AJ100" s="48" t="e">
        <f>#REF!-'IS 3Q2022'!AJ100</f>
        <v>#REF!</v>
      </c>
      <c r="AK100" s="48" t="e">
        <f>#REF!-'IS 3Q2022'!AK100</f>
        <v>#REF!</v>
      </c>
      <c r="AL100" s="49" t="e">
        <f>#REF!-'IS 3Q2022'!AL100</f>
        <v>#REF!</v>
      </c>
      <c r="AM100" s="48" t="e">
        <f>#REF!-'IS 3Q2022'!AM100</f>
        <v>#REF!</v>
      </c>
      <c r="AN100" s="48" t="e">
        <f>#REF!-'IS 3Q2022'!AN100</f>
        <v>#REF!</v>
      </c>
      <c r="AO100" s="48" t="e">
        <f>#REF!-'IS 3Q2022'!AO100</f>
        <v>#REF!</v>
      </c>
      <c r="AP100" s="48" t="e">
        <f>#REF!-'IS 3Q2022'!AP100</f>
        <v>#REF!</v>
      </c>
      <c r="AQ100" s="49" t="e">
        <f>#REF!-'IS 3Q2022'!AQ100</f>
        <v>#REF!</v>
      </c>
      <c r="AR100" s="48" t="e">
        <f>#REF!-'IS 3Q2022'!AR100</f>
        <v>#REF!</v>
      </c>
      <c r="AS100" s="48" t="e">
        <f>#REF!-'IS 3Q2022'!AS100</f>
        <v>#REF!</v>
      </c>
      <c r="AT100" s="48" t="e">
        <f>#REF!-'IS 3Q2022'!AT100</f>
        <v>#REF!</v>
      </c>
      <c r="AU100" s="48" t="e">
        <f>#REF!-'IS 3Q2022'!AU100</f>
        <v>#REF!</v>
      </c>
      <c r="AV100" s="49" t="e">
        <f>#REF!-'IS 3Q2022'!AV100</f>
        <v>#REF!</v>
      </c>
    </row>
    <row r="101" spans="1:48" s="184" customFormat="1" outlineLevel="1" x14ac:dyDescent="0.55000000000000004">
      <c r="B101" s="181" t="s">
        <v>153</v>
      </c>
      <c r="C101" s="190"/>
      <c r="D101" s="167" t="e">
        <f>#REF!-'IS 3Q2022'!D101</f>
        <v>#REF!</v>
      </c>
      <c r="E101" s="167" t="e">
        <f>#REF!-'IS 3Q2022'!E101</f>
        <v>#REF!</v>
      </c>
      <c r="F101" s="167" t="e">
        <f>#REF!-'IS 3Q2022'!F101</f>
        <v>#REF!</v>
      </c>
      <c r="G101" s="167" t="e">
        <f>#REF!-'IS 3Q2022'!G101</f>
        <v>#REF!</v>
      </c>
      <c r="H101" s="186" t="e">
        <f>#REF!-'IS 3Q2022'!H101</f>
        <v>#REF!</v>
      </c>
      <c r="I101" s="167" t="e">
        <f>#REF!-'IS 3Q2022'!I101</f>
        <v>#REF!</v>
      </c>
      <c r="J101" s="167" t="e">
        <f>#REF!-'IS 3Q2022'!J101</f>
        <v>#REF!</v>
      </c>
      <c r="K101" s="167" t="e">
        <f>#REF!-'IS 3Q2022'!K101</f>
        <v>#REF!</v>
      </c>
      <c r="L101" s="167" t="e">
        <f>#REF!-'IS 3Q2022'!L101</f>
        <v>#REF!</v>
      </c>
      <c r="M101" s="186" t="e">
        <f>#REF!-'IS 3Q2022'!M101</f>
        <v>#REF!</v>
      </c>
      <c r="N101" s="167" t="e">
        <f>#REF!-'IS 3Q2022'!N101</f>
        <v>#REF!</v>
      </c>
      <c r="O101" s="167" t="e">
        <f>#REF!-'IS 3Q2022'!O101</f>
        <v>#REF!</v>
      </c>
      <c r="P101" s="167" t="e">
        <f>#REF!-'IS 3Q2022'!P101</f>
        <v>#REF!</v>
      </c>
      <c r="Q101" s="167" t="e">
        <f>#REF!-'IS 3Q2022'!Q101</f>
        <v>#REF!</v>
      </c>
      <c r="R101" s="188" t="e">
        <f>#REF!-'IS 3Q2022'!R101</f>
        <v>#REF!</v>
      </c>
      <c r="S101" s="167" t="e">
        <f>#REF!-'IS 3Q2022'!S101</f>
        <v>#REF!</v>
      </c>
      <c r="T101" s="167" t="e">
        <f>#REF!-'IS 3Q2022'!T101</f>
        <v>#REF!</v>
      </c>
      <c r="U101" s="167" t="e">
        <f>#REF!-'IS 3Q2022'!U101</f>
        <v>#REF!</v>
      </c>
      <c r="V101" s="189" t="e">
        <f>#REF!-'IS 3Q2022'!V101</f>
        <v>#REF!</v>
      </c>
      <c r="W101" s="188" t="e">
        <f>#REF!-'IS 3Q2022'!W101</f>
        <v>#REF!</v>
      </c>
      <c r="X101" s="189" t="e">
        <f>#REF!-'IS 3Q2022'!X101</f>
        <v>#REF!</v>
      </c>
      <c r="Y101" s="189" t="e">
        <f>#REF!-'IS 3Q2022'!Y101</f>
        <v>#REF!</v>
      </c>
      <c r="Z101" s="189" t="e">
        <f>#REF!-'IS 3Q2022'!Z101</f>
        <v>#REF!</v>
      </c>
      <c r="AA101" s="189" t="e">
        <f>#REF!-'IS 3Q2022'!AA101</f>
        <v>#REF!</v>
      </c>
      <c r="AB101" s="188" t="e">
        <f>#REF!-'IS 3Q2022'!AB101</f>
        <v>#REF!</v>
      </c>
      <c r="AC101" s="189" t="e">
        <f>#REF!-'IS 3Q2022'!AC101</f>
        <v>#REF!</v>
      </c>
      <c r="AD101" s="189" t="e">
        <f>#REF!-'IS 3Q2022'!AD101</f>
        <v>#REF!</v>
      </c>
      <c r="AE101" s="189" t="e">
        <f>#REF!-'IS 3Q2022'!AE101</f>
        <v>#REF!</v>
      </c>
      <c r="AF101" s="189" t="e">
        <f>#REF!-'IS 3Q2022'!AF101</f>
        <v>#REF!</v>
      </c>
      <c r="AG101" s="188" t="e">
        <f>#REF!-'IS 3Q2022'!AG101</f>
        <v>#REF!</v>
      </c>
      <c r="AH101" s="189" t="e">
        <f>#REF!-'IS 3Q2022'!AH101</f>
        <v>#REF!</v>
      </c>
      <c r="AI101" s="189" t="e">
        <f>#REF!-'IS 3Q2022'!AI101</f>
        <v>#REF!</v>
      </c>
      <c r="AJ101" s="189" t="e">
        <f>#REF!-'IS 3Q2022'!AJ101</f>
        <v>#REF!</v>
      </c>
      <c r="AK101" s="189" t="e">
        <f>#REF!-'IS 3Q2022'!AK101</f>
        <v>#REF!</v>
      </c>
      <c r="AL101" s="188" t="e">
        <f>#REF!-'IS 3Q2022'!AL101</f>
        <v>#REF!</v>
      </c>
      <c r="AM101" s="189" t="e">
        <f>#REF!-'IS 3Q2022'!AM101</f>
        <v>#REF!</v>
      </c>
      <c r="AN101" s="189" t="e">
        <f>#REF!-'IS 3Q2022'!AN101</f>
        <v>#REF!</v>
      </c>
      <c r="AO101" s="189" t="e">
        <f>#REF!-'IS 3Q2022'!AO101</f>
        <v>#REF!</v>
      </c>
      <c r="AP101" s="189" t="e">
        <f>#REF!-'IS 3Q2022'!AP101</f>
        <v>#REF!</v>
      </c>
      <c r="AQ101" s="188" t="e">
        <f>#REF!-'IS 3Q2022'!AQ101</f>
        <v>#REF!</v>
      </c>
      <c r="AR101" s="189" t="e">
        <f>#REF!-'IS 3Q2022'!AR101</f>
        <v>#REF!</v>
      </c>
      <c r="AS101" s="189" t="e">
        <f>#REF!-'IS 3Q2022'!AS101</f>
        <v>#REF!</v>
      </c>
      <c r="AT101" s="189" t="e">
        <f>#REF!-'IS 3Q2022'!AT101</f>
        <v>#REF!</v>
      </c>
      <c r="AU101" s="189" t="e">
        <f>#REF!-'IS 3Q2022'!AU101</f>
        <v>#REF!</v>
      </c>
      <c r="AV101" s="188" t="e">
        <f>#REF!-'IS 3Q2022'!AV101</f>
        <v>#REF!</v>
      </c>
    </row>
    <row r="102" spans="1:48" ht="16.2" outlineLevel="1" x14ac:dyDescent="0.85">
      <c r="B102" s="180" t="s">
        <v>42</v>
      </c>
      <c r="C102" s="18"/>
      <c r="D102" s="119" t="e">
        <f>#REF!-'IS 3Q2022'!D102</f>
        <v>#REF!</v>
      </c>
      <c r="E102" s="119" t="e">
        <f>#REF!-'IS 3Q2022'!E102</f>
        <v>#REF!</v>
      </c>
      <c r="F102" s="119" t="e">
        <f>#REF!-'IS 3Q2022'!F102</f>
        <v>#REF!</v>
      </c>
      <c r="G102" s="119" t="e">
        <f>#REF!-'IS 3Q2022'!G102</f>
        <v>#REF!</v>
      </c>
      <c r="H102" s="131" t="e">
        <f>#REF!-'IS 3Q2022'!H102</f>
        <v>#REF!</v>
      </c>
      <c r="I102" s="119" t="e">
        <f>#REF!-'IS 3Q2022'!I102</f>
        <v>#REF!</v>
      </c>
      <c r="J102" s="119" t="e">
        <f>#REF!-'IS 3Q2022'!J102</f>
        <v>#REF!</v>
      </c>
      <c r="K102" s="119" t="e">
        <f>#REF!-'IS 3Q2022'!K102</f>
        <v>#REF!</v>
      </c>
      <c r="L102" s="119" t="e">
        <f>#REF!-'IS 3Q2022'!L102</f>
        <v>#REF!</v>
      </c>
      <c r="M102" s="131" t="e">
        <f>#REF!-'IS 3Q2022'!M102</f>
        <v>#REF!</v>
      </c>
      <c r="N102" s="119" t="e">
        <f>#REF!-'IS 3Q2022'!N102</f>
        <v>#REF!</v>
      </c>
      <c r="O102" s="119" t="e">
        <f>#REF!-'IS 3Q2022'!O102</f>
        <v>#REF!</v>
      </c>
      <c r="P102" s="119" t="e">
        <f>#REF!-'IS 3Q2022'!P102</f>
        <v>#REF!</v>
      </c>
      <c r="Q102" s="119" t="e">
        <f>#REF!-'IS 3Q2022'!Q102</f>
        <v>#REF!</v>
      </c>
      <c r="R102" s="131" t="e">
        <f>#REF!-'IS 3Q2022'!R102</f>
        <v>#REF!</v>
      </c>
      <c r="S102" s="119" t="e">
        <f>#REF!-'IS 3Q2022'!S102</f>
        <v>#REF!</v>
      </c>
      <c r="T102" s="119" t="e">
        <f>#REF!-'IS 3Q2022'!T102</f>
        <v>#REF!</v>
      </c>
      <c r="U102" s="119" t="e">
        <f>#REF!-'IS 3Q2022'!U102</f>
        <v>#REF!</v>
      </c>
      <c r="V102" s="119" t="e">
        <f>#REF!-'IS 3Q2022'!V102</f>
        <v>#REF!</v>
      </c>
      <c r="W102" s="131" t="e">
        <f>#REF!-'IS 3Q2022'!W102</f>
        <v>#REF!</v>
      </c>
      <c r="X102" s="119" t="e">
        <f>#REF!-'IS 3Q2022'!X102</f>
        <v>#REF!</v>
      </c>
      <c r="Y102" s="119" t="e">
        <f>#REF!-'IS 3Q2022'!Y102</f>
        <v>#REF!</v>
      </c>
      <c r="Z102" s="119" t="e">
        <f>#REF!-'IS 3Q2022'!Z102</f>
        <v>#REF!</v>
      </c>
      <c r="AA102" s="119" t="e">
        <f>#REF!-'IS 3Q2022'!AA102</f>
        <v>#REF!</v>
      </c>
      <c r="AB102" s="131" t="e">
        <f>#REF!-'IS 3Q2022'!AB102</f>
        <v>#REF!</v>
      </c>
      <c r="AC102" s="119" t="e">
        <f>#REF!-'IS 3Q2022'!AC102</f>
        <v>#REF!</v>
      </c>
      <c r="AD102" s="119" t="e">
        <f>#REF!-'IS 3Q2022'!AD102</f>
        <v>#REF!</v>
      </c>
      <c r="AE102" s="119" t="e">
        <f>#REF!-'IS 3Q2022'!AE102</f>
        <v>#REF!</v>
      </c>
      <c r="AF102" s="119" t="e">
        <f>#REF!-'IS 3Q2022'!AF102</f>
        <v>#REF!</v>
      </c>
      <c r="AG102" s="131" t="e">
        <f>#REF!-'IS 3Q2022'!AG102</f>
        <v>#REF!</v>
      </c>
      <c r="AH102" s="119" t="e">
        <f>#REF!-'IS 3Q2022'!AH102</f>
        <v>#REF!</v>
      </c>
      <c r="AI102" s="119" t="e">
        <f>#REF!-'IS 3Q2022'!AI102</f>
        <v>#REF!</v>
      </c>
      <c r="AJ102" s="119" t="e">
        <f>#REF!-'IS 3Q2022'!AJ102</f>
        <v>#REF!</v>
      </c>
      <c r="AK102" s="119" t="e">
        <f>#REF!-'IS 3Q2022'!AK102</f>
        <v>#REF!</v>
      </c>
      <c r="AL102" s="131" t="e">
        <f>#REF!-'IS 3Q2022'!AL102</f>
        <v>#REF!</v>
      </c>
      <c r="AM102" s="119" t="e">
        <f>#REF!-'IS 3Q2022'!AM102</f>
        <v>#REF!</v>
      </c>
      <c r="AN102" s="119" t="e">
        <f>#REF!-'IS 3Q2022'!AN102</f>
        <v>#REF!</v>
      </c>
      <c r="AO102" s="119" t="e">
        <f>#REF!-'IS 3Q2022'!AO102</f>
        <v>#REF!</v>
      </c>
      <c r="AP102" s="119" t="e">
        <f>#REF!-'IS 3Q2022'!AP102</f>
        <v>#REF!</v>
      </c>
      <c r="AQ102" s="131" t="e">
        <f>#REF!-'IS 3Q2022'!AQ102</f>
        <v>#REF!</v>
      </c>
      <c r="AR102" s="119" t="e">
        <f>#REF!-'IS 3Q2022'!AR102</f>
        <v>#REF!</v>
      </c>
      <c r="AS102" s="119" t="e">
        <f>#REF!-'IS 3Q2022'!AS102</f>
        <v>#REF!</v>
      </c>
      <c r="AT102" s="119" t="e">
        <f>#REF!-'IS 3Q2022'!AT102</f>
        <v>#REF!</v>
      </c>
      <c r="AU102" s="119" t="e">
        <f>#REF!-'IS 3Q2022'!AU102</f>
        <v>#REF!</v>
      </c>
      <c r="AV102" s="131" t="e">
        <f>#REF!-'IS 3Q2022'!AV102</f>
        <v>#REF!</v>
      </c>
    </row>
    <row r="103" spans="1:48" outlineLevel="1" x14ac:dyDescent="0.55000000000000004">
      <c r="B103" s="46" t="s">
        <v>123</v>
      </c>
      <c r="C103" s="19"/>
      <c r="D103" s="103" t="e">
        <f>#REF!-'IS 3Q2022'!D103</f>
        <v>#REF!</v>
      </c>
      <c r="E103" s="103" t="e">
        <f>#REF!-'IS 3Q2022'!E103</f>
        <v>#REF!</v>
      </c>
      <c r="F103" s="103" t="e">
        <f>#REF!-'IS 3Q2022'!F103</f>
        <v>#REF!</v>
      </c>
      <c r="G103" s="103" t="e">
        <f>#REF!-'IS 3Q2022'!G103</f>
        <v>#REF!</v>
      </c>
      <c r="H103" s="171" t="e">
        <f>#REF!-'IS 3Q2022'!H103</f>
        <v>#REF!</v>
      </c>
      <c r="I103" s="103" t="e">
        <f>#REF!-'IS 3Q2022'!I103</f>
        <v>#REF!</v>
      </c>
      <c r="J103" s="103" t="e">
        <f>#REF!-'IS 3Q2022'!J103</f>
        <v>#REF!</v>
      </c>
      <c r="K103" s="103" t="e">
        <f>#REF!-'IS 3Q2022'!K103</f>
        <v>#REF!</v>
      </c>
      <c r="L103" s="103" t="e">
        <f>#REF!-'IS 3Q2022'!L103</f>
        <v>#REF!</v>
      </c>
      <c r="M103" s="171" t="e">
        <f>#REF!-'IS 3Q2022'!M103</f>
        <v>#REF!</v>
      </c>
      <c r="N103" s="103" t="e">
        <f>#REF!-'IS 3Q2022'!N103</f>
        <v>#REF!</v>
      </c>
      <c r="O103" s="103" t="e">
        <f>#REF!-'IS 3Q2022'!O103</f>
        <v>#REF!</v>
      </c>
      <c r="P103" s="103" t="e">
        <f>#REF!-'IS 3Q2022'!P103</f>
        <v>#REF!</v>
      </c>
      <c r="Q103" s="103" t="e">
        <f>#REF!-'IS 3Q2022'!Q103</f>
        <v>#REF!</v>
      </c>
      <c r="R103" s="171" t="e">
        <f>#REF!-'IS 3Q2022'!R103</f>
        <v>#REF!</v>
      </c>
      <c r="S103" s="103" t="e">
        <f>#REF!-'IS 3Q2022'!S103</f>
        <v>#REF!</v>
      </c>
      <c r="T103" s="103" t="e">
        <f>#REF!-'IS 3Q2022'!T103</f>
        <v>#REF!</v>
      </c>
      <c r="U103" s="103" t="e">
        <f>#REF!-'IS 3Q2022'!U103</f>
        <v>#REF!</v>
      </c>
      <c r="V103" s="103" t="e">
        <f>#REF!-'IS 3Q2022'!V103</f>
        <v>#REF!</v>
      </c>
      <c r="W103" s="171" t="e">
        <f>#REF!-'IS 3Q2022'!W103</f>
        <v>#REF!</v>
      </c>
      <c r="X103" s="103" t="e">
        <f>#REF!-'IS 3Q2022'!X103</f>
        <v>#REF!</v>
      </c>
      <c r="Y103" s="103" t="e">
        <f>#REF!-'IS 3Q2022'!Y103</f>
        <v>#REF!</v>
      </c>
      <c r="Z103" s="103" t="e">
        <f>#REF!-'IS 3Q2022'!Z103</f>
        <v>#REF!</v>
      </c>
      <c r="AA103" s="103" t="e">
        <f>#REF!-'IS 3Q2022'!AA103</f>
        <v>#REF!</v>
      </c>
      <c r="AB103" s="171" t="e">
        <f>#REF!-'IS 3Q2022'!AB103</f>
        <v>#REF!</v>
      </c>
      <c r="AC103" s="103" t="e">
        <f>#REF!-'IS 3Q2022'!AC103</f>
        <v>#REF!</v>
      </c>
      <c r="AD103" s="103" t="e">
        <f>#REF!-'IS 3Q2022'!AD103</f>
        <v>#REF!</v>
      </c>
      <c r="AE103" s="103" t="e">
        <f>#REF!-'IS 3Q2022'!AE103</f>
        <v>#REF!</v>
      </c>
      <c r="AF103" s="103" t="e">
        <f>#REF!-'IS 3Q2022'!AF103</f>
        <v>#REF!</v>
      </c>
      <c r="AG103" s="171" t="e">
        <f>#REF!-'IS 3Q2022'!AG103</f>
        <v>#REF!</v>
      </c>
      <c r="AH103" s="103" t="e">
        <f>#REF!-'IS 3Q2022'!AH103</f>
        <v>#REF!</v>
      </c>
      <c r="AI103" s="103" t="e">
        <f>#REF!-'IS 3Q2022'!AI103</f>
        <v>#REF!</v>
      </c>
      <c r="AJ103" s="103" t="e">
        <f>#REF!-'IS 3Q2022'!AJ103</f>
        <v>#REF!</v>
      </c>
      <c r="AK103" s="103" t="e">
        <f>#REF!-'IS 3Q2022'!AK103</f>
        <v>#REF!</v>
      </c>
      <c r="AL103" s="171" t="e">
        <f>#REF!-'IS 3Q2022'!AL103</f>
        <v>#REF!</v>
      </c>
      <c r="AM103" s="103" t="e">
        <f>#REF!-'IS 3Q2022'!AM103</f>
        <v>#REF!</v>
      </c>
      <c r="AN103" s="103" t="e">
        <f>#REF!-'IS 3Q2022'!AN103</f>
        <v>#REF!</v>
      </c>
      <c r="AO103" s="103" t="e">
        <f>#REF!-'IS 3Q2022'!AO103</f>
        <v>#REF!</v>
      </c>
      <c r="AP103" s="103" t="e">
        <f>#REF!-'IS 3Q2022'!AP103</f>
        <v>#REF!</v>
      </c>
      <c r="AQ103" s="171" t="e">
        <f>#REF!-'IS 3Q2022'!AQ103</f>
        <v>#REF!</v>
      </c>
      <c r="AR103" s="103" t="e">
        <f>#REF!-'IS 3Q2022'!AR103</f>
        <v>#REF!</v>
      </c>
      <c r="AS103" s="103" t="e">
        <f>#REF!-'IS 3Q2022'!AS103</f>
        <v>#REF!</v>
      </c>
      <c r="AT103" s="103" t="e">
        <f>#REF!-'IS 3Q2022'!AT103</f>
        <v>#REF!</v>
      </c>
      <c r="AU103" s="103" t="e">
        <f>#REF!-'IS 3Q2022'!AU103</f>
        <v>#REF!</v>
      </c>
      <c r="AV103" s="171" t="e">
        <f>#REF!-'IS 3Q2022'!AV103</f>
        <v>#REF!</v>
      </c>
    </row>
    <row r="104" spans="1:48" ht="16.2" outlineLevel="1" x14ac:dyDescent="0.85">
      <c r="B104" s="180" t="s">
        <v>36</v>
      </c>
      <c r="C104" s="18"/>
      <c r="D104" s="119" t="e">
        <f>#REF!-'IS 3Q2022'!D104</f>
        <v>#REF!</v>
      </c>
      <c r="E104" s="104" t="e">
        <f>#REF!-'IS 3Q2022'!E104</f>
        <v>#REF!</v>
      </c>
      <c r="F104" s="104" t="e">
        <f>#REF!-'IS 3Q2022'!F104</f>
        <v>#REF!</v>
      </c>
      <c r="G104" s="104" t="e">
        <f>#REF!-'IS 3Q2022'!G104</f>
        <v>#REF!</v>
      </c>
      <c r="H104" s="214" t="e">
        <f>#REF!-'IS 3Q2022'!H104</f>
        <v>#REF!</v>
      </c>
      <c r="I104" s="104" t="e">
        <f>#REF!-'IS 3Q2022'!I104</f>
        <v>#REF!</v>
      </c>
      <c r="J104" s="104" t="e">
        <f>#REF!-'IS 3Q2022'!J104</f>
        <v>#REF!</v>
      </c>
      <c r="K104" s="104" t="e">
        <f>#REF!-'IS 3Q2022'!K104</f>
        <v>#REF!</v>
      </c>
      <c r="L104" s="104" t="e">
        <f>#REF!-'IS 3Q2022'!L104</f>
        <v>#REF!</v>
      </c>
      <c r="M104" s="214" t="e">
        <f>#REF!-'IS 3Q2022'!M104</f>
        <v>#REF!</v>
      </c>
      <c r="N104" s="104" t="e">
        <f>#REF!-'IS 3Q2022'!N104</f>
        <v>#REF!</v>
      </c>
      <c r="O104" s="104" t="e">
        <f>#REF!-'IS 3Q2022'!O104</f>
        <v>#REF!</v>
      </c>
      <c r="P104" s="104" t="e">
        <f>#REF!-'IS 3Q2022'!P104</f>
        <v>#REF!</v>
      </c>
      <c r="Q104" s="104" t="e">
        <f>#REF!-'IS 3Q2022'!Q104</f>
        <v>#REF!</v>
      </c>
      <c r="R104" s="193" t="e">
        <f>#REF!-'IS 3Q2022'!R104</f>
        <v>#REF!</v>
      </c>
      <c r="S104" s="104" t="e">
        <f>#REF!-'IS 3Q2022'!S104</f>
        <v>#REF!</v>
      </c>
      <c r="T104" s="104" t="e">
        <f>#REF!-'IS 3Q2022'!T104</f>
        <v>#REF!</v>
      </c>
      <c r="U104" s="104" t="e">
        <f>#REF!-'IS 3Q2022'!U104</f>
        <v>#REF!</v>
      </c>
      <c r="V104" s="56" t="e">
        <f>#REF!-'IS 3Q2022'!V104</f>
        <v>#REF!</v>
      </c>
      <c r="W104" s="193" t="e">
        <f>#REF!-'IS 3Q2022'!W104</f>
        <v>#REF!</v>
      </c>
      <c r="X104" s="56" t="e">
        <f>#REF!-'IS 3Q2022'!X104</f>
        <v>#REF!</v>
      </c>
      <c r="Y104" s="56" t="e">
        <f>#REF!-'IS 3Q2022'!Y104</f>
        <v>#REF!</v>
      </c>
      <c r="Z104" s="56" t="e">
        <f>#REF!-'IS 3Q2022'!Z104</f>
        <v>#REF!</v>
      </c>
      <c r="AA104" s="56" t="e">
        <f>#REF!-'IS 3Q2022'!AA104</f>
        <v>#REF!</v>
      </c>
      <c r="AB104" s="193" t="e">
        <f>#REF!-'IS 3Q2022'!AB104</f>
        <v>#REF!</v>
      </c>
      <c r="AC104" s="56" t="e">
        <f>#REF!-'IS 3Q2022'!AC104</f>
        <v>#REF!</v>
      </c>
      <c r="AD104" s="56" t="e">
        <f>#REF!-'IS 3Q2022'!AD104</f>
        <v>#REF!</v>
      </c>
      <c r="AE104" s="56" t="e">
        <f>#REF!-'IS 3Q2022'!AE104</f>
        <v>#REF!</v>
      </c>
      <c r="AF104" s="56" t="e">
        <f>#REF!-'IS 3Q2022'!AF104</f>
        <v>#REF!</v>
      </c>
      <c r="AG104" s="193" t="e">
        <f>#REF!-'IS 3Q2022'!AG104</f>
        <v>#REF!</v>
      </c>
      <c r="AH104" s="56" t="e">
        <f>#REF!-'IS 3Q2022'!AH104</f>
        <v>#REF!</v>
      </c>
      <c r="AI104" s="56" t="e">
        <f>#REF!-'IS 3Q2022'!AI104</f>
        <v>#REF!</v>
      </c>
      <c r="AJ104" s="56" t="e">
        <f>#REF!-'IS 3Q2022'!AJ104</f>
        <v>#REF!</v>
      </c>
      <c r="AK104" s="56" t="e">
        <f>#REF!-'IS 3Q2022'!AK104</f>
        <v>#REF!</v>
      </c>
      <c r="AL104" s="193" t="e">
        <f>#REF!-'IS 3Q2022'!AL104</f>
        <v>#REF!</v>
      </c>
      <c r="AM104" s="56" t="e">
        <f>#REF!-'IS 3Q2022'!AM104</f>
        <v>#REF!</v>
      </c>
      <c r="AN104" s="56" t="e">
        <f>#REF!-'IS 3Q2022'!AN104</f>
        <v>#REF!</v>
      </c>
      <c r="AO104" s="56" t="e">
        <f>#REF!-'IS 3Q2022'!AO104</f>
        <v>#REF!</v>
      </c>
      <c r="AP104" s="56" t="e">
        <f>#REF!-'IS 3Q2022'!AP104</f>
        <v>#REF!</v>
      </c>
      <c r="AQ104" s="193" t="e">
        <f>#REF!-'IS 3Q2022'!AQ104</f>
        <v>#REF!</v>
      </c>
      <c r="AR104" s="56" t="e">
        <f>#REF!-'IS 3Q2022'!AR104</f>
        <v>#REF!</v>
      </c>
      <c r="AS104" s="56" t="e">
        <f>#REF!-'IS 3Q2022'!AS104</f>
        <v>#REF!</v>
      </c>
      <c r="AT104" s="56" t="e">
        <f>#REF!-'IS 3Q2022'!AT104</f>
        <v>#REF!</v>
      </c>
      <c r="AU104" s="56" t="e">
        <f>#REF!-'IS 3Q2022'!AU104</f>
        <v>#REF!</v>
      </c>
      <c r="AV104" s="193" t="e">
        <f>#REF!-'IS 3Q2022'!AV104</f>
        <v>#REF!</v>
      </c>
    </row>
    <row r="105" spans="1:48" outlineLevel="1" x14ac:dyDescent="0.55000000000000004">
      <c r="B105" s="46" t="s">
        <v>124</v>
      </c>
      <c r="C105" s="44"/>
      <c r="D105" s="156" t="e">
        <f>#REF!-'IS 3Q2022'!D105</f>
        <v>#REF!</v>
      </c>
      <c r="E105" s="156" t="e">
        <f>#REF!-'IS 3Q2022'!E105</f>
        <v>#REF!</v>
      </c>
      <c r="F105" s="156" t="e">
        <f>#REF!-'IS 3Q2022'!F105</f>
        <v>#REF!</v>
      </c>
      <c r="G105" s="156" t="e">
        <f>#REF!-'IS 3Q2022'!G105</f>
        <v>#REF!</v>
      </c>
      <c r="H105" s="132" t="e">
        <f>#REF!-'IS 3Q2022'!H105</f>
        <v>#REF!</v>
      </c>
      <c r="I105" s="156" t="e">
        <f>#REF!-'IS 3Q2022'!I105</f>
        <v>#REF!</v>
      </c>
      <c r="J105" s="156" t="e">
        <f>#REF!-'IS 3Q2022'!J105</f>
        <v>#REF!</v>
      </c>
      <c r="K105" s="156" t="e">
        <f>#REF!-'IS 3Q2022'!K105</f>
        <v>#REF!</v>
      </c>
      <c r="L105" s="156" t="e">
        <f>#REF!-'IS 3Q2022'!L105</f>
        <v>#REF!</v>
      </c>
      <c r="M105" s="132" t="e">
        <f>#REF!-'IS 3Q2022'!M105</f>
        <v>#REF!</v>
      </c>
      <c r="N105" s="156" t="e">
        <f>#REF!-'IS 3Q2022'!N105</f>
        <v>#REF!</v>
      </c>
      <c r="O105" s="156" t="e">
        <f>#REF!-'IS 3Q2022'!O105</f>
        <v>#REF!</v>
      </c>
      <c r="P105" s="156" t="e">
        <f>#REF!-'IS 3Q2022'!P105</f>
        <v>#REF!</v>
      </c>
      <c r="Q105" s="156" t="e">
        <f>#REF!-'IS 3Q2022'!Q105</f>
        <v>#REF!</v>
      </c>
      <c r="R105" s="97" t="e">
        <f>#REF!-'IS 3Q2022'!R105</f>
        <v>#REF!</v>
      </c>
      <c r="S105" s="74" t="e">
        <f>#REF!-'IS 3Q2022'!S105</f>
        <v>#REF!</v>
      </c>
      <c r="T105" s="74" t="e">
        <f>#REF!-'IS 3Q2022'!T105</f>
        <v>#REF!</v>
      </c>
      <c r="U105" s="74" t="e">
        <f>#REF!-'IS 3Q2022'!U105</f>
        <v>#REF!</v>
      </c>
      <c r="V105" s="74" t="e">
        <f>#REF!-'IS 3Q2022'!V105</f>
        <v>#REF!</v>
      </c>
      <c r="W105" s="97" t="e">
        <f>#REF!-'IS 3Q2022'!W105</f>
        <v>#REF!</v>
      </c>
      <c r="X105" s="74" t="e">
        <f>#REF!-'IS 3Q2022'!X105</f>
        <v>#REF!</v>
      </c>
      <c r="Y105" s="74" t="e">
        <f>#REF!-'IS 3Q2022'!Y105</f>
        <v>#REF!</v>
      </c>
      <c r="Z105" s="74" t="e">
        <f>#REF!-'IS 3Q2022'!Z105</f>
        <v>#REF!</v>
      </c>
      <c r="AA105" s="74" t="e">
        <f>#REF!-'IS 3Q2022'!AA105</f>
        <v>#REF!</v>
      </c>
      <c r="AB105" s="97" t="e">
        <f>#REF!-'IS 3Q2022'!AB105</f>
        <v>#REF!</v>
      </c>
      <c r="AC105" s="74" t="e">
        <f>#REF!-'IS 3Q2022'!AC105</f>
        <v>#REF!</v>
      </c>
      <c r="AD105" s="74" t="e">
        <f>#REF!-'IS 3Q2022'!AD105</f>
        <v>#REF!</v>
      </c>
      <c r="AE105" s="74" t="e">
        <f>#REF!-'IS 3Q2022'!AE105</f>
        <v>#REF!</v>
      </c>
      <c r="AF105" s="74" t="e">
        <f>#REF!-'IS 3Q2022'!AF105</f>
        <v>#REF!</v>
      </c>
      <c r="AG105" s="97" t="e">
        <f>#REF!-'IS 3Q2022'!AG105</f>
        <v>#REF!</v>
      </c>
      <c r="AH105" s="74" t="e">
        <f>#REF!-'IS 3Q2022'!AH105</f>
        <v>#REF!</v>
      </c>
      <c r="AI105" s="74" t="e">
        <f>#REF!-'IS 3Q2022'!AI105</f>
        <v>#REF!</v>
      </c>
      <c r="AJ105" s="74" t="e">
        <f>#REF!-'IS 3Q2022'!AJ105</f>
        <v>#REF!</v>
      </c>
      <c r="AK105" s="74" t="e">
        <f>#REF!-'IS 3Q2022'!AK105</f>
        <v>#REF!</v>
      </c>
      <c r="AL105" s="97" t="e">
        <f>#REF!-'IS 3Q2022'!AL105</f>
        <v>#REF!</v>
      </c>
      <c r="AM105" s="74" t="e">
        <f>#REF!-'IS 3Q2022'!AM105</f>
        <v>#REF!</v>
      </c>
      <c r="AN105" s="74" t="e">
        <f>#REF!-'IS 3Q2022'!AN105</f>
        <v>#REF!</v>
      </c>
      <c r="AO105" s="74" t="e">
        <f>#REF!-'IS 3Q2022'!AO105</f>
        <v>#REF!</v>
      </c>
      <c r="AP105" s="74" t="e">
        <f>#REF!-'IS 3Q2022'!AP105</f>
        <v>#REF!</v>
      </c>
      <c r="AQ105" s="97" t="e">
        <f>#REF!-'IS 3Q2022'!AQ105</f>
        <v>#REF!</v>
      </c>
      <c r="AR105" s="74" t="e">
        <f>#REF!-'IS 3Q2022'!AR105</f>
        <v>#REF!</v>
      </c>
      <c r="AS105" s="74" t="e">
        <f>#REF!-'IS 3Q2022'!AS105</f>
        <v>#REF!</v>
      </c>
      <c r="AT105" s="74" t="e">
        <f>#REF!-'IS 3Q2022'!AT105</f>
        <v>#REF!</v>
      </c>
      <c r="AU105" s="74" t="e">
        <f>#REF!-'IS 3Q2022'!AU105</f>
        <v>#REF!</v>
      </c>
      <c r="AV105" s="97" t="e">
        <f>#REF!-'IS 3Q2022'!AV105</f>
        <v>#REF!</v>
      </c>
    </row>
    <row r="106" spans="1:48" outlineLevel="1" x14ac:dyDescent="0.55000000000000004">
      <c r="B106" s="46" t="s">
        <v>125</v>
      </c>
      <c r="C106" s="44"/>
      <c r="D106" s="157" t="e">
        <f>#REF!-'IS 3Q2022'!D106</f>
        <v>#REF!</v>
      </c>
      <c r="E106" s="157" t="e">
        <f>#REF!-'IS 3Q2022'!E106</f>
        <v>#REF!</v>
      </c>
      <c r="F106" s="157" t="e">
        <f>#REF!-'IS 3Q2022'!F106</f>
        <v>#REF!</v>
      </c>
      <c r="G106" s="157" t="e">
        <f>#REF!-'IS 3Q2022'!G106</f>
        <v>#REF!</v>
      </c>
      <c r="H106" s="133" t="e">
        <f>#REF!-'IS 3Q2022'!H106</f>
        <v>#REF!</v>
      </c>
      <c r="I106" s="157" t="e">
        <f>#REF!-'IS 3Q2022'!I106</f>
        <v>#REF!</v>
      </c>
      <c r="J106" s="157" t="e">
        <f>#REF!-'IS 3Q2022'!J106</f>
        <v>#REF!</v>
      </c>
      <c r="K106" s="157" t="e">
        <f>#REF!-'IS 3Q2022'!K106</f>
        <v>#REF!</v>
      </c>
      <c r="L106" s="157" t="e">
        <f>#REF!-'IS 3Q2022'!L106</f>
        <v>#REF!</v>
      </c>
      <c r="M106" s="133" t="e">
        <f>#REF!-'IS 3Q2022'!M106</f>
        <v>#REF!</v>
      </c>
      <c r="N106" s="157" t="e">
        <f>#REF!-'IS 3Q2022'!N106</f>
        <v>#REF!</v>
      </c>
      <c r="O106" s="157" t="e">
        <f>#REF!-'IS 3Q2022'!O106</f>
        <v>#REF!</v>
      </c>
      <c r="P106" s="157" t="e">
        <f>#REF!-'IS 3Q2022'!P106</f>
        <v>#REF!</v>
      </c>
      <c r="Q106" s="157" t="e">
        <f>#REF!-'IS 3Q2022'!Q106</f>
        <v>#REF!</v>
      </c>
      <c r="R106" s="98" t="e">
        <f>#REF!-'IS 3Q2022'!R106</f>
        <v>#REF!</v>
      </c>
      <c r="S106" s="75" t="e">
        <f>#REF!-'IS 3Q2022'!S106</f>
        <v>#REF!</v>
      </c>
      <c r="T106" s="75" t="e">
        <f>#REF!-'IS 3Q2022'!T106</f>
        <v>#REF!</v>
      </c>
      <c r="U106" s="75" t="e">
        <f>#REF!-'IS 3Q2022'!U106</f>
        <v>#REF!</v>
      </c>
      <c r="V106" s="75" t="e">
        <f>#REF!-'IS 3Q2022'!V106</f>
        <v>#REF!</v>
      </c>
      <c r="W106" s="98" t="e">
        <f>#REF!-'IS 3Q2022'!W106</f>
        <v>#REF!</v>
      </c>
      <c r="X106" s="75" t="e">
        <f>#REF!-'IS 3Q2022'!X106</f>
        <v>#REF!</v>
      </c>
      <c r="Y106" s="75" t="e">
        <f>#REF!-'IS 3Q2022'!Y106</f>
        <v>#REF!</v>
      </c>
      <c r="Z106" s="75" t="e">
        <f>#REF!-'IS 3Q2022'!Z106</f>
        <v>#REF!</v>
      </c>
      <c r="AA106" s="75" t="e">
        <f>#REF!-'IS 3Q2022'!AA106</f>
        <v>#REF!</v>
      </c>
      <c r="AB106" s="98" t="e">
        <f>#REF!-'IS 3Q2022'!AB106</f>
        <v>#REF!</v>
      </c>
      <c r="AC106" s="75" t="e">
        <f>#REF!-'IS 3Q2022'!AC106</f>
        <v>#REF!</v>
      </c>
      <c r="AD106" s="75" t="e">
        <f>#REF!-'IS 3Q2022'!AD106</f>
        <v>#REF!</v>
      </c>
      <c r="AE106" s="75" t="e">
        <f>#REF!-'IS 3Q2022'!AE106</f>
        <v>#REF!</v>
      </c>
      <c r="AF106" s="75" t="e">
        <f>#REF!-'IS 3Q2022'!AF106</f>
        <v>#REF!</v>
      </c>
      <c r="AG106" s="98" t="e">
        <f>#REF!-'IS 3Q2022'!AG106</f>
        <v>#REF!</v>
      </c>
      <c r="AH106" s="75" t="e">
        <f>#REF!-'IS 3Q2022'!AH106</f>
        <v>#REF!</v>
      </c>
      <c r="AI106" s="75" t="e">
        <f>#REF!-'IS 3Q2022'!AI106</f>
        <v>#REF!</v>
      </c>
      <c r="AJ106" s="75" t="e">
        <f>#REF!-'IS 3Q2022'!AJ106</f>
        <v>#REF!</v>
      </c>
      <c r="AK106" s="75" t="e">
        <f>#REF!-'IS 3Q2022'!AK106</f>
        <v>#REF!</v>
      </c>
      <c r="AL106" s="98" t="e">
        <f>#REF!-'IS 3Q2022'!AL106</f>
        <v>#REF!</v>
      </c>
      <c r="AM106" s="75" t="e">
        <f>#REF!-'IS 3Q2022'!AM106</f>
        <v>#REF!</v>
      </c>
      <c r="AN106" s="75" t="e">
        <f>#REF!-'IS 3Q2022'!AN106</f>
        <v>#REF!</v>
      </c>
      <c r="AO106" s="75" t="e">
        <f>#REF!-'IS 3Q2022'!AO106</f>
        <v>#REF!</v>
      </c>
      <c r="AP106" s="75" t="e">
        <f>#REF!-'IS 3Q2022'!AP106</f>
        <v>#REF!</v>
      </c>
      <c r="AQ106" s="98" t="e">
        <f>#REF!-'IS 3Q2022'!AQ106</f>
        <v>#REF!</v>
      </c>
      <c r="AR106" s="75" t="e">
        <f>#REF!-'IS 3Q2022'!AR106</f>
        <v>#REF!</v>
      </c>
      <c r="AS106" s="75" t="e">
        <f>#REF!-'IS 3Q2022'!AS106</f>
        <v>#REF!</v>
      </c>
      <c r="AT106" s="75" t="e">
        <f>#REF!-'IS 3Q2022'!AT106</f>
        <v>#REF!</v>
      </c>
      <c r="AU106" s="75" t="e">
        <f>#REF!-'IS 3Q2022'!AU106</f>
        <v>#REF!</v>
      </c>
      <c r="AV106" s="98" t="e">
        <f>#REF!-'IS 3Q2022'!AV106</f>
        <v>#REF!</v>
      </c>
    </row>
    <row r="107" spans="1:48" ht="17.100000000000001" x14ac:dyDescent="0.85">
      <c r="B107" s="445" t="s">
        <v>51</v>
      </c>
      <c r="C107" s="446"/>
      <c r="D107" s="14" t="s">
        <v>19</v>
      </c>
      <c r="E107" s="14" t="s">
        <v>81</v>
      </c>
      <c r="F107" s="14" t="s">
        <v>85</v>
      </c>
      <c r="G107" s="14" t="s">
        <v>95</v>
      </c>
      <c r="H107" s="40" t="s">
        <v>96</v>
      </c>
      <c r="I107" s="14" t="s">
        <v>97</v>
      </c>
      <c r="J107" s="14" t="s">
        <v>98</v>
      </c>
      <c r="K107" s="14" t="s">
        <v>99</v>
      </c>
      <c r="L107" s="14" t="s">
        <v>142</v>
      </c>
      <c r="M107" s="40" t="s">
        <v>143</v>
      </c>
      <c r="N107" s="14" t="s">
        <v>149</v>
      </c>
      <c r="O107" s="14" t="s">
        <v>157</v>
      </c>
      <c r="P107" s="14" t="s">
        <v>159</v>
      </c>
      <c r="Q107" s="14" t="s">
        <v>172</v>
      </c>
      <c r="R107" s="40" t="s">
        <v>173</v>
      </c>
      <c r="S107" s="14" t="s">
        <v>188</v>
      </c>
      <c r="T107" s="14" t="s">
        <v>189</v>
      </c>
      <c r="U107" s="14" t="s">
        <v>204</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164</v>
      </c>
      <c r="AN107" s="12" t="s">
        <v>165</v>
      </c>
      <c r="AO107" s="12" t="s">
        <v>166</v>
      </c>
      <c r="AP107" s="12" t="s">
        <v>167</v>
      </c>
      <c r="AQ107" s="42" t="s">
        <v>168</v>
      </c>
      <c r="AR107" s="12" t="s">
        <v>195</v>
      </c>
      <c r="AS107" s="12" t="s">
        <v>196</v>
      </c>
      <c r="AT107" s="12" t="s">
        <v>197</v>
      </c>
      <c r="AU107" s="12" t="s">
        <v>198</v>
      </c>
      <c r="AV107" s="42" t="s">
        <v>199</v>
      </c>
    </row>
    <row r="108" spans="1:48" s="8" customFormat="1" outlineLevel="1" x14ac:dyDescent="0.55000000000000004">
      <c r="B108" s="453" t="s">
        <v>126</v>
      </c>
      <c r="C108" s="454"/>
      <c r="D108" s="101" t="e">
        <f>#REF!-'IS 3Q2022'!D108</f>
        <v>#REF!</v>
      </c>
      <c r="E108" s="50" t="e">
        <f>#REF!-'IS 3Q2022'!E108</f>
        <v>#REF!</v>
      </c>
      <c r="F108" s="103" t="e">
        <f>#REF!-'IS 3Q2022'!F108</f>
        <v>#REF!</v>
      </c>
      <c r="G108" s="50" t="e">
        <f>#REF!-'IS 3Q2022'!G108</f>
        <v>#REF!</v>
      </c>
      <c r="H108" s="31" t="e">
        <f>#REF!-'IS 3Q2022'!H108</f>
        <v>#REF!</v>
      </c>
      <c r="I108" s="50" t="e">
        <f>#REF!-'IS 3Q2022'!I108</f>
        <v>#REF!</v>
      </c>
      <c r="J108" s="50" t="e">
        <f>#REF!-'IS 3Q2022'!J108</f>
        <v>#REF!</v>
      </c>
      <c r="K108" s="50" t="e">
        <f>#REF!-'IS 3Q2022'!K108</f>
        <v>#REF!</v>
      </c>
      <c r="L108" s="50" t="e">
        <f>#REF!-'IS 3Q2022'!L108</f>
        <v>#REF!</v>
      </c>
      <c r="M108" s="31" t="e">
        <f>#REF!-'IS 3Q2022'!M108</f>
        <v>#REF!</v>
      </c>
      <c r="N108" s="50" t="e">
        <f>#REF!-'IS 3Q2022'!N108</f>
        <v>#REF!</v>
      </c>
      <c r="O108" s="50" t="e">
        <f>#REF!-'IS 3Q2022'!O108</f>
        <v>#REF!</v>
      </c>
      <c r="P108" s="50" t="e">
        <f>#REF!-'IS 3Q2022'!P108</f>
        <v>#REF!</v>
      </c>
      <c r="Q108" s="103" t="e">
        <f>#REF!-'IS 3Q2022'!Q108</f>
        <v>#REF!</v>
      </c>
      <c r="R108" s="126" t="e">
        <f>#REF!-'IS 3Q2022'!R108</f>
        <v>#REF!</v>
      </c>
      <c r="S108" s="50" t="e">
        <f>#REF!-'IS 3Q2022'!S108</f>
        <v>#REF!</v>
      </c>
      <c r="T108" s="50" t="e">
        <f>#REF!-'IS 3Q2022'!T108</f>
        <v>#REF!</v>
      </c>
      <c r="U108" s="50" t="e">
        <f>#REF!-'IS 3Q2022'!U108</f>
        <v>#REF!</v>
      </c>
      <c r="V108" s="50" t="e">
        <f>#REF!-'IS 3Q2022'!V108</f>
        <v>#REF!</v>
      </c>
      <c r="W108" s="31" t="e">
        <f>#REF!-'IS 3Q2022'!W108</f>
        <v>#REF!</v>
      </c>
      <c r="X108" s="50" t="e">
        <f>#REF!-'IS 3Q2022'!X108</f>
        <v>#REF!</v>
      </c>
      <c r="Y108" s="50" t="e">
        <f>#REF!-'IS 3Q2022'!Y108</f>
        <v>#REF!</v>
      </c>
      <c r="Z108" s="50" t="e">
        <f>#REF!-'IS 3Q2022'!Z108</f>
        <v>#REF!</v>
      </c>
      <c r="AA108" s="50" t="e">
        <f>#REF!-'IS 3Q2022'!AA108</f>
        <v>#REF!</v>
      </c>
      <c r="AB108" s="31" t="e">
        <f>#REF!-'IS 3Q2022'!AB108</f>
        <v>#REF!</v>
      </c>
      <c r="AC108" s="50" t="e">
        <f>#REF!-'IS 3Q2022'!AC108</f>
        <v>#REF!</v>
      </c>
      <c r="AD108" s="50" t="e">
        <f>#REF!-'IS 3Q2022'!AD108</f>
        <v>#REF!</v>
      </c>
      <c r="AE108" s="50" t="e">
        <f>#REF!-'IS 3Q2022'!AE108</f>
        <v>#REF!</v>
      </c>
      <c r="AF108" s="50" t="e">
        <f>#REF!-'IS 3Q2022'!AF108</f>
        <v>#REF!</v>
      </c>
      <c r="AG108" s="31" t="e">
        <f>#REF!-'IS 3Q2022'!AG108</f>
        <v>#REF!</v>
      </c>
      <c r="AH108" s="50" t="e">
        <f>#REF!-'IS 3Q2022'!AH108</f>
        <v>#REF!</v>
      </c>
      <c r="AI108" s="50" t="e">
        <f>#REF!-'IS 3Q2022'!AI108</f>
        <v>#REF!</v>
      </c>
      <c r="AJ108" s="50" t="e">
        <f>#REF!-'IS 3Q2022'!AJ108</f>
        <v>#REF!</v>
      </c>
      <c r="AK108" s="50" t="e">
        <f>#REF!-'IS 3Q2022'!AK108</f>
        <v>#REF!</v>
      </c>
      <c r="AL108" s="31" t="e">
        <f>#REF!-'IS 3Q2022'!AL108</f>
        <v>#REF!</v>
      </c>
      <c r="AM108" s="50" t="e">
        <f>#REF!-'IS 3Q2022'!AM108</f>
        <v>#REF!</v>
      </c>
      <c r="AN108" s="50" t="e">
        <f>#REF!-'IS 3Q2022'!AN108</f>
        <v>#REF!</v>
      </c>
      <c r="AO108" s="50" t="e">
        <f>#REF!-'IS 3Q2022'!AO108</f>
        <v>#REF!</v>
      </c>
      <c r="AP108" s="50" t="e">
        <f>#REF!-'IS 3Q2022'!AP108</f>
        <v>#REF!</v>
      </c>
      <c r="AQ108" s="31" t="e">
        <f>#REF!-'IS 3Q2022'!AQ108</f>
        <v>#REF!</v>
      </c>
      <c r="AR108" s="50" t="e">
        <f>#REF!-'IS 3Q2022'!AR108</f>
        <v>#REF!</v>
      </c>
      <c r="AS108" s="50" t="e">
        <f>#REF!-'IS 3Q2022'!AS108</f>
        <v>#REF!</v>
      </c>
      <c r="AT108" s="50" t="e">
        <f>#REF!-'IS 3Q2022'!AT108</f>
        <v>#REF!</v>
      </c>
      <c r="AU108" s="50" t="e">
        <f>#REF!-'IS 3Q2022'!AU108</f>
        <v>#REF!</v>
      </c>
      <c r="AV108" s="31" t="e">
        <f>#REF!-'IS 3Q2022'!AV108</f>
        <v>#REF!</v>
      </c>
    </row>
    <row r="109" spans="1:48" outlineLevel="1" x14ac:dyDescent="0.55000000000000004">
      <c r="B109" s="69" t="s">
        <v>58</v>
      </c>
      <c r="C109" s="70"/>
      <c r="D109" s="120" t="e">
        <f>#REF!-'IS 3Q2022'!D109</f>
        <v>#REF!</v>
      </c>
      <c r="E109" s="120" t="e">
        <f>#REF!-'IS 3Q2022'!E109</f>
        <v>#REF!</v>
      </c>
      <c r="F109" s="120" t="e">
        <f>#REF!-'IS 3Q2022'!F109</f>
        <v>#REF!</v>
      </c>
      <c r="G109" s="120" t="e">
        <f>#REF!-'IS 3Q2022'!G109</f>
        <v>#REF!</v>
      </c>
      <c r="H109" s="58" t="e">
        <f>#REF!-'IS 3Q2022'!H109</f>
        <v>#REF!</v>
      </c>
      <c r="I109" s="120" t="e">
        <f>#REF!-'IS 3Q2022'!I109</f>
        <v>#REF!</v>
      </c>
      <c r="J109" s="120" t="e">
        <f>#REF!-'IS 3Q2022'!J109</f>
        <v>#REF!</v>
      </c>
      <c r="K109" s="120" t="e">
        <f>#REF!-'IS 3Q2022'!K109</f>
        <v>#REF!</v>
      </c>
      <c r="L109" s="120" t="e">
        <f>#REF!-'IS 3Q2022'!L109</f>
        <v>#REF!</v>
      </c>
      <c r="M109" s="168" t="e">
        <f>#REF!-'IS 3Q2022'!M109</f>
        <v>#REF!</v>
      </c>
      <c r="N109" s="120" t="e">
        <f>#REF!-'IS 3Q2022'!N109</f>
        <v>#REF!</v>
      </c>
      <c r="O109" s="120" t="e">
        <f>#REF!-'IS 3Q2022'!O109</f>
        <v>#REF!</v>
      </c>
      <c r="P109" s="120" t="e">
        <f>#REF!-'IS 3Q2022'!P109</f>
        <v>#REF!</v>
      </c>
      <c r="Q109" s="120" t="e">
        <f>#REF!-'IS 3Q2022'!Q109</f>
        <v>#REF!</v>
      </c>
      <c r="R109" s="168" t="e">
        <f>#REF!-'IS 3Q2022'!R109</f>
        <v>#REF!</v>
      </c>
      <c r="S109" s="120" t="e">
        <f>#REF!-'IS 3Q2022'!S109</f>
        <v>#REF!</v>
      </c>
      <c r="T109" s="120" t="e">
        <f>#REF!-'IS 3Q2022'!T109</f>
        <v>#REF!</v>
      </c>
      <c r="U109" s="120" t="e">
        <f>#REF!-'IS 3Q2022'!U109</f>
        <v>#REF!</v>
      </c>
      <c r="V109" s="197" t="e">
        <f>#REF!-'IS 3Q2022'!V109</f>
        <v>#REF!</v>
      </c>
      <c r="W109" s="168" t="e">
        <f>#REF!-'IS 3Q2022'!W109</f>
        <v>#REF!</v>
      </c>
      <c r="X109" s="197" t="e">
        <f>#REF!-'IS 3Q2022'!X109</f>
        <v>#REF!</v>
      </c>
      <c r="Y109" s="197" t="e">
        <f>#REF!-'IS 3Q2022'!Y109</f>
        <v>#REF!</v>
      </c>
      <c r="Z109" s="197" t="e">
        <f>#REF!-'IS 3Q2022'!Z109</f>
        <v>#REF!</v>
      </c>
      <c r="AA109" s="197" t="e">
        <f>#REF!-'IS 3Q2022'!AA109</f>
        <v>#REF!</v>
      </c>
      <c r="AB109" s="168" t="e">
        <f>#REF!-'IS 3Q2022'!AB109</f>
        <v>#REF!</v>
      </c>
      <c r="AC109" s="197" t="e">
        <f>#REF!-'IS 3Q2022'!AC109</f>
        <v>#REF!</v>
      </c>
      <c r="AD109" s="197" t="e">
        <f>#REF!-'IS 3Q2022'!AD109</f>
        <v>#REF!</v>
      </c>
      <c r="AE109" s="197" t="e">
        <f>#REF!-'IS 3Q2022'!AE109</f>
        <v>#REF!</v>
      </c>
      <c r="AF109" s="197" t="e">
        <f>#REF!-'IS 3Q2022'!AF109</f>
        <v>#REF!</v>
      </c>
      <c r="AG109" s="168" t="e">
        <f>#REF!-'IS 3Q2022'!AG109</f>
        <v>#REF!</v>
      </c>
      <c r="AH109" s="197" t="e">
        <f>#REF!-'IS 3Q2022'!AH109</f>
        <v>#REF!</v>
      </c>
      <c r="AI109" s="197" t="e">
        <f>#REF!-'IS 3Q2022'!AI109</f>
        <v>#REF!</v>
      </c>
      <c r="AJ109" s="197" t="e">
        <f>#REF!-'IS 3Q2022'!AJ109</f>
        <v>#REF!</v>
      </c>
      <c r="AK109" s="197" t="e">
        <f>#REF!-'IS 3Q2022'!AK109</f>
        <v>#REF!</v>
      </c>
      <c r="AL109" s="168" t="e">
        <f>#REF!-'IS 3Q2022'!AL109</f>
        <v>#REF!</v>
      </c>
      <c r="AM109" s="197" t="e">
        <f>#REF!-'IS 3Q2022'!AM109</f>
        <v>#REF!</v>
      </c>
      <c r="AN109" s="197" t="e">
        <f>#REF!-'IS 3Q2022'!AN109</f>
        <v>#REF!</v>
      </c>
      <c r="AO109" s="197" t="e">
        <f>#REF!-'IS 3Q2022'!AO109</f>
        <v>#REF!</v>
      </c>
      <c r="AP109" s="197" t="e">
        <f>#REF!-'IS 3Q2022'!AP109</f>
        <v>#REF!</v>
      </c>
      <c r="AQ109" s="168" t="e">
        <f>#REF!-'IS 3Q2022'!AQ109</f>
        <v>#REF!</v>
      </c>
      <c r="AR109" s="197" t="e">
        <f>#REF!-'IS 3Q2022'!AR109</f>
        <v>#REF!</v>
      </c>
      <c r="AS109" s="197" t="e">
        <f>#REF!-'IS 3Q2022'!AS109</f>
        <v>#REF!</v>
      </c>
      <c r="AT109" s="197" t="e">
        <f>#REF!-'IS 3Q2022'!AT109</f>
        <v>#REF!</v>
      </c>
      <c r="AU109" s="197" t="e">
        <f>#REF!-'IS 3Q2022'!AU109</f>
        <v>#REF!</v>
      </c>
      <c r="AV109" s="168" t="e">
        <f>#REF!-'IS 3Q2022'!AV109</f>
        <v>#REF!</v>
      </c>
    </row>
    <row r="110" spans="1:48" outlineLevel="1" x14ac:dyDescent="0.55000000000000004">
      <c r="B110" s="449" t="s">
        <v>100</v>
      </c>
      <c r="C110" s="450"/>
      <c r="D110" s="48" t="e">
        <f>#REF!-'IS 3Q2022'!D110</f>
        <v>#REF!</v>
      </c>
      <c r="E110" s="48" t="e">
        <f>#REF!-'IS 3Q2022'!E110</f>
        <v>#REF!</v>
      </c>
      <c r="F110" s="48" t="e">
        <f>#REF!-'IS 3Q2022'!F110</f>
        <v>#REF!</v>
      </c>
      <c r="G110" s="48" t="e">
        <f>#REF!-'IS 3Q2022'!G110</f>
        <v>#REF!</v>
      </c>
      <c r="H110" s="76" t="e">
        <f>#REF!-'IS 3Q2022'!H110</f>
        <v>#REF!</v>
      </c>
      <c r="I110" s="48" t="e">
        <f>#REF!-'IS 3Q2022'!I110</f>
        <v>#REF!</v>
      </c>
      <c r="J110" s="48" t="e">
        <f>#REF!-'IS 3Q2022'!J110</f>
        <v>#REF!</v>
      </c>
      <c r="K110" s="48" t="e">
        <f>#REF!-'IS 3Q2022'!K110</f>
        <v>#REF!</v>
      </c>
      <c r="L110" s="48" t="e">
        <f>#REF!-'IS 3Q2022'!L110</f>
        <v>#REF!</v>
      </c>
      <c r="M110" s="76" t="e">
        <f>#REF!-'IS 3Q2022'!M110</f>
        <v>#REF!</v>
      </c>
      <c r="N110" s="48" t="e">
        <f>#REF!-'IS 3Q2022'!N110</f>
        <v>#REF!</v>
      </c>
      <c r="O110" s="48" t="e">
        <f>#REF!-'IS 3Q2022'!O110</f>
        <v>#REF!</v>
      </c>
      <c r="P110" s="48" t="e">
        <f>#REF!-'IS 3Q2022'!P110</f>
        <v>#REF!</v>
      </c>
      <c r="Q110" s="105" t="e">
        <f>#REF!-'IS 3Q2022'!Q110</f>
        <v>#REF!</v>
      </c>
      <c r="R110" s="76" t="e">
        <f>#REF!-'IS 3Q2022'!R110</f>
        <v>#REF!</v>
      </c>
      <c r="S110" s="48" t="e">
        <f>#REF!-'IS 3Q2022'!S110</f>
        <v>#REF!</v>
      </c>
      <c r="T110" s="48" t="e">
        <f>#REF!-'IS 3Q2022'!T110</f>
        <v>#REF!</v>
      </c>
      <c r="U110" s="48" t="e">
        <f>#REF!-'IS 3Q2022'!U110</f>
        <v>#REF!</v>
      </c>
      <c r="V110" s="48" t="e">
        <f>#REF!-'IS 3Q2022'!V110</f>
        <v>#REF!</v>
      </c>
      <c r="W110" s="76" t="e">
        <f>#REF!-'IS 3Q2022'!W110</f>
        <v>#REF!</v>
      </c>
      <c r="X110" s="48" t="e">
        <f>#REF!-'IS 3Q2022'!X110</f>
        <v>#REF!</v>
      </c>
      <c r="Y110" s="48" t="e">
        <f>#REF!-'IS 3Q2022'!Y110</f>
        <v>#REF!</v>
      </c>
      <c r="Z110" s="48" t="e">
        <f>#REF!-'IS 3Q2022'!Z110</f>
        <v>#REF!</v>
      </c>
      <c r="AA110" s="48" t="e">
        <f>#REF!-'IS 3Q2022'!AA110</f>
        <v>#REF!</v>
      </c>
      <c r="AB110" s="76" t="e">
        <f>#REF!-'IS 3Q2022'!AB110</f>
        <v>#REF!</v>
      </c>
      <c r="AC110" s="48" t="e">
        <f>#REF!-'IS 3Q2022'!AC110</f>
        <v>#REF!</v>
      </c>
      <c r="AD110" s="48" t="e">
        <f>#REF!-'IS 3Q2022'!AD110</f>
        <v>#REF!</v>
      </c>
      <c r="AE110" s="48" t="e">
        <f>#REF!-'IS 3Q2022'!AE110</f>
        <v>#REF!</v>
      </c>
      <c r="AF110" s="48" t="e">
        <f>#REF!-'IS 3Q2022'!AF110</f>
        <v>#REF!</v>
      </c>
      <c r="AG110" s="76" t="e">
        <f>#REF!-'IS 3Q2022'!AG110</f>
        <v>#REF!</v>
      </c>
      <c r="AH110" s="48" t="e">
        <f>#REF!-'IS 3Q2022'!AH110</f>
        <v>#REF!</v>
      </c>
      <c r="AI110" s="48" t="e">
        <f>#REF!-'IS 3Q2022'!AI110</f>
        <v>#REF!</v>
      </c>
      <c r="AJ110" s="48" t="e">
        <f>#REF!-'IS 3Q2022'!AJ110</f>
        <v>#REF!</v>
      </c>
      <c r="AK110" s="48" t="e">
        <f>#REF!-'IS 3Q2022'!AK110</f>
        <v>#REF!</v>
      </c>
      <c r="AL110" s="76" t="e">
        <f>#REF!-'IS 3Q2022'!AL110</f>
        <v>#REF!</v>
      </c>
      <c r="AM110" s="48" t="e">
        <f>#REF!-'IS 3Q2022'!AM110</f>
        <v>#REF!</v>
      </c>
      <c r="AN110" s="48" t="e">
        <f>#REF!-'IS 3Q2022'!AN110</f>
        <v>#REF!</v>
      </c>
      <c r="AO110" s="48" t="e">
        <f>#REF!-'IS 3Q2022'!AO110</f>
        <v>#REF!</v>
      </c>
      <c r="AP110" s="48" t="e">
        <f>#REF!-'IS 3Q2022'!AP110</f>
        <v>#REF!</v>
      </c>
      <c r="AQ110" s="76" t="e">
        <f>#REF!-'IS 3Q2022'!AQ110</f>
        <v>#REF!</v>
      </c>
      <c r="AR110" s="48" t="e">
        <f>#REF!-'IS 3Q2022'!AR110</f>
        <v>#REF!</v>
      </c>
      <c r="AS110" s="48" t="e">
        <f>#REF!-'IS 3Q2022'!AS110</f>
        <v>#REF!</v>
      </c>
      <c r="AT110" s="48" t="e">
        <f>#REF!-'IS 3Q2022'!AT110</f>
        <v>#REF!</v>
      </c>
      <c r="AU110" s="48" t="e">
        <f>#REF!-'IS 3Q2022'!AU110</f>
        <v>#REF!</v>
      </c>
      <c r="AV110" s="76" t="e">
        <f>#REF!-'IS 3Q2022'!AV110</f>
        <v>#REF!</v>
      </c>
    </row>
    <row r="111" spans="1:48" s="183" customFormat="1" outlineLevel="1" x14ac:dyDescent="0.55000000000000004">
      <c r="A111" s="238"/>
      <c r="B111" s="181" t="s">
        <v>151</v>
      </c>
      <c r="C111" s="182"/>
      <c r="D111" s="167" t="e">
        <f>#REF!-'IS 3Q2022'!D111</f>
        <v>#REF!</v>
      </c>
      <c r="E111" s="167" t="e">
        <f>#REF!-'IS 3Q2022'!E111</f>
        <v>#REF!</v>
      </c>
      <c r="F111" s="167" t="e">
        <f>#REF!-'IS 3Q2022'!F111</f>
        <v>#REF!</v>
      </c>
      <c r="G111" s="167" t="e">
        <f>#REF!-'IS 3Q2022'!G111</f>
        <v>#REF!</v>
      </c>
      <c r="H111" s="188" t="e">
        <f>#REF!-'IS 3Q2022'!H111</f>
        <v>#REF!</v>
      </c>
      <c r="I111" s="167" t="e">
        <f>#REF!-'IS 3Q2022'!I111</f>
        <v>#REF!</v>
      </c>
      <c r="J111" s="167" t="e">
        <f>#REF!-'IS 3Q2022'!J111</f>
        <v>#REF!</v>
      </c>
      <c r="K111" s="167" t="e">
        <f>#REF!-'IS 3Q2022'!K111</f>
        <v>#REF!</v>
      </c>
      <c r="L111" s="187" t="e">
        <f>#REF!-'IS 3Q2022'!L111</f>
        <v>#REF!</v>
      </c>
      <c r="M111" s="188" t="e">
        <f>#REF!-'IS 3Q2022'!M111</f>
        <v>#REF!</v>
      </c>
      <c r="N111" s="187" t="e">
        <f>#REF!-'IS 3Q2022'!N111</f>
        <v>#REF!</v>
      </c>
      <c r="O111" s="167" t="e">
        <f>#REF!-'IS 3Q2022'!O111</f>
        <v>#REF!</v>
      </c>
      <c r="P111" s="167" t="e">
        <f>#REF!-'IS 3Q2022'!P111</f>
        <v>#REF!</v>
      </c>
      <c r="Q111" s="167" t="e">
        <f>#REF!-'IS 3Q2022'!Q111</f>
        <v>#REF!</v>
      </c>
      <c r="R111" s="188" t="e">
        <f>#REF!-'IS 3Q2022'!R111</f>
        <v>#REF!</v>
      </c>
      <c r="S111" s="187" t="e">
        <f>#REF!-'IS 3Q2022'!S111</f>
        <v>#REF!</v>
      </c>
      <c r="T111" s="167" t="e">
        <f>#REF!-'IS 3Q2022'!T111</f>
        <v>#REF!</v>
      </c>
      <c r="U111" s="167" t="e">
        <f>#REF!-'IS 3Q2022'!U111</f>
        <v>#REF!</v>
      </c>
      <c r="V111" s="189" t="e">
        <f>#REF!-'IS 3Q2022'!V111</f>
        <v>#REF!</v>
      </c>
      <c r="W111" s="188" t="e">
        <f>#REF!-'IS 3Q2022'!W111</f>
        <v>#REF!</v>
      </c>
      <c r="X111" s="189" t="e">
        <f>#REF!-'IS 3Q2022'!X111</f>
        <v>#REF!</v>
      </c>
      <c r="Y111" s="189" t="e">
        <f>#REF!-'IS 3Q2022'!Y111</f>
        <v>#REF!</v>
      </c>
      <c r="Z111" s="189" t="e">
        <f>#REF!-'IS 3Q2022'!Z111</f>
        <v>#REF!</v>
      </c>
      <c r="AA111" s="189" t="e">
        <f>#REF!-'IS 3Q2022'!AA111</f>
        <v>#REF!</v>
      </c>
      <c r="AB111" s="188" t="e">
        <f>#REF!-'IS 3Q2022'!AB111</f>
        <v>#REF!</v>
      </c>
      <c r="AC111" s="189" t="e">
        <f>#REF!-'IS 3Q2022'!AC111</f>
        <v>#REF!</v>
      </c>
      <c r="AD111" s="189" t="e">
        <f>#REF!-'IS 3Q2022'!AD111</f>
        <v>#REF!</v>
      </c>
      <c r="AE111" s="189" t="e">
        <f>#REF!-'IS 3Q2022'!AE111</f>
        <v>#REF!</v>
      </c>
      <c r="AF111" s="189" t="e">
        <f>#REF!-'IS 3Q2022'!AF111</f>
        <v>#REF!</v>
      </c>
      <c r="AG111" s="188" t="e">
        <f>#REF!-'IS 3Q2022'!AG111</f>
        <v>#REF!</v>
      </c>
      <c r="AH111" s="189" t="e">
        <f>#REF!-'IS 3Q2022'!AH111</f>
        <v>#REF!</v>
      </c>
      <c r="AI111" s="189" t="e">
        <f>#REF!-'IS 3Q2022'!AI111</f>
        <v>#REF!</v>
      </c>
      <c r="AJ111" s="189" t="e">
        <f>#REF!-'IS 3Q2022'!AJ111</f>
        <v>#REF!</v>
      </c>
      <c r="AK111" s="189" t="e">
        <f>#REF!-'IS 3Q2022'!AK111</f>
        <v>#REF!</v>
      </c>
      <c r="AL111" s="188" t="e">
        <f>#REF!-'IS 3Q2022'!AL111</f>
        <v>#REF!</v>
      </c>
      <c r="AM111" s="189" t="e">
        <f>#REF!-'IS 3Q2022'!AM111</f>
        <v>#REF!</v>
      </c>
      <c r="AN111" s="189" t="e">
        <f>#REF!-'IS 3Q2022'!AN111</f>
        <v>#REF!</v>
      </c>
      <c r="AO111" s="189" t="e">
        <f>#REF!-'IS 3Q2022'!AO111</f>
        <v>#REF!</v>
      </c>
      <c r="AP111" s="189" t="e">
        <f>#REF!-'IS 3Q2022'!AP111</f>
        <v>#REF!</v>
      </c>
      <c r="AQ111" s="188" t="e">
        <f>#REF!-'IS 3Q2022'!AQ111</f>
        <v>#REF!</v>
      </c>
      <c r="AR111" s="189" t="e">
        <f>#REF!-'IS 3Q2022'!AR111</f>
        <v>#REF!</v>
      </c>
      <c r="AS111" s="189" t="e">
        <f>#REF!-'IS 3Q2022'!AS111</f>
        <v>#REF!</v>
      </c>
      <c r="AT111" s="189" t="e">
        <f>#REF!-'IS 3Q2022'!AT111</f>
        <v>#REF!</v>
      </c>
      <c r="AU111" s="189" t="e">
        <f>#REF!-'IS 3Q2022'!AU111</f>
        <v>#REF!</v>
      </c>
      <c r="AV111" s="188" t="e">
        <f>#REF!-'IS 3Q2022'!AV111</f>
        <v>#REF!</v>
      </c>
    </row>
    <row r="112" spans="1:48" outlineLevel="1" x14ac:dyDescent="0.55000000000000004">
      <c r="B112" s="180" t="s">
        <v>33</v>
      </c>
      <c r="C112" s="18"/>
      <c r="D112" s="48" t="e">
        <f>#REF!-'IS 3Q2022'!D112</f>
        <v>#REF!</v>
      </c>
      <c r="E112" s="48" t="e">
        <f>#REF!-'IS 3Q2022'!E112</f>
        <v>#REF!</v>
      </c>
      <c r="F112" s="48" t="e">
        <f>#REF!-'IS 3Q2022'!F112</f>
        <v>#REF!</v>
      </c>
      <c r="G112" s="48" t="e">
        <f>#REF!-'IS 3Q2022'!G112</f>
        <v>#REF!</v>
      </c>
      <c r="H112" s="49" t="e">
        <f>#REF!-'IS 3Q2022'!H112</f>
        <v>#REF!</v>
      </c>
      <c r="I112" s="48" t="e">
        <f>#REF!-'IS 3Q2022'!I112</f>
        <v>#REF!</v>
      </c>
      <c r="J112" s="48" t="e">
        <f>#REF!-'IS 3Q2022'!J112</f>
        <v>#REF!</v>
      </c>
      <c r="K112" s="48" t="e">
        <f>#REF!-'IS 3Q2022'!K112</f>
        <v>#REF!</v>
      </c>
      <c r="L112" s="48" t="e">
        <f>#REF!-'IS 3Q2022'!L112</f>
        <v>#REF!</v>
      </c>
      <c r="M112" s="49" t="e">
        <f>#REF!-'IS 3Q2022'!M112</f>
        <v>#REF!</v>
      </c>
      <c r="N112" s="48" t="e">
        <f>#REF!-'IS 3Q2022'!N112</f>
        <v>#REF!</v>
      </c>
      <c r="O112" s="48" t="e">
        <f>#REF!-'IS 3Q2022'!O112</f>
        <v>#REF!</v>
      </c>
      <c r="P112" s="48" t="e">
        <f>#REF!-'IS 3Q2022'!P112</f>
        <v>#REF!</v>
      </c>
      <c r="Q112" s="105" t="e">
        <f>#REF!-'IS 3Q2022'!Q112</f>
        <v>#REF!</v>
      </c>
      <c r="R112" s="49" t="e">
        <f>#REF!-'IS 3Q2022'!R112</f>
        <v>#REF!</v>
      </c>
      <c r="S112" s="48" t="e">
        <f>#REF!-'IS 3Q2022'!S112</f>
        <v>#REF!</v>
      </c>
      <c r="T112" s="48" t="e">
        <f>#REF!-'IS 3Q2022'!T112</f>
        <v>#REF!</v>
      </c>
      <c r="U112" s="48" t="e">
        <f>#REF!-'IS 3Q2022'!U112</f>
        <v>#REF!</v>
      </c>
      <c r="V112" s="48" t="e">
        <f>#REF!-'IS 3Q2022'!V112</f>
        <v>#REF!</v>
      </c>
      <c r="W112" s="49" t="e">
        <f>#REF!-'IS 3Q2022'!W112</f>
        <v>#REF!</v>
      </c>
      <c r="X112" s="48" t="e">
        <f>#REF!-'IS 3Q2022'!X112</f>
        <v>#REF!</v>
      </c>
      <c r="Y112" s="48" t="e">
        <f>#REF!-'IS 3Q2022'!Y112</f>
        <v>#REF!</v>
      </c>
      <c r="Z112" s="48" t="e">
        <f>#REF!-'IS 3Q2022'!Z112</f>
        <v>#REF!</v>
      </c>
      <c r="AA112" s="48" t="e">
        <f>#REF!-'IS 3Q2022'!AA112</f>
        <v>#REF!</v>
      </c>
      <c r="AB112" s="49" t="e">
        <f>#REF!-'IS 3Q2022'!AB112</f>
        <v>#REF!</v>
      </c>
      <c r="AC112" s="48" t="e">
        <f>#REF!-'IS 3Q2022'!AC112</f>
        <v>#REF!</v>
      </c>
      <c r="AD112" s="48" t="e">
        <f>#REF!-'IS 3Q2022'!AD112</f>
        <v>#REF!</v>
      </c>
      <c r="AE112" s="48" t="e">
        <f>#REF!-'IS 3Q2022'!AE112</f>
        <v>#REF!</v>
      </c>
      <c r="AF112" s="48" t="e">
        <f>#REF!-'IS 3Q2022'!AF112</f>
        <v>#REF!</v>
      </c>
      <c r="AG112" s="49" t="e">
        <f>#REF!-'IS 3Q2022'!AG112</f>
        <v>#REF!</v>
      </c>
      <c r="AH112" s="48" t="e">
        <f>#REF!-'IS 3Q2022'!AH112</f>
        <v>#REF!</v>
      </c>
      <c r="AI112" s="48" t="e">
        <f>#REF!-'IS 3Q2022'!AI112</f>
        <v>#REF!</v>
      </c>
      <c r="AJ112" s="48" t="e">
        <f>#REF!-'IS 3Q2022'!AJ112</f>
        <v>#REF!</v>
      </c>
      <c r="AK112" s="48" t="e">
        <f>#REF!-'IS 3Q2022'!AK112</f>
        <v>#REF!</v>
      </c>
      <c r="AL112" s="49" t="e">
        <f>#REF!-'IS 3Q2022'!AL112</f>
        <v>#REF!</v>
      </c>
      <c r="AM112" s="48" t="e">
        <f>#REF!-'IS 3Q2022'!AM112</f>
        <v>#REF!</v>
      </c>
      <c r="AN112" s="48" t="e">
        <f>#REF!-'IS 3Q2022'!AN112</f>
        <v>#REF!</v>
      </c>
      <c r="AO112" s="48" t="e">
        <f>#REF!-'IS 3Q2022'!AO112</f>
        <v>#REF!</v>
      </c>
      <c r="AP112" s="48" t="e">
        <f>#REF!-'IS 3Q2022'!AP112</f>
        <v>#REF!</v>
      </c>
      <c r="AQ112" s="49" t="e">
        <f>#REF!-'IS 3Q2022'!AQ112</f>
        <v>#REF!</v>
      </c>
      <c r="AR112" s="48" t="e">
        <f>#REF!-'IS 3Q2022'!AR112</f>
        <v>#REF!</v>
      </c>
      <c r="AS112" s="48" t="e">
        <f>#REF!-'IS 3Q2022'!AS112</f>
        <v>#REF!</v>
      </c>
      <c r="AT112" s="48" t="e">
        <f>#REF!-'IS 3Q2022'!AT112</f>
        <v>#REF!</v>
      </c>
      <c r="AU112" s="48" t="e">
        <f>#REF!-'IS 3Q2022'!AU112</f>
        <v>#REF!</v>
      </c>
      <c r="AV112" s="49" t="e">
        <f>#REF!-'IS 3Q2022'!AV112</f>
        <v>#REF!</v>
      </c>
    </row>
    <row r="113" spans="2:48" s="184" customFormat="1" outlineLevel="1" x14ac:dyDescent="0.55000000000000004">
      <c r="B113" s="181" t="s">
        <v>154</v>
      </c>
      <c r="C113" s="190"/>
      <c r="D113" s="187" t="e">
        <f>#REF!-'IS 3Q2022'!D113</f>
        <v>#REF!</v>
      </c>
      <c r="E113" s="187" t="e">
        <f>#REF!-'IS 3Q2022'!E113</f>
        <v>#REF!</v>
      </c>
      <c r="F113" s="187" t="e">
        <f>#REF!-'IS 3Q2022'!F113</f>
        <v>#REF!</v>
      </c>
      <c r="G113" s="187" t="e">
        <f>#REF!-'IS 3Q2022'!G113</f>
        <v>#REF!</v>
      </c>
      <c r="H113" s="188" t="e">
        <f>#REF!-'IS 3Q2022'!H113</f>
        <v>#REF!</v>
      </c>
      <c r="I113" s="187" t="e">
        <f>#REF!-'IS 3Q2022'!I113</f>
        <v>#REF!</v>
      </c>
      <c r="J113" s="187" t="e">
        <f>#REF!-'IS 3Q2022'!J113</f>
        <v>#REF!</v>
      </c>
      <c r="K113" s="187" t="e">
        <f>#REF!-'IS 3Q2022'!K113</f>
        <v>#REF!</v>
      </c>
      <c r="L113" s="187" t="e">
        <f>#REF!-'IS 3Q2022'!L113</f>
        <v>#REF!</v>
      </c>
      <c r="M113" s="188" t="e">
        <f>#REF!-'IS 3Q2022'!M113</f>
        <v>#REF!</v>
      </c>
      <c r="N113" s="187" t="e">
        <f>#REF!-'IS 3Q2022'!N113</f>
        <v>#REF!</v>
      </c>
      <c r="O113" s="187" t="e">
        <f>#REF!-'IS 3Q2022'!O113</f>
        <v>#REF!</v>
      </c>
      <c r="P113" s="187" t="e">
        <f>#REF!-'IS 3Q2022'!P113</f>
        <v>#REF!</v>
      </c>
      <c r="Q113" s="167" t="e">
        <f>#REF!-'IS 3Q2022'!Q113</f>
        <v>#REF!</v>
      </c>
      <c r="R113" s="188" t="e">
        <f>#REF!-'IS 3Q2022'!R113</f>
        <v>#REF!</v>
      </c>
      <c r="S113" s="187" t="e">
        <f>#REF!-'IS 3Q2022'!S113</f>
        <v>#REF!</v>
      </c>
      <c r="T113" s="187" t="e">
        <f>#REF!-'IS 3Q2022'!T113</f>
        <v>#REF!</v>
      </c>
      <c r="U113" s="187" t="e">
        <f>#REF!-'IS 3Q2022'!U113</f>
        <v>#REF!</v>
      </c>
      <c r="V113" s="189" t="e">
        <f>#REF!-'IS 3Q2022'!V113</f>
        <v>#REF!</v>
      </c>
      <c r="W113" s="188" t="e">
        <f>#REF!-'IS 3Q2022'!W113</f>
        <v>#REF!</v>
      </c>
      <c r="X113" s="189" t="e">
        <f>#REF!-'IS 3Q2022'!X113</f>
        <v>#REF!</v>
      </c>
      <c r="Y113" s="189" t="e">
        <f>#REF!-'IS 3Q2022'!Y113</f>
        <v>#REF!</v>
      </c>
      <c r="Z113" s="189" t="e">
        <f>#REF!-'IS 3Q2022'!Z113</f>
        <v>#REF!</v>
      </c>
      <c r="AA113" s="189" t="e">
        <f>#REF!-'IS 3Q2022'!AA113</f>
        <v>#REF!</v>
      </c>
      <c r="AB113" s="188" t="e">
        <f>#REF!-'IS 3Q2022'!AB113</f>
        <v>#REF!</v>
      </c>
      <c r="AC113" s="189" t="e">
        <f>#REF!-'IS 3Q2022'!AC113</f>
        <v>#REF!</v>
      </c>
      <c r="AD113" s="189" t="e">
        <f>#REF!-'IS 3Q2022'!AD113</f>
        <v>#REF!</v>
      </c>
      <c r="AE113" s="189" t="e">
        <f>#REF!-'IS 3Q2022'!AE113</f>
        <v>#REF!</v>
      </c>
      <c r="AF113" s="189" t="e">
        <f>#REF!-'IS 3Q2022'!AF113</f>
        <v>#REF!</v>
      </c>
      <c r="AG113" s="188" t="e">
        <f>#REF!-'IS 3Q2022'!AG113</f>
        <v>#REF!</v>
      </c>
      <c r="AH113" s="189" t="e">
        <f>#REF!-'IS 3Q2022'!AH113</f>
        <v>#REF!</v>
      </c>
      <c r="AI113" s="189" t="e">
        <f>#REF!-'IS 3Q2022'!AI113</f>
        <v>#REF!</v>
      </c>
      <c r="AJ113" s="189" t="e">
        <f>#REF!-'IS 3Q2022'!AJ113</f>
        <v>#REF!</v>
      </c>
      <c r="AK113" s="189" t="e">
        <f>#REF!-'IS 3Q2022'!AK113</f>
        <v>#REF!</v>
      </c>
      <c r="AL113" s="188" t="e">
        <f>#REF!-'IS 3Q2022'!AL113</f>
        <v>#REF!</v>
      </c>
      <c r="AM113" s="189" t="e">
        <f>#REF!-'IS 3Q2022'!AM113</f>
        <v>#REF!</v>
      </c>
      <c r="AN113" s="189" t="e">
        <f>#REF!-'IS 3Q2022'!AN113</f>
        <v>#REF!</v>
      </c>
      <c r="AO113" s="189" t="e">
        <f>#REF!-'IS 3Q2022'!AO113</f>
        <v>#REF!</v>
      </c>
      <c r="AP113" s="189" t="e">
        <f>#REF!-'IS 3Q2022'!AP113</f>
        <v>#REF!</v>
      </c>
      <c r="AQ113" s="188" t="e">
        <f>#REF!-'IS 3Q2022'!AQ113</f>
        <v>#REF!</v>
      </c>
      <c r="AR113" s="189" t="e">
        <f>#REF!-'IS 3Q2022'!AR113</f>
        <v>#REF!</v>
      </c>
      <c r="AS113" s="189" t="e">
        <f>#REF!-'IS 3Q2022'!AS113</f>
        <v>#REF!</v>
      </c>
      <c r="AT113" s="189" t="e">
        <f>#REF!-'IS 3Q2022'!AT113</f>
        <v>#REF!</v>
      </c>
      <c r="AU113" s="189" t="e">
        <f>#REF!-'IS 3Q2022'!AU113</f>
        <v>#REF!</v>
      </c>
      <c r="AV113" s="188" t="e">
        <f>#REF!-'IS 3Q2022'!AV113</f>
        <v>#REF!</v>
      </c>
    </row>
    <row r="114" spans="2:48" outlineLevel="1" x14ac:dyDescent="0.55000000000000004">
      <c r="B114" s="180" t="s">
        <v>34</v>
      </c>
      <c r="C114" s="18"/>
      <c r="D114" s="358" t="e">
        <f>#REF!-'IS 3Q2022'!D114</f>
        <v>#REF!</v>
      </c>
      <c r="E114" s="358" t="e">
        <f>#REF!-'IS 3Q2022'!E114</f>
        <v>#REF!</v>
      </c>
      <c r="F114" s="358" t="e">
        <f>#REF!-'IS 3Q2022'!F114</f>
        <v>#REF!</v>
      </c>
      <c r="G114" s="358" t="e">
        <f>#REF!-'IS 3Q2022'!G114</f>
        <v>#REF!</v>
      </c>
      <c r="H114" s="126" t="e">
        <f>#REF!-'IS 3Q2022'!H114</f>
        <v>#REF!</v>
      </c>
      <c r="I114" s="358" t="e">
        <f>#REF!-'IS 3Q2022'!I114</f>
        <v>#REF!</v>
      </c>
      <c r="J114" s="358" t="e">
        <f>#REF!-'IS 3Q2022'!J114</f>
        <v>#REF!</v>
      </c>
      <c r="K114" s="358" t="e">
        <f>#REF!-'IS 3Q2022'!K114</f>
        <v>#REF!</v>
      </c>
      <c r="L114" s="358" t="e">
        <f>#REF!-'IS 3Q2022'!L114</f>
        <v>#REF!</v>
      </c>
      <c r="M114" s="126" t="e">
        <f>#REF!-'IS 3Q2022'!M114</f>
        <v>#REF!</v>
      </c>
      <c r="N114" s="358" t="e">
        <f>#REF!-'IS 3Q2022'!N114</f>
        <v>#REF!</v>
      </c>
      <c r="O114" s="358" t="e">
        <f>#REF!-'IS 3Q2022'!O114</f>
        <v>#REF!</v>
      </c>
      <c r="P114" s="358" t="e">
        <f>#REF!-'IS 3Q2022'!P114</f>
        <v>#REF!</v>
      </c>
      <c r="Q114" s="358" t="e">
        <f>#REF!-'IS 3Q2022'!Q114</f>
        <v>#REF!</v>
      </c>
      <c r="R114" s="126" t="e">
        <f>#REF!-'IS 3Q2022'!R114</f>
        <v>#REF!</v>
      </c>
      <c r="S114" s="358" t="e">
        <f>#REF!-'IS 3Q2022'!S114</f>
        <v>#REF!</v>
      </c>
      <c r="T114" s="358" t="e">
        <f>#REF!-'IS 3Q2022'!T114</f>
        <v>#REF!</v>
      </c>
      <c r="U114" s="358" t="e">
        <f>#REF!-'IS 3Q2022'!U114</f>
        <v>#REF!</v>
      </c>
      <c r="V114" s="360" t="e">
        <f>#REF!-'IS 3Q2022'!V114</f>
        <v>#REF!</v>
      </c>
      <c r="W114" s="126" t="e">
        <f>#REF!-'IS 3Q2022'!W114</f>
        <v>#REF!</v>
      </c>
      <c r="X114" s="360" t="e">
        <f>#REF!-'IS 3Q2022'!X114</f>
        <v>#REF!</v>
      </c>
      <c r="Y114" s="360" t="e">
        <f>#REF!-'IS 3Q2022'!Y114</f>
        <v>#REF!</v>
      </c>
      <c r="Z114" s="360" t="e">
        <f>#REF!-'IS 3Q2022'!Z114</f>
        <v>#REF!</v>
      </c>
      <c r="AA114" s="360" t="e">
        <f>#REF!-'IS 3Q2022'!AA114</f>
        <v>#REF!</v>
      </c>
      <c r="AB114" s="126" t="e">
        <f>#REF!-'IS 3Q2022'!AB114</f>
        <v>#REF!</v>
      </c>
      <c r="AC114" s="360" t="e">
        <f>#REF!-'IS 3Q2022'!AC114</f>
        <v>#REF!</v>
      </c>
      <c r="AD114" s="360" t="e">
        <f>#REF!-'IS 3Q2022'!AD114</f>
        <v>#REF!</v>
      </c>
      <c r="AE114" s="360" t="e">
        <f>#REF!-'IS 3Q2022'!AE114</f>
        <v>#REF!</v>
      </c>
      <c r="AF114" s="360" t="e">
        <f>#REF!-'IS 3Q2022'!AF114</f>
        <v>#REF!</v>
      </c>
      <c r="AG114" s="126" t="e">
        <f>#REF!-'IS 3Q2022'!AG114</f>
        <v>#REF!</v>
      </c>
      <c r="AH114" s="360" t="e">
        <f>#REF!-'IS 3Q2022'!AH114</f>
        <v>#REF!</v>
      </c>
      <c r="AI114" s="360" t="e">
        <f>#REF!-'IS 3Q2022'!AI114</f>
        <v>#REF!</v>
      </c>
      <c r="AJ114" s="360" t="e">
        <f>#REF!-'IS 3Q2022'!AJ114</f>
        <v>#REF!</v>
      </c>
      <c r="AK114" s="360" t="e">
        <f>#REF!-'IS 3Q2022'!AK114</f>
        <v>#REF!</v>
      </c>
      <c r="AL114" s="126" t="e">
        <f>#REF!-'IS 3Q2022'!AL114</f>
        <v>#REF!</v>
      </c>
      <c r="AM114" s="360" t="e">
        <f>#REF!-'IS 3Q2022'!AM114</f>
        <v>#REF!</v>
      </c>
      <c r="AN114" s="360" t="e">
        <f>#REF!-'IS 3Q2022'!AN114</f>
        <v>#REF!</v>
      </c>
      <c r="AO114" s="360" t="e">
        <f>#REF!-'IS 3Q2022'!AO114</f>
        <v>#REF!</v>
      </c>
      <c r="AP114" s="360" t="e">
        <f>#REF!-'IS 3Q2022'!AP114</f>
        <v>#REF!</v>
      </c>
      <c r="AQ114" s="126" t="e">
        <f>#REF!-'IS 3Q2022'!AQ114</f>
        <v>#REF!</v>
      </c>
      <c r="AR114" s="360" t="e">
        <f>#REF!-'IS 3Q2022'!AR114</f>
        <v>#REF!</v>
      </c>
      <c r="AS114" s="360" t="e">
        <f>#REF!-'IS 3Q2022'!AS114</f>
        <v>#REF!</v>
      </c>
      <c r="AT114" s="360" t="e">
        <f>#REF!-'IS 3Q2022'!AT114</f>
        <v>#REF!</v>
      </c>
      <c r="AU114" s="360" t="e">
        <f>#REF!-'IS 3Q2022'!AU114</f>
        <v>#REF!</v>
      </c>
      <c r="AV114" s="126" t="e">
        <f>#REF!-'IS 3Q2022'!AV114</f>
        <v>#REF!</v>
      </c>
    </row>
    <row r="115" spans="2:48" outlineLevel="1" x14ac:dyDescent="0.55000000000000004">
      <c r="B115" s="180" t="s">
        <v>35</v>
      </c>
      <c r="C115" s="18"/>
      <c r="D115" s="48" t="e">
        <f>#REF!-'IS 3Q2022'!D115</f>
        <v>#REF!</v>
      </c>
      <c r="E115" s="48" t="e">
        <f>#REF!-'IS 3Q2022'!E115</f>
        <v>#REF!</v>
      </c>
      <c r="F115" s="48" t="e">
        <f>#REF!-'IS 3Q2022'!F115</f>
        <v>#REF!</v>
      </c>
      <c r="G115" s="48" t="e">
        <f>#REF!-'IS 3Q2022'!G115</f>
        <v>#REF!</v>
      </c>
      <c r="H115" s="49" t="e">
        <f>#REF!-'IS 3Q2022'!H115</f>
        <v>#REF!</v>
      </c>
      <c r="I115" s="48" t="e">
        <f>#REF!-'IS 3Q2022'!I115</f>
        <v>#REF!</v>
      </c>
      <c r="J115" s="48" t="e">
        <f>#REF!-'IS 3Q2022'!J115</f>
        <v>#REF!</v>
      </c>
      <c r="K115" s="48" t="e">
        <f>#REF!-'IS 3Q2022'!K115</f>
        <v>#REF!</v>
      </c>
      <c r="L115" s="48" t="e">
        <f>#REF!-'IS 3Q2022'!L115</f>
        <v>#REF!</v>
      </c>
      <c r="M115" s="49" t="e">
        <f>#REF!-'IS 3Q2022'!M115</f>
        <v>#REF!</v>
      </c>
      <c r="N115" s="48" t="e">
        <f>#REF!-'IS 3Q2022'!N115</f>
        <v>#REF!</v>
      </c>
      <c r="O115" s="48" t="e">
        <f>#REF!-'IS 3Q2022'!O115</f>
        <v>#REF!</v>
      </c>
      <c r="P115" s="48" t="e">
        <f>#REF!-'IS 3Q2022'!P115</f>
        <v>#REF!</v>
      </c>
      <c r="Q115" s="105" t="e">
        <f>#REF!-'IS 3Q2022'!Q115</f>
        <v>#REF!</v>
      </c>
      <c r="R115" s="49" t="e">
        <f>#REF!-'IS 3Q2022'!R115</f>
        <v>#REF!</v>
      </c>
      <c r="S115" s="48" t="e">
        <f>#REF!-'IS 3Q2022'!S115</f>
        <v>#REF!</v>
      </c>
      <c r="T115" s="48" t="e">
        <f>#REF!-'IS 3Q2022'!T115</f>
        <v>#REF!</v>
      </c>
      <c r="U115" s="48" t="e">
        <f>#REF!-'IS 3Q2022'!U115</f>
        <v>#REF!</v>
      </c>
      <c r="V115" s="48" t="e">
        <f>#REF!-'IS 3Q2022'!V115</f>
        <v>#REF!</v>
      </c>
      <c r="W115" s="49" t="e">
        <f>#REF!-'IS 3Q2022'!W115</f>
        <v>#REF!</v>
      </c>
      <c r="X115" s="48" t="e">
        <f>#REF!-'IS 3Q2022'!X115</f>
        <v>#REF!</v>
      </c>
      <c r="Y115" s="48" t="e">
        <f>#REF!-'IS 3Q2022'!Y115</f>
        <v>#REF!</v>
      </c>
      <c r="Z115" s="48" t="e">
        <f>#REF!-'IS 3Q2022'!Z115</f>
        <v>#REF!</v>
      </c>
      <c r="AA115" s="48" t="e">
        <f>#REF!-'IS 3Q2022'!AA115</f>
        <v>#REF!</v>
      </c>
      <c r="AB115" s="49" t="e">
        <f>#REF!-'IS 3Q2022'!AB115</f>
        <v>#REF!</v>
      </c>
      <c r="AC115" s="48" t="e">
        <f>#REF!-'IS 3Q2022'!AC115</f>
        <v>#REF!</v>
      </c>
      <c r="AD115" s="48" t="e">
        <f>#REF!-'IS 3Q2022'!AD115</f>
        <v>#REF!</v>
      </c>
      <c r="AE115" s="48" t="e">
        <f>#REF!-'IS 3Q2022'!AE115</f>
        <v>#REF!</v>
      </c>
      <c r="AF115" s="48" t="e">
        <f>#REF!-'IS 3Q2022'!AF115</f>
        <v>#REF!</v>
      </c>
      <c r="AG115" s="49" t="e">
        <f>#REF!-'IS 3Q2022'!AG115</f>
        <v>#REF!</v>
      </c>
      <c r="AH115" s="48" t="e">
        <f>#REF!-'IS 3Q2022'!AH115</f>
        <v>#REF!</v>
      </c>
      <c r="AI115" s="48" t="e">
        <f>#REF!-'IS 3Q2022'!AI115</f>
        <v>#REF!</v>
      </c>
      <c r="AJ115" s="48" t="e">
        <f>#REF!-'IS 3Q2022'!AJ115</f>
        <v>#REF!</v>
      </c>
      <c r="AK115" s="48" t="e">
        <f>#REF!-'IS 3Q2022'!AK115</f>
        <v>#REF!</v>
      </c>
      <c r="AL115" s="49" t="e">
        <f>#REF!-'IS 3Q2022'!AL115</f>
        <v>#REF!</v>
      </c>
      <c r="AM115" s="48" t="e">
        <f>#REF!-'IS 3Q2022'!AM115</f>
        <v>#REF!</v>
      </c>
      <c r="AN115" s="48" t="e">
        <f>#REF!-'IS 3Q2022'!AN115</f>
        <v>#REF!</v>
      </c>
      <c r="AO115" s="48" t="e">
        <f>#REF!-'IS 3Q2022'!AO115</f>
        <v>#REF!</v>
      </c>
      <c r="AP115" s="48" t="e">
        <f>#REF!-'IS 3Q2022'!AP115</f>
        <v>#REF!</v>
      </c>
      <c r="AQ115" s="49" t="e">
        <f>#REF!-'IS 3Q2022'!AQ115</f>
        <v>#REF!</v>
      </c>
      <c r="AR115" s="48" t="e">
        <f>#REF!-'IS 3Q2022'!AR115</f>
        <v>#REF!</v>
      </c>
      <c r="AS115" s="48" t="e">
        <f>#REF!-'IS 3Q2022'!AS115</f>
        <v>#REF!</v>
      </c>
      <c r="AT115" s="48" t="e">
        <f>#REF!-'IS 3Q2022'!AT115</f>
        <v>#REF!</v>
      </c>
      <c r="AU115" s="48" t="e">
        <f>#REF!-'IS 3Q2022'!AU115</f>
        <v>#REF!</v>
      </c>
      <c r="AV115" s="49" t="e">
        <f>#REF!-'IS 3Q2022'!AV115</f>
        <v>#REF!</v>
      </c>
    </row>
    <row r="116" spans="2:48" s="184" customFormat="1" outlineLevel="1" x14ac:dyDescent="0.55000000000000004">
      <c r="B116" s="181" t="s">
        <v>153</v>
      </c>
      <c r="C116" s="190"/>
      <c r="D116" s="187" t="e">
        <f>#REF!-'IS 3Q2022'!D116</f>
        <v>#REF!</v>
      </c>
      <c r="E116" s="187" t="e">
        <f>#REF!-'IS 3Q2022'!E116</f>
        <v>#REF!</v>
      </c>
      <c r="F116" s="187" t="e">
        <f>#REF!-'IS 3Q2022'!F116</f>
        <v>#REF!</v>
      </c>
      <c r="G116" s="187" t="e">
        <f>#REF!-'IS 3Q2022'!G116</f>
        <v>#REF!</v>
      </c>
      <c r="H116" s="188" t="e">
        <f>#REF!-'IS 3Q2022'!H116</f>
        <v>#REF!</v>
      </c>
      <c r="I116" s="187" t="e">
        <f>#REF!-'IS 3Q2022'!I116</f>
        <v>#REF!</v>
      </c>
      <c r="J116" s="187" t="e">
        <f>#REF!-'IS 3Q2022'!J116</f>
        <v>#REF!</v>
      </c>
      <c r="K116" s="187" t="e">
        <f>#REF!-'IS 3Q2022'!K116</f>
        <v>#REF!</v>
      </c>
      <c r="L116" s="187" t="e">
        <f>#REF!-'IS 3Q2022'!L116</f>
        <v>#REF!</v>
      </c>
      <c r="M116" s="188" t="e">
        <f>#REF!-'IS 3Q2022'!M116</f>
        <v>#REF!</v>
      </c>
      <c r="N116" s="187" t="e">
        <f>#REF!-'IS 3Q2022'!N116</f>
        <v>#REF!</v>
      </c>
      <c r="O116" s="187" t="e">
        <f>#REF!-'IS 3Q2022'!O116</f>
        <v>#REF!</v>
      </c>
      <c r="P116" s="187" t="e">
        <f>#REF!-'IS 3Q2022'!P116</f>
        <v>#REF!</v>
      </c>
      <c r="Q116" s="167" t="e">
        <f>#REF!-'IS 3Q2022'!Q116</f>
        <v>#REF!</v>
      </c>
      <c r="R116" s="188" t="e">
        <f>#REF!-'IS 3Q2022'!R116</f>
        <v>#REF!</v>
      </c>
      <c r="S116" s="187" t="e">
        <f>#REF!-'IS 3Q2022'!S116</f>
        <v>#REF!</v>
      </c>
      <c r="T116" s="187" t="e">
        <f>#REF!-'IS 3Q2022'!T116</f>
        <v>#REF!</v>
      </c>
      <c r="U116" s="187" t="e">
        <f>#REF!-'IS 3Q2022'!U116</f>
        <v>#REF!</v>
      </c>
      <c r="V116" s="189" t="e">
        <f>#REF!-'IS 3Q2022'!V116</f>
        <v>#REF!</v>
      </c>
      <c r="W116" s="188" t="e">
        <f>#REF!-'IS 3Q2022'!W116</f>
        <v>#REF!</v>
      </c>
      <c r="X116" s="189" t="e">
        <f>#REF!-'IS 3Q2022'!X116</f>
        <v>#REF!</v>
      </c>
      <c r="Y116" s="189" t="e">
        <f>#REF!-'IS 3Q2022'!Y116</f>
        <v>#REF!</v>
      </c>
      <c r="Z116" s="189" t="e">
        <f>#REF!-'IS 3Q2022'!Z116</f>
        <v>#REF!</v>
      </c>
      <c r="AA116" s="189" t="e">
        <f>#REF!-'IS 3Q2022'!AA116</f>
        <v>#REF!</v>
      </c>
      <c r="AB116" s="188" t="e">
        <f>#REF!-'IS 3Q2022'!AB116</f>
        <v>#REF!</v>
      </c>
      <c r="AC116" s="189" t="e">
        <f>#REF!-'IS 3Q2022'!AC116</f>
        <v>#REF!</v>
      </c>
      <c r="AD116" s="189" t="e">
        <f>#REF!-'IS 3Q2022'!AD116</f>
        <v>#REF!</v>
      </c>
      <c r="AE116" s="189" t="e">
        <f>#REF!-'IS 3Q2022'!AE116</f>
        <v>#REF!</v>
      </c>
      <c r="AF116" s="189" t="e">
        <f>#REF!-'IS 3Q2022'!AF116</f>
        <v>#REF!</v>
      </c>
      <c r="AG116" s="188" t="e">
        <f>#REF!-'IS 3Q2022'!AG116</f>
        <v>#REF!</v>
      </c>
      <c r="AH116" s="189" t="e">
        <f>#REF!-'IS 3Q2022'!AH116</f>
        <v>#REF!</v>
      </c>
      <c r="AI116" s="189" t="e">
        <f>#REF!-'IS 3Q2022'!AI116</f>
        <v>#REF!</v>
      </c>
      <c r="AJ116" s="189" t="e">
        <f>#REF!-'IS 3Q2022'!AJ116</f>
        <v>#REF!</v>
      </c>
      <c r="AK116" s="189" t="e">
        <f>#REF!-'IS 3Q2022'!AK116</f>
        <v>#REF!</v>
      </c>
      <c r="AL116" s="188" t="e">
        <f>#REF!-'IS 3Q2022'!AL116</f>
        <v>#REF!</v>
      </c>
      <c r="AM116" s="189" t="e">
        <f>#REF!-'IS 3Q2022'!AM116</f>
        <v>#REF!</v>
      </c>
      <c r="AN116" s="189" t="e">
        <f>#REF!-'IS 3Q2022'!AN116</f>
        <v>#REF!</v>
      </c>
      <c r="AO116" s="189" t="e">
        <f>#REF!-'IS 3Q2022'!AO116</f>
        <v>#REF!</v>
      </c>
      <c r="AP116" s="189" t="e">
        <f>#REF!-'IS 3Q2022'!AP116</f>
        <v>#REF!</v>
      </c>
      <c r="AQ116" s="188" t="e">
        <f>#REF!-'IS 3Q2022'!AQ116</f>
        <v>#REF!</v>
      </c>
      <c r="AR116" s="189" t="e">
        <f>#REF!-'IS 3Q2022'!AR116</f>
        <v>#REF!</v>
      </c>
      <c r="AS116" s="189" t="e">
        <f>#REF!-'IS 3Q2022'!AS116</f>
        <v>#REF!</v>
      </c>
      <c r="AT116" s="189" t="e">
        <f>#REF!-'IS 3Q2022'!AT116</f>
        <v>#REF!</v>
      </c>
      <c r="AU116" s="189" t="e">
        <f>#REF!-'IS 3Q2022'!AU116</f>
        <v>#REF!</v>
      </c>
      <c r="AV116" s="188" t="e">
        <f>#REF!-'IS 3Q2022'!AV116</f>
        <v>#REF!</v>
      </c>
    </row>
    <row r="117" spans="2:48" ht="16.2" outlineLevel="1" x14ac:dyDescent="0.85">
      <c r="B117" s="180" t="s">
        <v>42</v>
      </c>
      <c r="C117" s="18"/>
      <c r="D117" s="119" t="e">
        <f>#REF!-'IS 3Q2022'!D117</f>
        <v>#REF!</v>
      </c>
      <c r="E117" s="119" t="e">
        <f>#REF!-'IS 3Q2022'!E117</f>
        <v>#REF!</v>
      </c>
      <c r="F117" s="119" t="e">
        <f>#REF!-'IS 3Q2022'!F117</f>
        <v>#REF!</v>
      </c>
      <c r="G117" s="119" t="e">
        <f>#REF!-'IS 3Q2022'!G117</f>
        <v>#REF!</v>
      </c>
      <c r="H117" s="131" t="e">
        <f>#REF!-'IS 3Q2022'!H117</f>
        <v>#REF!</v>
      </c>
      <c r="I117" s="119" t="e">
        <f>#REF!-'IS 3Q2022'!I117</f>
        <v>#REF!</v>
      </c>
      <c r="J117" s="119" t="e">
        <f>#REF!-'IS 3Q2022'!J117</f>
        <v>#REF!</v>
      </c>
      <c r="K117" s="119" t="e">
        <f>#REF!-'IS 3Q2022'!K117</f>
        <v>#REF!</v>
      </c>
      <c r="L117" s="119" t="e">
        <f>#REF!-'IS 3Q2022'!L117</f>
        <v>#REF!</v>
      </c>
      <c r="M117" s="131" t="e">
        <f>#REF!-'IS 3Q2022'!M117</f>
        <v>#REF!</v>
      </c>
      <c r="N117" s="119" t="e">
        <f>#REF!-'IS 3Q2022'!N117</f>
        <v>#REF!</v>
      </c>
      <c r="O117" s="119" t="e">
        <f>#REF!-'IS 3Q2022'!O117</f>
        <v>#REF!</v>
      </c>
      <c r="P117" s="119" t="e">
        <f>#REF!-'IS 3Q2022'!P117</f>
        <v>#REF!</v>
      </c>
      <c r="Q117" s="119" t="e">
        <f>#REF!-'IS 3Q2022'!Q117</f>
        <v>#REF!</v>
      </c>
      <c r="R117" s="131" t="e">
        <f>#REF!-'IS 3Q2022'!R117</f>
        <v>#REF!</v>
      </c>
      <c r="S117" s="119" t="e">
        <f>#REF!-'IS 3Q2022'!S117</f>
        <v>#REF!</v>
      </c>
      <c r="T117" s="119" t="e">
        <f>#REF!-'IS 3Q2022'!T117</f>
        <v>#REF!</v>
      </c>
      <c r="U117" s="119" t="e">
        <f>#REF!-'IS 3Q2022'!U117</f>
        <v>#REF!</v>
      </c>
      <c r="V117" s="119" t="e">
        <f>#REF!-'IS 3Q2022'!V117</f>
        <v>#REF!</v>
      </c>
      <c r="W117" s="131" t="e">
        <f>#REF!-'IS 3Q2022'!W117</f>
        <v>#REF!</v>
      </c>
      <c r="X117" s="119" t="e">
        <f>#REF!-'IS 3Q2022'!X117</f>
        <v>#REF!</v>
      </c>
      <c r="Y117" s="119" t="e">
        <f>#REF!-'IS 3Q2022'!Y117</f>
        <v>#REF!</v>
      </c>
      <c r="Z117" s="119" t="e">
        <f>#REF!-'IS 3Q2022'!Z117</f>
        <v>#REF!</v>
      </c>
      <c r="AA117" s="119" t="e">
        <f>#REF!-'IS 3Q2022'!AA117</f>
        <v>#REF!</v>
      </c>
      <c r="AB117" s="131" t="e">
        <f>#REF!-'IS 3Q2022'!AB117</f>
        <v>#REF!</v>
      </c>
      <c r="AC117" s="119" t="e">
        <f>#REF!-'IS 3Q2022'!AC117</f>
        <v>#REF!</v>
      </c>
      <c r="AD117" s="119" t="e">
        <f>#REF!-'IS 3Q2022'!AD117</f>
        <v>#REF!</v>
      </c>
      <c r="AE117" s="119" t="e">
        <f>#REF!-'IS 3Q2022'!AE117</f>
        <v>#REF!</v>
      </c>
      <c r="AF117" s="119" t="e">
        <f>#REF!-'IS 3Q2022'!AF117</f>
        <v>#REF!</v>
      </c>
      <c r="AG117" s="131" t="e">
        <f>#REF!-'IS 3Q2022'!AG117</f>
        <v>#REF!</v>
      </c>
      <c r="AH117" s="119" t="e">
        <f>#REF!-'IS 3Q2022'!AH117</f>
        <v>#REF!</v>
      </c>
      <c r="AI117" s="119" t="e">
        <f>#REF!-'IS 3Q2022'!AI117</f>
        <v>#REF!</v>
      </c>
      <c r="AJ117" s="119" t="e">
        <f>#REF!-'IS 3Q2022'!AJ117</f>
        <v>#REF!</v>
      </c>
      <c r="AK117" s="119" t="e">
        <f>#REF!-'IS 3Q2022'!AK117</f>
        <v>#REF!</v>
      </c>
      <c r="AL117" s="131" t="e">
        <f>#REF!-'IS 3Q2022'!AL117</f>
        <v>#REF!</v>
      </c>
      <c r="AM117" s="119" t="e">
        <f>#REF!-'IS 3Q2022'!AM117</f>
        <v>#REF!</v>
      </c>
      <c r="AN117" s="119" t="e">
        <f>#REF!-'IS 3Q2022'!AN117</f>
        <v>#REF!</v>
      </c>
      <c r="AO117" s="119" t="e">
        <f>#REF!-'IS 3Q2022'!AO117</f>
        <v>#REF!</v>
      </c>
      <c r="AP117" s="119" t="e">
        <f>#REF!-'IS 3Q2022'!AP117</f>
        <v>#REF!</v>
      </c>
      <c r="AQ117" s="131" t="e">
        <f>#REF!-'IS 3Q2022'!AQ117</f>
        <v>#REF!</v>
      </c>
      <c r="AR117" s="119" t="e">
        <f>#REF!-'IS 3Q2022'!AR117</f>
        <v>#REF!</v>
      </c>
      <c r="AS117" s="119" t="e">
        <f>#REF!-'IS 3Q2022'!AS117</f>
        <v>#REF!</v>
      </c>
      <c r="AT117" s="119" t="e">
        <f>#REF!-'IS 3Q2022'!AT117</f>
        <v>#REF!</v>
      </c>
      <c r="AU117" s="119" t="e">
        <f>#REF!-'IS 3Q2022'!AU117</f>
        <v>#REF!</v>
      </c>
      <c r="AV117" s="131" t="e">
        <f>#REF!-'IS 3Q2022'!AV117</f>
        <v>#REF!</v>
      </c>
    </row>
    <row r="118" spans="2:48" outlineLevel="1" x14ac:dyDescent="0.55000000000000004">
      <c r="B118" s="46" t="s">
        <v>52</v>
      </c>
      <c r="C118" s="19"/>
      <c r="D118" s="50" t="e">
        <f>#REF!-'IS 3Q2022'!D118</f>
        <v>#REF!</v>
      </c>
      <c r="E118" s="50" t="e">
        <f>#REF!-'IS 3Q2022'!E118</f>
        <v>#REF!</v>
      </c>
      <c r="F118" s="50" t="e">
        <f>#REF!-'IS 3Q2022'!F118</f>
        <v>#REF!</v>
      </c>
      <c r="G118" s="50" t="e">
        <f>#REF!-'IS 3Q2022'!G118</f>
        <v>#REF!</v>
      </c>
      <c r="H118" s="26" t="e">
        <f>#REF!-'IS 3Q2022'!H118</f>
        <v>#REF!</v>
      </c>
      <c r="I118" s="50" t="e">
        <f>#REF!-'IS 3Q2022'!I118</f>
        <v>#REF!</v>
      </c>
      <c r="J118" s="50" t="e">
        <f>#REF!-'IS 3Q2022'!J118</f>
        <v>#REF!</v>
      </c>
      <c r="K118" s="50" t="e">
        <f>#REF!-'IS 3Q2022'!K118</f>
        <v>#REF!</v>
      </c>
      <c r="L118" s="50" t="e">
        <f>#REF!-'IS 3Q2022'!L118</f>
        <v>#REF!</v>
      </c>
      <c r="M118" s="26" t="e">
        <f>#REF!-'IS 3Q2022'!M118</f>
        <v>#REF!</v>
      </c>
      <c r="N118" s="50" t="e">
        <f>#REF!-'IS 3Q2022'!N118</f>
        <v>#REF!</v>
      </c>
      <c r="O118" s="50" t="e">
        <f>#REF!-'IS 3Q2022'!O118</f>
        <v>#REF!</v>
      </c>
      <c r="P118" s="50" t="e">
        <f>#REF!-'IS 3Q2022'!P118</f>
        <v>#REF!</v>
      </c>
      <c r="Q118" s="103" t="e">
        <f>#REF!-'IS 3Q2022'!Q118</f>
        <v>#REF!</v>
      </c>
      <c r="R118" s="26" t="e">
        <f>#REF!-'IS 3Q2022'!R118</f>
        <v>#REF!</v>
      </c>
      <c r="S118" s="50" t="e">
        <f>#REF!-'IS 3Q2022'!S118</f>
        <v>#REF!</v>
      </c>
      <c r="T118" s="50" t="e">
        <f>#REF!-'IS 3Q2022'!T118</f>
        <v>#REF!</v>
      </c>
      <c r="U118" s="50" t="e">
        <f>#REF!-'IS 3Q2022'!U118</f>
        <v>#REF!</v>
      </c>
      <c r="V118" s="50" t="e">
        <f>#REF!-'IS 3Q2022'!V118</f>
        <v>#REF!</v>
      </c>
      <c r="W118" s="26" t="e">
        <f>#REF!-'IS 3Q2022'!W118</f>
        <v>#REF!</v>
      </c>
      <c r="X118" s="50" t="e">
        <f>#REF!-'IS 3Q2022'!X118</f>
        <v>#REF!</v>
      </c>
      <c r="Y118" s="50" t="e">
        <f>#REF!-'IS 3Q2022'!Y118</f>
        <v>#REF!</v>
      </c>
      <c r="Z118" s="50" t="e">
        <f>#REF!-'IS 3Q2022'!Z118</f>
        <v>#REF!</v>
      </c>
      <c r="AA118" s="50" t="e">
        <f>#REF!-'IS 3Q2022'!AA118</f>
        <v>#REF!</v>
      </c>
      <c r="AB118" s="26" t="e">
        <f>#REF!-'IS 3Q2022'!AB118</f>
        <v>#REF!</v>
      </c>
      <c r="AC118" s="50" t="e">
        <f>#REF!-'IS 3Q2022'!AC118</f>
        <v>#REF!</v>
      </c>
      <c r="AD118" s="50" t="e">
        <f>#REF!-'IS 3Q2022'!AD118</f>
        <v>#REF!</v>
      </c>
      <c r="AE118" s="50" t="e">
        <f>#REF!-'IS 3Q2022'!AE118</f>
        <v>#REF!</v>
      </c>
      <c r="AF118" s="50" t="e">
        <f>#REF!-'IS 3Q2022'!AF118</f>
        <v>#REF!</v>
      </c>
      <c r="AG118" s="26" t="e">
        <f>#REF!-'IS 3Q2022'!AG118</f>
        <v>#REF!</v>
      </c>
      <c r="AH118" s="50" t="e">
        <f>#REF!-'IS 3Q2022'!AH118</f>
        <v>#REF!</v>
      </c>
      <c r="AI118" s="50" t="e">
        <f>#REF!-'IS 3Q2022'!AI118</f>
        <v>#REF!</v>
      </c>
      <c r="AJ118" s="50" t="e">
        <f>#REF!-'IS 3Q2022'!AJ118</f>
        <v>#REF!</v>
      </c>
      <c r="AK118" s="50" t="e">
        <f>#REF!-'IS 3Q2022'!AK118</f>
        <v>#REF!</v>
      </c>
      <c r="AL118" s="26" t="e">
        <f>#REF!-'IS 3Q2022'!AL118</f>
        <v>#REF!</v>
      </c>
      <c r="AM118" s="50" t="e">
        <f>#REF!-'IS 3Q2022'!AM118</f>
        <v>#REF!</v>
      </c>
      <c r="AN118" s="50" t="e">
        <f>#REF!-'IS 3Q2022'!AN118</f>
        <v>#REF!</v>
      </c>
      <c r="AO118" s="50" t="e">
        <f>#REF!-'IS 3Q2022'!AO118</f>
        <v>#REF!</v>
      </c>
      <c r="AP118" s="50" t="e">
        <f>#REF!-'IS 3Q2022'!AP118</f>
        <v>#REF!</v>
      </c>
      <c r="AQ118" s="26" t="e">
        <f>#REF!-'IS 3Q2022'!AQ118</f>
        <v>#REF!</v>
      </c>
      <c r="AR118" s="50" t="e">
        <f>#REF!-'IS 3Q2022'!AR118</f>
        <v>#REF!</v>
      </c>
      <c r="AS118" s="50" t="e">
        <f>#REF!-'IS 3Q2022'!AS118</f>
        <v>#REF!</v>
      </c>
      <c r="AT118" s="50" t="e">
        <f>#REF!-'IS 3Q2022'!AT118</f>
        <v>#REF!</v>
      </c>
      <c r="AU118" s="50" t="e">
        <f>#REF!-'IS 3Q2022'!AU118</f>
        <v>#REF!</v>
      </c>
      <c r="AV118" s="26" t="e">
        <f>#REF!-'IS 3Q2022'!AV118</f>
        <v>#REF!</v>
      </c>
    </row>
    <row r="119" spans="2:48" ht="16.2" outlineLevel="1" x14ac:dyDescent="0.85">
      <c r="B119" s="47" t="s">
        <v>36</v>
      </c>
      <c r="C119" s="44"/>
      <c r="D119" s="52" t="e">
        <f>#REF!-'IS 3Q2022'!D119</f>
        <v>#REF!</v>
      </c>
      <c r="E119" s="104" t="e">
        <f>#REF!-'IS 3Q2022'!E119</f>
        <v>#REF!</v>
      </c>
      <c r="F119" s="104" t="e">
        <f>#REF!-'IS 3Q2022'!F119</f>
        <v>#REF!</v>
      </c>
      <c r="G119" s="104" t="e">
        <f>#REF!-'IS 3Q2022'!G119</f>
        <v>#REF!</v>
      </c>
      <c r="H119" s="193" t="e">
        <f>#REF!-'IS 3Q2022'!H119</f>
        <v>#REF!</v>
      </c>
      <c r="I119" s="104" t="e">
        <f>#REF!-'IS 3Q2022'!I119</f>
        <v>#REF!</v>
      </c>
      <c r="J119" s="104" t="e">
        <f>#REF!-'IS 3Q2022'!J119</f>
        <v>#REF!</v>
      </c>
      <c r="K119" s="104" t="e">
        <f>#REF!-'IS 3Q2022'!K119</f>
        <v>#REF!</v>
      </c>
      <c r="L119" s="104" t="e">
        <f>#REF!-'IS 3Q2022'!L119</f>
        <v>#REF!</v>
      </c>
      <c r="M119" s="193" t="e">
        <f>#REF!-'IS 3Q2022'!M119</f>
        <v>#REF!</v>
      </c>
      <c r="N119" s="104" t="e">
        <f>#REF!-'IS 3Q2022'!N119</f>
        <v>#REF!</v>
      </c>
      <c r="O119" s="104" t="e">
        <f>#REF!-'IS 3Q2022'!O119</f>
        <v>#REF!</v>
      </c>
      <c r="P119" s="104" t="e">
        <f>#REF!-'IS 3Q2022'!P119</f>
        <v>#REF!</v>
      </c>
      <c r="Q119" s="104" t="e">
        <f>#REF!-'IS 3Q2022'!Q119</f>
        <v>#REF!</v>
      </c>
      <c r="R119" s="193" t="e">
        <f>#REF!-'IS 3Q2022'!R119</f>
        <v>#REF!</v>
      </c>
      <c r="S119" s="104" t="e">
        <f>#REF!-'IS 3Q2022'!S119</f>
        <v>#REF!</v>
      </c>
      <c r="T119" s="104" t="e">
        <f>#REF!-'IS 3Q2022'!T119</f>
        <v>#REF!</v>
      </c>
      <c r="U119" s="104" t="e">
        <f>#REF!-'IS 3Q2022'!U119</f>
        <v>#REF!</v>
      </c>
      <c r="V119" s="56" t="e">
        <f>#REF!-'IS 3Q2022'!V119</f>
        <v>#REF!</v>
      </c>
      <c r="W119" s="193" t="e">
        <f>#REF!-'IS 3Q2022'!W119</f>
        <v>#REF!</v>
      </c>
      <c r="X119" s="56" t="e">
        <f>#REF!-'IS 3Q2022'!X119</f>
        <v>#REF!</v>
      </c>
      <c r="Y119" s="56" t="e">
        <f>#REF!-'IS 3Q2022'!Y119</f>
        <v>#REF!</v>
      </c>
      <c r="Z119" s="56" t="e">
        <f>#REF!-'IS 3Q2022'!Z119</f>
        <v>#REF!</v>
      </c>
      <c r="AA119" s="56" t="e">
        <f>#REF!-'IS 3Q2022'!AA119</f>
        <v>#REF!</v>
      </c>
      <c r="AB119" s="193" t="e">
        <f>#REF!-'IS 3Q2022'!AB119</f>
        <v>#REF!</v>
      </c>
      <c r="AC119" s="56" t="e">
        <f>#REF!-'IS 3Q2022'!AC119</f>
        <v>#REF!</v>
      </c>
      <c r="AD119" s="56" t="e">
        <f>#REF!-'IS 3Q2022'!AD119</f>
        <v>#REF!</v>
      </c>
      <c r="AE119" s="56" t="e">
        <f>#REF!-'IS 3Q2022'!AE119</f>
        <v>#REF!</v>
      </c>
      <c r="AF119" s="56" t="e">
        <f>#REF!-'IS 3Q2022'!AF119</f>
        <v>#REF!</v>
      </c>
      <c r="AG119" s="193" t="e">
        <f>#REF!-'IS 3Q2022'!AG119</f>
        <v>#REF!</v>
      </c>
      <c r="AH119" s="56" t="e">
        <f>#REF!-'IS 3Q2022'!AH119</f>
        <v>#REF!</v>
      </c>
      <c r="AI119" s="56" t="e">
        <f>#REF!-'IS 3Q2022'!AI119</f>
        <v>#REF!</v>
      </c>
      <c r="AJ119" s="56" t="e">
        <f>#REF!-'IS 3Q2022'!AJ119</f>
        <v>#REF!</v>
      </c>
      <c r="AK119" s="56" t="e">
        <f>#REF!-'IS 3Q2022'!AK119</f>
        <v>#REF!</v>
      </c>
      <c r="AL119" s="193" t="e">
        <f>#REF!-'IS 3Q2022'!AL119</f>
        <v>#REF!</v>
      </c>
      <c r="AM119" s="56" t="e">
        <f>#REF!-'IS 3Q2022'!AM119</f>
        <v>#REF!</v>
      </c>
      <c r="AN119" s="56" t="e">
        <f>#REF!-'IS 3Q2022'!AN119</f>
        <v>#REF!</v>
      </c>
      <c r="AO119" s="56" t="e">
        <f>#REF!-'IS 3Q2022'!AO119</f>
        <v>#REF!</v>
      </c>
      <c r="AP119" s="56" t="e">
        <f>#REF!-'IS 3Q2022'!AP119</f>
        <v>#REF!</v>
      </c>
      <c r="AQ119" s="193" t="e">
        <f>#REF!-'IS 3Q2022'!AQ119</f>
        <v>#REF!</v>
      </c>
      <c r="AR119" s="56" t="e">
        <f>#REF!-'IS 3Q2022'!AR119</f>
        <v>#REF!</v>
      </c>
      <c r="AS119" s="56" t="e">
        <f>#REF!-'IS 3Q2022'!AS119</f>
        <v>#REF!</v>
      </c>
      <c r="AT119" s="56" t="e">
        <f>#REF!-'IS 3Q2022'!AT119</f>
        <v>#REF!</v>
      </c>
      <c r="AU119" s="56" t="e">
        <f>#REF!-'IS 3Q2022'!AU119</f>
        <v>#REF!</v>
      </c>
      <c r="AV119" s="193" t="e">
        <f>#REF!-'IS 3Q2022'!AV119</f>
        <v>#REF!</v>
      </c>
    </row>
    <row r="120" spans="2:48" outlineLevel="1" x14ac:dyDescent="0.55000000000000004">
      <c r="B120" s="46" t="s">
        <v>53</v>
      </c>
      <c r="C120" s="44"/>
      <c r="D120" s="156" t="e">
        <f>#REF!-'IS 3Q2022'!D120</f>
        <v>#REF!</v>
      </c>
      <c r="E120" s="156" t="e">
        <f>#REF!-'IS 3Q2022'!E120</f>
        <v>#REF!</v>
      </c>
      <c r="F120" s="156" t="e">
        <f>#REF!-'IS 3Q2022'!F120</f>
        <v>#REF!</v>
      </c>
      <c r="G120" s="156" t="e">
        <f>#REF!-'IS 3Q2022'!G120</f>
        <v>#REF!</v>
      </c>
      <c r="H120" s="97" t="e">
        <f>#REF!-'IS 3Q2022'!H120</f>
        <v>#REF!</v>
      </c>
      <c r="I120" s="156" t="e">
        <f>#REF!-'IS 3Q2022'!I120</f>
        <v>#REF!</v>
      </c>
      <c r="J120" s="156" t="e">
        <f>#REF!-'IS 3Q2022'!J120</f>
        <v>#REF!</v>
      </c>
      <c r="K120" s="156" t="e">
        <f>#REF!-'IS 3Q2022'!K120</f>
        <v>#REF!</v>
      </c>
      <c r="L120" s="74" t="e">
        <f>#REF!-'IS 3Q2022'!L120</f>
        <v>#REF!</v>
      </c>
      <c r="M120" s="97" t="e">
        <f>#REF!-'IS 3Q2022'!M120</f>
        <v>#REF!</v>
      </c>
      <c r="N120" s="74" t="e">
        <f>#REF!-'IS 3Q2022'!N120</f>
        <v>#REF!</v>
      </c>
      <c r="O120" s="74" t="e">
        <f>#REF!-'IS 3Q2022'!O120</f>
        <v>#REF!</v>
      </c>
      <c r="P120" s="74" t="e">
        <f>#REF!-'IS 3Q2022'!P120</f>
        <v>#REF!</v>
      </c>
      <c r="Q120" s="74" t="e">
        <f>#REF!-'IS 3Q2022'!Q120</f>
        <v>#REF!</v>
      </c>
      <c r="R120" s="97" t="e">
        <f>#REF!-'IS 3Q2022'!R120</f>
        <v>#REF!</v>
      </c>
      <c r="S120" s="74" t="e">
        <f>#REF!-'IS 3Q2022'!S120</f>
        <v>#REF!</v>
      </c>
      <c r="T120" s="74" t="e">
        <f>#REF!-'IS 3Q2022'!T120</f>
        <v>#REF!</v>
      </c>
      <c r="U120" s="74" t="e">
        <f>#REF!-'IS 3Q2022'!U120</f>
        <v>#REF!</v>
      </c>
      <c r="V120" s="74" t="e">
        <f>#REF!-'IS 3Q2022'!V120</f>
        <v>#REF!</v>
      </c>
      <c r="W120" s="97" t="e">
        <f>#REF!-'IS 3Q2022'!W120</f>
        <v>#REF!</v>
      </c>
      <c r="X120" s="74" t="e">
        <f>#REF!-'IS 3Q2022'!X120</f>
        <v>#REF!</v>
      </c>
      <c r="Y120" s="74" t="e">
        <f>#REF!-'IS 3Q2022'!Y120</f>
        <v>#REF!</v>
      </c>
      <c r="Z120" s="74" t="e">
        <f>#REF!-'IS 3Q2022'!Z120</f>
        <v>#REF!</v>
      </c>
      <c r="AA120" s="74" t="e">
        <f>#REF!-'IS 3Q2022'!AA120</f>
        <v>#REF!</v>
      </c>
      <c r="AB120" s="97" t="e">
        <f>#REF!-'IS 3Q2022'!AB120</f>
        <v>#REF!</v>
      </c>
      <c r="AC120" s="74" t="e">
        <f>#REF!-'IS 3Q2022'!AC120</f>
        <v>#REF!</v>
      </c>
      <c r="AD120" s="74" t="e">
        <f>#REF!-'IS 3Q2022'!AD120</f>
        <v>#REF!</v>
      </c>
      <c r="AE120" s="74" t="e">
        <f>#REF!-'IS 3Q2022'!AE120</f>
        <v>#REF!</v>
      </c>
      <c r="AF120" s="74" t="e">
        <f>#REF!-'IS 3Q2022'!AF120</f>
        <v>#REF!</v>
      </c>
      <c r="AG120" s="97" t="e">
        <f>#REF!-'IS 3Q2022'!AG120</f>
        <v>#REF!</v>
      </c>
      <c r="AH120" s="74" t="e">
        <f>#REF!-'IS 3Q2022'!AH120</f>
        <v>#REF!</v>
      </c>
      <c r="AI120" s="74" t="e">
        <f>#REF!-'IS 3Q2022'!AI120</f>
        <v>#REF!</v>
      </c>
      <c r="AJ120" s="74" t="e">
        <f>#REF!-'IS 3Q2022'!AJ120</f>
        <v>#REF!</v>
      </c>
      <c r="AK120" s="74" t="e">
        <f>#REF!-'IS 3Q2022'!AK120</f>
        <v>#REF!</v>
      </c>
      <c r="AL120" s="97" t="e">
        <f>#REF!-'IS 3Q2022'!AL120</f>
        <v>#REF!</v>
      </c>
      <c r="AM120" s="74" t="e">
        <f>#REF!-'IS 3Q2022'!AM120</f>
        <v>#REF!</v>
      </c>
      <c r="AN120" s="74" t="e">
        <f>#REF!-'IS 3Q2022'!AN120</f>
        <v>#REF!</v>
      </c>
      <c r="AO120" s="74" t="e">
        <f>#REF!-'IS 3Q2022'!AO120</f>
        <v>#REF!</v>
      </c>
      <c r="AP120" s="74" t="e">
        <f>#REF!-'IS 3Q2022'!AP120</f>
        <v>#REF!</v>
      </c>
      <c r="AQ120" s="97" t="e">
        <f>#REF!-'IS 3Q2022'!AQ120</f>
        <v>#REF!</v>
      </c>
      <c r="AR120" s="74" t="e">
        <f>#REF!-'IS 3Q2022'!AR120</f>
        <v>#REF!</v>
      </c>
      <c r="AS120" s="74" t="e">
        <f>#REF!-'IS 3Q2022'!AS120</f>
        <v>#REF!</v>
      </c>
      <c r="AT120" s="74" t="e">
        <f>#REF!-'IS 3Q2022'!AT120</f>
        <v>#REF!</v>
      </c>
      <c r="AU120" s="74" t="e">
        <f>#REF!-'IS 3Q2022'!AU120</f>
        <v>#REF!</v>
      </c>
      <c r="AV120" s="97" t="e">
        <f>#REF!-'IS 3Q2022'!AV120</f>
        <v>#REF!</v>
      </c>
    </row>
    <row r="121" spans="2:48" outlineLevel="1" x14ac:dyDescent="0.55000000000000004">
      <c r="B121" s="46" t="s">
        <v>54</v>
      </c>
      <c r="C121" s="44"/>
      <c r="D121" s="157" t="e">
        <f>#REF!-'IS 3Q2022'!D121</f>
        <v>#REF!</v>
      </c>
      <c r="E121" s="157" t="e">
        <f>#REF!-'IS 3Q2022'!E121</f>
        <v>#REF!</v>
      </c>
      <c r="F121" s="157" t="e">
        <f>#REF!-'IS 3Q2022'!F121</f>
        <v>#REF!</v>
      </c>
      <c r="G121" s="157" t="e">
        <f>#REF!-'IS 3Q2022'!G121</f>
        <v>#REF!</v>
      </c>
      <c r="H121" s="125" t="e">
        <f>#REF!-'IS 3Q2022'!H121</f>
        <v>#REF!</v>
      </c>
      <c r="I121" s="157" t="e">
        <f>#REF!-'IS 3Q2022'!I121</f>
        <v>#REF!</v>
      </c>
      <c r="J121" s="157" t="e">
        <f>#REF!-'IS 3Q2022'!J121</f>
        <v>#REF!</v>
      </c>
      <c r="K121" s="157" t="e">
        <f>#REF!-'IS 3Q2022'!K121</f>
        <v>#REF!</v>
      </c>
      <c r="L121" s="75" t="e">
        <f>#REF!-'IS 3Q2022'!L121</f>
        <v>#REF!</v>
      </c>
      <c r="M121" s="98" t="e">
        <f>#REF!-'IS 3Q2022'!M121</f>
        <v>#REF!</v>
      </c>
      <c r="N121" s="75" t="e">
        <f>#REF!-'IS 3Q2022'!N121</f>
        <v>#REF!</v>
      </c>
      <c r="O121" s="75" t="e">
        <f>#REF!-'IS 3Q2022'!O121</f>
        <v>#REF!</v>
      </c>
      <c r="P121" s="75" t="e">
        <f>#REF!-'IS 3Q2022'!P121</f>
        <v>#REF!</v>
      </c>
      <c r="Q121" s="75" t="e">
        <f>#REF!-'IS 3Q2022'!Q121</f>
        <v>#REF!</v>
      </c>
      <c r="R121" s="98" t="e">
        <f>#REF!-'IS 3Q2022'!R121</f>
        <v>#REF!</v>
      </c>
      <c r="S121" s="75" t="e">
        <f>#REF!-'IS 3Q2022'!S121</f>
        <v>#REF!</v>
      </c>
      <c r="T121" s="75" t="e">
        <f>#REF!-'IS 3Q2022'!T121</f>
        <v>#REF!</v>
      </c>
      <c r="U121" s="75" t="e">
        <f>#REF!-'IS 3Q2022'!U121</f>
        <v>#REF!</v>
      </c>
      <c r="V121" s="75" t="e">
        <f>#REF!-'IS 3Q2022'!V121</f>
        <v>#REF!</v>
      </c>
      <c r="W121" s="98" t="e">
        <f>#REF!-'IS 3Q2022'!W121</f>
        <v>#REF!</v>
      </c>
      <c r="X121" s="75" t="e">
        <f>#REF!-'IS 3Q2022'!X121</f>
        <v>#REF!</v>
      </c>
      <c r="Y121" s="75" t="e">
        <f>#REF!-'IS 3Q2022'!Y121</f>
        <v>#REF!</v>
      </c>
      <c r="Z121" s="75" t="e">
        <f>#REF!-'IS 3Q2022'!Z121</f>
        <v>#REF!</v>
      </c>
      <c r="AA121" s="75" t="e">
        <f>#REF!-'IS 3Q2022'!AA121</f>
        <v>#REF!</v>
      </c>
      <c r="AB121" s="98" t="e">
        <f>#REF!-'IS 3Q2022'!AB121</f>
        <v>#REF!</v>
      </c>
      <c r="AC121" s="75" t="e">
        <f>#REF!-'IS 3Q2022'!AC121</f>
        <v>#REF!</v>
      </c>
      <c r="AD121" s="75" t="e">
        <f>#REF!-'IS 3Q2022'!AD121</f>
        <v>#REF!</v>
      </c>
      <c r="AE121" s="75" t="e">
        <f>#REF!-'IS 3Q2022'!AE121</f>
        <v>#REF!</v>
      </c>
      <c r="AF121" s="75" t="e">
        <f>#REF!-'IS 3Q2022'!AF121</f>
        <v>#REF!</v>
      </c>
      <c r="AG121" s="98" t="e">
        <f>#REF!-'IS 3Q2022'!AG121</f>
        <v>#REF!</v>
      </c>
      <c r="AH121" s="75" t="e">
        <f>#REF!-'IS 3Q2022'!AH121</f>
        <v>#REF!</v>
      </c>
      <c r="AI121" s="75" t="e">
        <f>#REF!-'IS 3Q2022'!AI121</f>
        <v>#REF!</v>
      </c>
      <c r="AJ121" s="75" t="e">
        <f>#REF!-'IS 3Q2022'!AJ121</f>
        <v>#REF!</v>
      </c>
      <c r="AK121" s="75" t="e">
        <f>#REF!-'IS 3Q2022'!AK121</f>
        <v>#REF!</v>
      </c>
      <c r="AL121" s="98" t="e">
        <f>#REF!-'IS 3Q2022'!AL121</f>
        <v>#REF!</v>
      </c>
      <c r="AM121" s="75" t="e">
        <f>#REF!-'IS 3Q2022'!AM121</f>
        <v>#REF!</v>
      </c>
      <c r="AN121" s="75" t="e">
        <f>#REF!-'IS 3Q2022'!AN121</f>
        <v>#REF!</v>
      </c>
      <c r="AO121" s="75" t="e">
        <f>#REF!-'IS 3Q2022'!AO121</f>
        <v>#REF!</v>
      </c>
      <c r="AP121" s="75" t="e">
        <f>#REF!-'IS 3Q2022'!AP121</f>
        <v>#REF!</v>
      </c>
      <c r="AQ121" s="98" t="e">
        <f>#REF!-'IS 3Q2022'!AQ121</f>
        <v>#REF!</v>
      </c>
      <c r="AR121" s="75" t="e">
        <f>#REF!-'IS 3Q2022'!AR121</f>
        <v>#REF!</v>
      </c>
      <c r="AS121" s="75" t="e">
        <f>#REF!-'IS 3Q2022'!AS121</f>
        <v>#REF!</v>
      </c>
      <c r="AT121" s="75" t="e">
        <f>#REF!-'IS 3Q2022'!AT121</f>
        <v>#REF!</v>
      </c>
      <c r="AU121" s="75" t="e">
        <f>#REF!-'IS 3Q2022'!AU121</f>
        <v>#REF!</v>
      </c>
      <c r="AV121" s="98" t="e">
        <f>#REF!-'IS 3Q2022'!AV121</f>
        <v>#REF!</v>
      </c>
    </row>
    <row r="122" spans="2:48" ht="17.100000000000001" x14ac:dyDescent="0.85">
      <c r="B122" s="445" t="s">
        <v>55</v>
      </c>
      <c r="C122" s="446"/>
      <c r="D122" s="14" t="s">
        <v>19</v>
      </c>
      <c r="E122" s="14" t="s">
        <v>81</v>
      </c>
      <c r="F122" s="14" t="s">
        <v>85</v>
      </c>
      <c r="G122" s="14" t="s">
        <v>95</v>
      </c>
      <c r="H122" s="40" t="s">
        <v>96</v>
      </c>
      <c r="I122" s="14" t="s">
        <v>97</v>
      </c>
      <c r="J122" s="14" t="s">
        <v>98</v>
      </c>
      <c r="K122" s="14" t="s">
        <v>99</v>
      </c>
      <c r="L122" s="14" t="s">
        <v>142</v>
      </c>
      <c r="M122" s="40" t="s">
        <v>143</v>
      </c>
      <c r="N122" s="14" t="s">
        <v>149</v>
      </c>
      <c r="O122" s="14" t="s">
        <v>157</v>
      </c>
      <c r="P122" s="14" t="s">
        <v>159</v>
      </c>
      <c r="Q122" s="14" t="s">
        <v>172</v>
      </c>
      <c r="R122" s="40" t="s">
        <v>173</v>
      </c>
      <c r="S122" s="14" t="s">
        <v>188</v>
      </c>
      <c r="T122" s="14" t="s">
        <v>189</v>
      </c>
      <c r="U122" s="14" t="s">
        <v>204</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164</v>
      </c>
      <c r="AN122" s="12" t="s">
        <v>165</v>
      </c>
      <c r="AO122" s="12" t="s">
        <v>166</v>
      </c>
      <c r="AP122" s="12" t="s">
        <v>167</v>
      </c>
      <c r="AQ122" s="42" t="s">
        <v>168</v>
      </c>
      <c r="AR122" s="12" t="s">
        <v>195</v>
      </c>
      <c r="AS122" s="12" t="s">
        <v>196</v>
      </c>
      <c r="AT122" s="12" t="s">
        <v>197</v>
      </c>
      <c r="AU122" s="12" t="s">
        <v>198</v>
      </c>
      <c r="AV122" s="42" t="s">
        <v>199</v>
      </c>
    </row>
    <row r="123" spans="2:48" s="8" customFormat="1" outlineLevel="1" x14ac:dyDescent="0.55000000000000004">
      <c r="B123" s="437" t="s">
        <v>127</v>
      </c>
      <c r="C123" s="438"/>
      <c r="D123" s="101" t="e">
        <f>#REF!-'IS 3Q2022'!D123</f>
        <v>#REF!</v>
      </c>
      <c r="E123" s="48" t="e">
        <f>#REF!-'IS 3Q2022'!E123</f>
        <v>#REF!</v>
      </c>
      <c r="F123" s="48" t="e">
        <f>#REF!-'IS 3Q2022'!F123</f>
        <v>#REF!</v>
      </c>
      <c r="G123" s="48" t="e">
        <f>#REF!-'IS 3Q2022'!G123</f>
        <v>#REF!</v>
      </c>
      <c r="H123" s="31" t="e">
        <f>#REF!-'IS 3Q2022'!H123</f>
        <v>#REF!</v>
      </c>
      <c r="I123" s="48" t="e">
        <f>#REF!-'IS 3Q2022'!I123</f>
        <v>#REF!</v>
      </c>
      <c r="J123" s="48" t="e">
        <f>#REF!-'IS 3Q2022'!J123</f>
        <v>#REF!</v>
      </c>
      <c r="K123" s="48" t="e">
        <f>#REF!-'IS 3Q2022'!K123</f>
        <v>#REF!</v>
      </c>
      <c r="L123" s="48" t="e">
        <f>#REF!-'IS 3Q2022'!L123</f>
        <v>#REF!</v>
      </c>
      <c r="M123" s="31" t="e">
        <f>#REF!-'IS 3Q2022'!M123</f>
        <v>#REF!</v>
      </c>
      <c r="N123" s="48" t="e">
        <f>#REF!-'IS 3Q2022'!N123</f>
        <v>#REF!</v>
      </c>
      <c r="O123" s="48" t="e">
        <f>#REF!-'IS 3Q2022'!O123</f>
        <v>#REF!</v>
      </c>
      <c r="P123" s="48" t="e">
        <f>#REF!-'IS 3Q2022'!P123</f>
        <v>#REF!</v>
      </c>
      <c r="Q123" s="105" t="e">
        <f>#REF!-'IS 3Q2022'!Q123</f>
        <v>#REF!</v>
      </c>
      <c r="R123" s="31" t="e">
        <f>#REF!-'IS 3Q2022'!R123</f>
        <v>#REF!</v>
      </c>
      <c r="S123" s="48" t="e">
        <f>#REF!-'IS 3Q2022'!S123</f>
        <v>#REF!</v>
      </c>
      <c r="T123" s="48" t="e">
        <f>#REF!-'IS 3Q2022'!T123</f>
        <v>#REF!</v>
      </c>
      <c r="U123" s="48" t="e">
        <f>#REF!-'IS 3Q2022'!U123</f>
        <v>#REF!</v>
      </c>
      <c r="V123" s="48" t="e">
        <f>#REF!-'IS 3Q2022'!V123</f>
        <v>#REF!</v>
      </c>
      <c r="W123" s="31" t="e">
        <f>#REF!-'IS 3Q2022'!W123</f>
        <v>#REF!</v>
      </c>
      <c r="X123" s="48" t="e">
        <f>#REF!-'IS 3Q2022'!X123</f>
        <v>#REF!</v>
      </c>
      <c r="Y123" s="48" t="e">
        <f>#REF!-'IS 3Q2022'!Y123</f>
        <v>#REF!</v>
      </c>
      <c r="Z123" s="48" t="e">
        <f>#REF!-'IS 3Q2022'!Z123</f>
        <v>#REF!</v>
      </c>
      <c r="AA123" s="48" t="e">
        <f>#REF!-'IS 3Q2022'!AA123</f>
        <v>#REF!</v>
      </c>
      <c r="AB123" s="31" t="e">
        <f>#REF!-'IS 3Q2022'!AB123</f>
        <v>#REF!</v>
      </c>
      <c r="AC123" s="48" t="e">
        <f>#REF!-'IS 3Q2022'!AC123</f>
        <v>#REF!</v>
      </c>
      <c r="AD123" s="48" t="e">
        <f>#REF!-'IS 3Q2022'!AD123</f>
        <v>#REF!</v>
      </c>
      <c r="AE123" s="48" t="e">
        <f>#REF!-'IS 3Q2022'!AE123</f>
        <v>#REF!</v>
      </c>
      <c r="AF123" s="48" t="e">
        <f>#REF!-'IS 3Q2022'!AF123</f>
        <v>#REF!</v>
      </c>
      <c r="AG123" s="31" t="e">
        <f>#REF!-'IS 3Q2022'!AG123</f>
        <v>#REF!</v>
      </c>
      <c r="AH123" s="48" t="e">
        <f>#REF!-'IS 3Q2022'!AH123</f>
        <v>#REF!</v>
      </c>
      <c r="AI123" s="48" t="e">
        <f>#REF!-'IS 3Q2022'!AI123</f>
        <v>#REF!</v>
      </c>
      <c r="AJ123" s="48" t="e">
        <f>#REF!-'IS 3Q2022'!AJ123</f>
        <v>#REF!</v>
      </c>
      <c r="AK123" s="48" t="e">
        <f>#REF!-'IS 3Q2022'!AK123</f>
        <v>#REF!</v>
      </c>
      <c r="AL123" s="31" t="e">
        <f>#REF!-'IS 3Q2022'!AL123</f>
        <v>#REF!</v>
      </c>
      <c r="AM123" s="48" t="e">
        <f>#REF!-'IS 3Q2022'!AM123</f>
        <v>#REF!</v>
      </c>
      <c r="AN123" s="48" t="e">
        <f>#REF!-'IS 3Q2022'!AN123</f>
        <v>#REF!</v>
      </c>
      <c r="AO123" s="48" t="e">
        <f>#REF!-'IS 3Q2022'!AO123</f>
        <v>#REF!</v>
      </c>
      <c r="AP123" s="48" t="e">
        <f>#REF!-'IS 3Q2022'!AP123</f>
        <v>#REF!</v>
      </c>
      <c r="AQ123" s="31" t="e">
        <f>#REF!-'IS 3Q2022'!AQ123</f>
        <v>#REF!</v>
      </c>
      <c r="AR123" s="48" t="e">
        <f>#REF!-'IS 3Q2022'!AR123</f>
        <v>#REF!</v>
      </c>
      <c r="AS123" s="48" t="e">
        <f>#REF!-'IS 3Q2022'!AS123</f>
        <v>#REF!</v>
      </c>
      <c r="AT123" s="48" t="e">
        <f>#REF!-'IS 3Q2022'!AT123</f>
        <v>#REF!</v>
      </c>
      <c r="AU123" s="48" t="e">
        <f>#REF!-'IS 3Q2022'!AU123</f>
        <v>#REF!</v>
      </c>
      <c r="AV123" s="31" t="e">
        <f>#REF!-'IS 3Q2022'!AV123</f>
        <v>#REF!</v>
      </c>
    </row>
    <row r="124" spans="2:48" s="8" customFormat="1" outlineLevel="1" x14ac:dyDescent="0.55000000000000004">
      <c r="B124" s="38" t="s">
        <v>128</v>
      </c>
      <c r="C124" s="201"/>
      <c r="D124" s="30" t="e">
        <f>#REF!-'IS 3Q2022'!D124</f>
        <v>#REF!</v>
      </c>
      <c r="E124" s="30" t="e">
        <f>#REF!-'IS 3Q2022'!E124</f>
        <v>#REF!</v>
      </c>
      <c r="F124" s="30" t="e">
        <f>#REF!-'IS 3Q2022'!F124</f>
        <v>#REF!</v>
      </c>
      <c r="G124" s="118" t="e">
        <f>#REF!-'IS 3Q2022'!G124</f>
        <v>#REF!</v>
      </c>
      <c r="H124" s="130" t="e">
        <f>#REF!-'IS 3Q2022'!H124</f>
        <v>#REF!</v>
      </c>
      <c r="I124" s="118" t="e">
        <f>#REF!-'IS 3Q2022'!I124</f>
        <v>#REF!</v>
      </c>
      <c r="J124" s="118" t="e">
        <f>#REF!-'IS 3Q2022'!J124</f>
        <v>#REF!</v>
      </c>
      <c r="K124" s="118" t="e">
        <f>#REF!-'IS 3Q2022'!K124</f>
        <v>#REF!</v>
      </c>
      <c r="L124" s="118" t="e">
        <f>#REF!-'IS 3Q2022'!L124</f>
        <v>#REF!</v>
      </c>
      <c r="M124" s="128" t="e">
        <f>#REF!-'IS 3Q2022'!M124</f>
        <v>#REF!</v>
      </c>
      <c r="N124" s="118" t="e">
        <f>#REF!-'IS 3Q2022'!N124</f>
        <v>#REF!</v>
      </c>
      <c r="O124" s="118" t="e">
        <f>#REF!-'IS 3Q2022'!O124</f>
        <v>#REF!</v>
      </c>
      <c r="P124" s="118" t="e">
        <f>#REF!-'IS 3Q2022'!P124</f>
        <v>#REF!</v>
      </c>
      <c r="Q124" s="118" t="e">
        <f>#REF!-'IS 3Q2022'!Q124</f>
        <v>#REF!</v>
      </c>
      <c r="R124" s="128" t="e">
        <f>#REF!-'IS 3Q2022'!R124</f>
        <v>#REF!</v>
      </c>
      <c r="S124" s="118" t="e">
        <f>#REF!-'IS 3Q2022'!S124</f>
        <v>#REF!</v>
      </c>
      <c r="T124" s="118" t="e">
        <f>#REF!-'IS 3Q2022'!T124</f>
        <v>#REF!</v>
      </c>
      <c r="U124" s="118" t="e">
        <f>#REF!-'IS 3Q2022'!U124</f>
        <v>#REF!</v>
      </c>
      <c r="V124" s="34" t="e">
        <f>#REF!-'IS 3Q2022'!V124</f>
        <v>#REF!</v>
      </c>
      <c r="W124" s="128" t="e">
        <f>#REF!-'IS 3Q2022'!W124</f>
        <v>#REF!</v>
      </c>
      <c r="X124" s="34" t="e">
        <f>#REF!-'IS 3Q2022'!X124</f>
        <v>#REF!</v>
      </c>
      <c r="Y124" s="34" t="e">
        <f>#REF!-'IS 3Q2022'!Y124</f>
        <v>#REF!</v>
      </c>
      <c r="Z124" s="34" t="e">
        <f>#REF!-'IS 3Q2022'!Z124</f>
        <v>#REF!</v>
      </c>
      <c r="AA124" s="34" t="e">
        <f>#REF!-'IS 3Q2022'!AA124</f>
        <v>#REF!</v>
      </c>
      <c r="AB124" s="128" t="e">
        <f>#REF!-'IS 3Q2022'!AB124</f>
        <v>#REF!</v>
      </c>
      <c r="AC124" s="34" t="e">
        <f>#REF!-'IS 3Q2022'!AC124</f>
        <v>#REF!</v>
      </c>
      <c r="AD124" s="34" t="e">
        <f>#REF!-'IS 3Q2022'!AD124</f>
        <v>#REF!</v>
      </c>
      <c r="AE124" s="34" t="e">
        <f>#REF!-'IS 3Q2022'!AE124</f>
        <v>#REF!</v>
      </c>
      <c r="AF124" s="34" t="e">
        <f>#REF!-'IS 3Q2022'!AF124</f>
        <v>#REF!</v>
      </c>
      <c r="AG124" s="128" t="e">
        <f>#REF!-'IS 3Q2022'!AG124</f>
        <v>#REF!</v>
      </c>
      <c r="AH124" s="34" t="e">
        <f>#REF!-'IS 3Q2022'!AH124</f>
        <v>#REF!</v>
      </c>
      <c r="AI124" s="34" t="e">
        <f>#REF!-'IS 3Q2022'!AI124</f>
        <v>#REF!</v>
      </c>
      <c r="AJ124" s="34" t="e">
        <f>#REF!-'IS 3Q2022'!AJ124</f>
        <v>#REF!</v>
      </c>
      <c r="AK124" s="34" t="e">
        <f>#REF!-'IS 3Q2022'!AK124</f>
        <v>#REF!</v>
      </c>
      <c r="AL124" s="128" t="e">
        <f>#REF!-'IS 3Q2022'!AL124</f>
        <v>#REF!</v>
      </c>
      <c r="AM124" s="34" t="e">
        <f>#REF!-'IS 3Q2022'!AM124</f>
        <v>#REF!</v>
      </c>
      <c r="AN124" s="34" t="e">
        <f>#REF!-'IS 3Q2022'!AN124</f>
        <v>#REF!</v>
      </c>
      <c r="AO124" s="34" t="e">
        <f>#REF!-'IS 3Q2022'!AO124</f>
        <v>#REF!</v>
      </c>
      <c r="AP124" s="34" t="e">
        <f>#REF!-'IS 3Q2022'!AP124</f>
        <v>#REF!</v>
      </c>
      <c r="AQ124" s="128" t="e">
        <f>#REF!-'IS 3Q2022'!AQ124</f>
        <v>#REF!</v>
      </c>
      <c r="AR124" s="34" t="e">
        <f>#REF!-'IS 3Q2022'!AR124</f>
        <v>#REF!</v>
      </c>
      <c r="AS124" s="34" t="e">
        <f>#REF!-'IS 3Q2022'!AS124</f>
        <v>#REF!</v>
      </c>
      <c r="AT124" s="34" t="e">
        <f>#REF!-'IS 3Q2022'!AT124</f>
        <v>#REF!</v>
      </c>
      <c r="AU124" s="34" t="e">
        <f>#REF!-'IS 3Q2022'!AU124</f>
        <v>#REF!</v>
      </c>
      <c r="AV124" s="128" t="e">
        <f>#REF!-'IS 3Q2022'!AV124</f>
        <v>#REF!</v>
      </c>
    </row>
    <row r="125" spans="2:48" outlineLevel="1" x14ac:dyDescent="0.55000000000000004">
      <c r="B125" s="449" t="s">
        <v>100</v>
      </c>
      <c r="C125" s="450"/>
      <c r="D125" s="48" t="e">
        <f>#REF!-'IS 3Q2022'!D125</f>
        <v>#REF!</v>
      </c>
      <c r="E125" s="48" t="e">
        <f>#REF!-'IS 3Q2022'!E125</f>
        <v>#REF!</v>
      </c>
      <c r="F125" s="48" t="e">
        <f>#REF!-'IS 3Q2022'!F125</f>
        <v>#REF!</v>
      </c>
      <c r="G125" s="105" t="e">
        <f>#REF!-'IS 3Q2022'!G125</f>
        <v>#REF!</v>
      </c>
      <c r="H125" s="170" t="e">
        <f>#REF!-'IS 3Q2022'!H125</f>
        <v>#REF!</v>
      </c>
      <c r="I125" s="105" t="e">
        <f>#REF!-'IS 3Q2022'!I125</f>
        <v>#REF!</v>
      </c>
      <c r="J125" s="105" t="e">
        <f>#REF!-'IS 3Q2022'!J125</f>
        <v>#REF!</v>
      </c>
      <c r="K125" s="105" t="e">
        <f>#REF!-'IS 3Q2022'!K125</f>
        <v>#REF!</v>
      </c>
      <c r="L125" s="105" t="e">
        <f>#REF!-'IS 3Q2022'!L125</f>
        <v>#REF!</v>
      </c>
      <c r="M125" s="31" t="e">
        <f>#REF!-'IS 3Q2022'!M125</f>
        <v>#REF!</v>
      </c>
      <c r="N125" s="105" t="e">
        <f>#REF!-'IS 3Q2022'!N125</f>
        <v>#REF!</v>
      </c>
      <c r="O125" s="105" t="e">
        <f>#REF!-'IS 3Q2022'!O125</f>
        <v>#REF!</v>
      </c>
      <c r="P125" s="105" t="e">
        <f>#REF!-'IS 3Q2022'!P125</f>
        <v>#REF!</v>
      </c>
      <c r="Q125" s="105" t="e">
        <f>#REF!-'IS 3Q2022'!Q125</f>
        <v>#REF!</v>
      </c>
      <c r="R125" s="31" t="e">
        <f>#REF!-'IS 3Q2022'!R125</f>
        <v>#REF!</v>
      </c>
      <c r="S125" s="105" t="e">
        <f>#REF!-'IS 3Q2022'!S125</f>
        <v>#REF!</v>
      </c>
      <c r="T125" s="105" t="e">
        <f>#REF!-'IS 3Q2022'!T125</f>
        <v>#REF!</v>
      </c>
      <c r="U125" s="105" t="e">
        <f>#REF!-'IS 3Q2022'!U125</f>
        <v>#REF!</v>
      </c>
      <c r="V125" s="95" t="e">
        <f>#REF!-'IS 3Q2022'!V125</f>
        <v>#REF!</v>
      </c>
      <c r="W125" s="31" t="e">
        <f>#REF!-'IS 3Q2022'!W125</f>
        <v>#REF!</v>
      </c>
      <c r="X125" s="95" t="e">
        <f>#REF!-'IS 3Q2022'!X125</f>
        <v>#REF!</v>
      </c>
      <c r="Y125" s="95" t="e">
        <f>#REF!-'IS 3Q2022'!Y125</f>
        <v>#REF!</v>
      </c>
      <c r="Z125" s="95" t="e">
        <f>#REF!-'IS 3Q2022'!Z125</f>
        <v>#REF!</v>
      </c>
      <c r="AA125" s="95" t="e">
        <f>#REF!-'IS 3Q2022'!AA125</f>
        <v>#REF!</v>
      </c>
      <c r="AB125" s="31" t="e">
        <f>#REF!-'IS 3Q2022'!AB125</f>
        <v>#REF!</v>
      </c>
      <c r="AC125" s="95" t="e">
        <f>#REF!-'IS 3Q2022'!AC125</f>
        <v>#REF!</v>
      </c>
      <c r="AD125" s="95" t="e">
        <f>#REF!-'IS 3Q2022'!AD125</f>
        <v>#REF!</v>
      </c>
      <c r="AE125" s="95" t="e">
        <f>#REF!-'IS 3Q2022'!AE125</f>
        <v>#REF!</v>
      </c>
      <c r="AF125" s="95" t="e">
        <f>#REF!-'IS 3Q2022'!AF125</f>
        <v>#REF!</v>
      </c>
      <c r="AG125" s="31" t="e">
        <f>#REF!-'IS 3Q2022'!AG125</f>
        <v>#REF!</v>
      </c>
      <c r="AH125" s="95" t="e">
        <f>#REF!-'IS 3Q2022'!AH125</f>
        <v>#REF!</v>
      </c>
      <c r="AI125" s="95" t="e">
        <f>#REF!-'IS 3Q2022'!AI125</f>
        <v>#REF!</v>
      </c>
      <c r="AJ125" s="95" t="e">
        <f>#REF!-'IS 3Q2022'!AJ125</f>
        <v>#REF!</v>
      </c>
      <c r="AK125" s="95" t="e">
        <f>#REF!-'IS 3Q2022'!AK125</f>
        <v>#REF!</v>
      </c>
      <c r="AL125" s="31" t="e">
        <f>#REF!-'IS 3Q2022'!AL125</f>
        <v>#REF!</v>
      </c>
      <c r="AM125" s="95" t="e">
        <f>#REF!-'IS 3Q2022'!AM125</f>
        <v>#REF!</v>
      </c>
      <c r="AN125" s="95" t="e">
        <f>#REF!-'IS 3Q2022'!AN125</f>
        <v>#REF!</v>
      </c>
      <c r="AO125" s="95" t="e">
        <f>#REF!-'IS 3Q2022'!AO125</f>
        <v>#REF!</v>
      </c>
      <c r="AP125" s="95" t="e">
        <f>#REF!-'IS 3Q2022'!AP125</f>
        <v>#REF!</v>
      </c>
      <c r="AQ125" s="31" t="e">
        <f>#REF!-'IS 3Q2022'!AQ125</f>
        <v>#REF!</v>
      </c>
      <c r="AR125" s="95" t="e">
        <f>#REF!-'IS 3Q2022'!AR125</f>
        <v>#REF!</v>
      </c>
      <c r="AS125" s="95" t="e">
        <f>#REF!-'IS 3Q2022'!AS125</f>
        <v>#REF!</v>
      </c>
      <c r="AT125" s="95" t="e">
        <f>#REF!-'IS 3Q2022'!AT125</f>
        <v>#REF!</v>
      </c>
      <c r="AU125" s="95" t="e">
        <f>#REF!-'IS 3Q2022'!AU125</f>
        <v>#REF!</v>
      </c>
      <c r="AV125" s="31" t="e">
        <f>#REF!-'IS 3Q2022'!AV125</f>
        <v>#REF!</v>
      </c>
    </row>
    <row r="126" spans="2:48" outlineLevel="1" x14ac:dyDescent="0.55000000000000004">
      <c r="B126" s="180" t="s">
        <v>33</v>
      </c>
      <c r="C126" s="18"/>
      <c r="D126" s="48" t="e">
        <f>#REF!-'IS 3Q2022'!D126</f>
        <v>#REF!</v>
      </c>
      <c r="E126" s="48" t="e">
        <f>#REF!-'IS 3Q2022'!E126</f>
        <v>#REF!</v>
      </c>
      <c r="F126" s="48" t="e">
        <f>#REF!-'IS 3Q2022'!F126</f>
        <v>#REF!</v>
      </c>
      <c r="G126" s="105" t="e">
        <f>#REF!-'IS 3Q2022'!G126</f>
        <v>#REF!</v>
      </c>
      <c r="H126" s="170" t="e">
        <f>#REF!-'IS 3Q2022'!H126</f>
        <v>#REF!</v>
      </c>
      <c r="I126" s="105" t="e">
        <f>#REF!-'IS 3Q2022'!I126</f>
        <v>#REF!</v>
      </c>
      <c r="J126" s="105" t="e">
        <f>#REF!-'IS 3Q2022'!J126</f>
        <v>#REF!</v>
      </c>
      <c r="K126" s="105" t="e">
        <f>#REF!-'IS 3Q2022'!K126</f>
        <v>#REF!</v>
      </c>
      <c r="L126" s="105" t="e">
        <f>#REF!-'IS 3Q2022'!L126</f>
        <v>#REF!</v>
      </c>
      <c r="M126" s="31" t="e">
        <f>#REF!-'IS 3Q2022'!M126</f>
        <v>#REF!</v>
      </c>
      <c r="N126" s="105" t="e">
        <f>#REF!-'IS 3Q2022'!N126</f>
        <v>#REF!</v>
      </c>
      <c r="O126" s="105" t="e">
        <f>#REF!-'IS 3Q2022'!O126</f>
        <v>#REF!</v>
      </c>
      <c r="P126" s="105" t="e">
        <f>#REF!-'IS 3Q2022'!P126</f>
        <v>#REF!</v>
      </c>
      <c r="Q126" s="105" t="e">
        <f>#REF!-'IS 3Q2022'!Q126</f>
        <v>#REF!</v>
      </c>
      <c r="R126" s="31" t="e">
        <f>#REF!-'IS 3Q2022'!R126</f>
        <v>#REF!</v>
      </c>
      <c r="S126" s="105" t="e">
        <f>#REF!-'IS 3Q2022'!S126</f>
        <v>#REF!</v>
      </c>
      <c r="T126" s="105" t="e">
        <f>#REF!-'IS 3Q2022'!T126</f>
        <v>#REF!</v>
      </c>
      <c r="U126" s="105" t="e">
        <f>#REF!-'IS 3Q2022'!U126</f>
        <v>#REF!</v>
      </c>
      <c r="V126" s="95" t="e">
        <f>#REF!-'IS 3Q2022'!V126</f>
        <v>#REF!</v>
      </c>
      <c r="W126" s="31" t="e">
        <f>#REF!-'IS 3Q2022'!W126</f>
        <v>#REF!</v>
      </c>
      <c r="X126" s="95" t="e">
        <f>#REF!-'IS 3Q2022'!X126</f>
        <v>#REF!</v>
      </c>
      <c r="Y126" s="95" t="e">
        <f>#REF!-'IS 3Q2022'!Y126</f>
        <v>#REF!</v>
      </c>
      <c r="Z126" s="95" t="e">
        <f>#REF!-'IS 3Q2022'!Z126</f>
        <v>#REF!</v>
      </c>
      <c r="AA126" s="95" t="e">
        <f>#REF!-'IS 3Q2022'!AA126</f>
        <v>#REF!</v>
      </c>
      <c r="AB126" s="31" t="e">
        <f>#REF!-'IS 3Q2022'!AB126</f>
        <v>#REF!</v>
      </c>
      <c r="AC126" s="95" t="e">
        <f>#REF!-'IS 3Q2022'!AC126</f>
        <v>#REF!</v>
      </c>
      <c r="AD126" s="95" t="e">
        <f>#REF!-'IS 3Q2022'!AD126</f>
        <v>#REF!</v>
      </c>
      <c r="AE126" s="95" t="e">
        <f>#REF!-'IS 3Q2022'!AE126</f>
        <v>#REF!</v>
      </c>
      <c r="AF126" s="95" t="e">
        <f>#REF!-'IS 3Q2022'!AF126</f>
        <v>#REF!</v>
      </c>
      <c r="AG126" s="31" t="e">
        <f>#REF!-'IS 3Q2022'!AG126</f>
        <v>#REF!</v>
      </c>
      <c r="AH126" s="95" t="e">
        <f>#REF!-'IS 3Q2022'!AH126</f>
        <v>#REF!</v>
      </c>
      <c r="AI126" s="95" t="e">
        <f>#REF!-'IS 3Q2022'!AI126</f>
        <v>#REF!</v>
      </c>
      <c r="AJ126" s="95" t="e">
        <f>#REF!-'IS 3Q2022'!AJ126</f>
        <v>#REF!</v>
      </c>
      <c r="AK126" s="95" t="e">
        <f>#REF!-'IS 3Q2022'!AK126</f>
        <v>#REF!</v>
      </c>
      <c r="AL126" s="31" t="e">
        <f>#REF!-'IS 3Q2022'!AL126</f>
        <v>#REF!</v>
      </c>
      <c r="AM126" s="95" t="e">
        <f>#REF!-'IS 3Q2022'!AM126</f>
        <v>#REF!</v>
      </c>
      <c r="AN126" s="95" t="e">
        <f>#REF!-'IS 3Q2022'!AN126</f>
        <v>#REF!</v>
      </c>
      <c r="AO126" s="95" t="e">
        <f>#REF!-'IS 3Q2022'!AO126</f>
        <v>#REF!</v>
      </c>
      <c r="AP126" s="95" t="e">
        <f>#REF!-'IS 3Q2022'!AP126</f>
        <v>#REF!</v>
      </c>
      <c r="AQ126" s="31" t="e">
        <f>#REF!-'IS 3Q2022'!AQ126</f>
        <v>#REF!</v>
      </c>
      <c r="AR126" s="95" t="e">
        <f>#REF!-'IS 3Q2022'!AR126</f>
        <v>#REF!</v>
      </c>
      <c r="AS126" s="95" t="e">
        <f>#REF!-'IS 3Q2022'!AS126</f>
        <v>#REF!</v>
      </c>
      <c r="AT126" s="95" t="e">
        <f>#REF!-'IS 3Q2022'!AT126</f>
        <v>#REF!</v>
      </c>
      <c r="AU126" s="95" t="e">
        <f>#REF!-'IS 3Q2022'!AU126</f>
        <v>#REF!</v>
      </c>
      <c r="AV126" s="31" t="e">
        <f>#REF!-'IS 3Q2022'!AV126</f>
        <v>#REF!</v>
      </c>
    </row>
    <row r="127" spans="2:48" outlineLevel="1" x14ac:dyDescent="0.55000000000000004">
      <c r="B127" s="180" t="s">
        <v>34</v>
      </c>
      <c r="C127" s="18"/>
      <c r="D127" s="358" t="e">
        <f>#REF!-'IS 3Q2022'!D127</f>
        <v>#REF!</v>
      </c>
      <c r="E127" s="358" t="e">
        <f>#REF!-'IS 3Q2022'!E127</f>
        <v>#REF!</v>
      </c>
      <c r="F127" s="358" t="e">
        <f>#REF!-'IS 3Q2022'!F127</f>
        <v>#REF!</v>
      </c>
      <c r="G127" s="358" t="e">
        <f>#REF!-'IS 3Q2022'!G127</f>
        <v>#REF!</v>
      </c>
      <c r="H127" s="130" t="e">
        <f>#REF!-'IS 3Q2022'!H127</f>
        <v>#REF!</v>
      </c>
      <c r="I127" s="358" t="e">
        <f>#REF!-'IS 3Q2022'!I127</f>
        <v>#REF!</v>
      </c>
      <c r="J127" s="358" t="e">
        <f>#REF!-'IS 3Q2022'!J127</f>
        <v>#REF!</v>
      </c>
      <c r="K127" s="358" t="e">
        <f>#REF!-'IS 3Q2022'!K127</f>
        <v>#REF!</v>
      </c>
      <c r="L127" s="358" t="e">
        <f>#REF!-'IS 3Q2022'!L127</f>
        <v>#REF!</v>
      </c>
      <c r="M127" s="126" t="e">
        <f>#REF!-'IS 3Q2022'!M127</f>
        <v>#REF!</v>
      </c>
      <c r="N127" s="358" t="e">
        <f>#REF!-'IS 3Q2022'!N127</f>
        <v>#REF!</v>
      </c>
      <c r="O127" s="358" t="e">
        <f>#REF!-'IS 3Q2022'!O127</f>
        <v>#REF!</v>
      </c>
      <c r="P127" s="358" t="e">
        <f>#REF!-'IS 3Q2022'!P127</f>
        <v>#REF!</v>
      </c>
      <c r="Q127" s="358" t="e">
        <f>#REF!-'IS 3Q2022'!Q127</f>
        <v>#REF!</v>
      </c>
      <c r="R127" s="126" t="e">
        <f>#REF!-'IS 3Q2022'!R127</f>
        <v>#REF!</v>
      </c>
      <c r="S127" s="358" t="e">
        <f>#REF!-'IS 3Q2022'!S127</f>
        <v>#REF!</v>
      </c>
      <c r="T127" s="358" t="e">
        <f>#REF!-'IS 3Q2022'!T127</f>
        <v>#REF!</v>
      </c>
      <c r="U127" s="358" t="e">
        <f>#REF!-'IS 3Q2022'!U127</f>
        <v>#REF!</v>
      </c>
      <c r="V127" s="358" t="e">
        <f>#REF!-'IS 3Q2022'!V127</f>
        <v>#REF!</v>
      </c>
      <c r="W127" s="126" t="e">
        <f>#REF!-'IS 3Q2022'!W127</f>
        <v>#REF!</v>
      </c>
      <c r="X127" s="358" t="e">
        <f>#REF!-'IS 3Q2022'!X127</f>
        <v>#REF!</v>
      </c>
      <c r="Y127" s="358" t="e">
        <f>#REF!-'IS 3Q2022'!Y127</f>
        <v>#REF!</v>
      </c>
      <c r="Z127" s="358" t="e">
        <f>#REF!-'IS 3Q2022'!Z127</f>
        <v>#REF!</v>
      </c>
      <c r="AA127" s="358" t="e">
        <f>#REF!-'IS 3Q2022'!AA127</f>
        <v>#REF!</v>
      </c>
      <c r="AB127" s="126" t="e">
        <f>#REF!-'IS 3Q2022'!AB127</f>
        <v>#REF!</v>
      </c>
      <c r="AC127" s="358" t="e">
        <f>#REF!-'IS 3Q2022'!AC127</f>
        <v>#REF!</v>
      </c>
      <c r="AD127" s="358" t="e">
        <f>#REF!-'IS 3Q2022'!AD127</f>
        <v>#REF!</v>
      </c>
      <c r="AE127" s="358" t="e">
        <f>#REF!-'IS 3Q2022'!AE127</f>
        <v>#REF!</v>
      </c>
      <c r="AF127" s="358" t="e">
        <f>#REF!-'IS 3Q2022'!AF127</f>
        <v>#REF!</v>
      </c>
      <c r="AG127" s="126" t="e">
        <f>#REF!-'IS 3Q2022'!AG127</f>
        <v>#REF!</v>
      </c>
      <c r="AH127" s="358" t="e">
        <f>#REF!-'IS 3Q2022'!AH127</f>
        <v>#REF!</v>
      </c>
      <c r="AI127" s="358" t="e">
        <f>#REF!-'IS 3Q2022'!AI127</f>
        <v>#REF!</v>
      </c>
      <c r="AJ127" s="358" t="e">
        <f>#REF!-'IS 3Q2022'!AJ127</f>
        <v>#REF!</v>
      </c>
      <c r="AK127" s="358" t="e">
        <f>#REF!-'IS 3Q2022'!AK127</f>
        <v>#REF!</v>
      </c>
      <c r="AL127" s="126" t="e">
        <f>#REF!-'IS 3Q2022'!AL127</f>
        <v>#REF!</v>
      </c>
      <c r="AM127" s="358" t="e">
        <f>#REF!-'IS 3Q2022'!AM127</f>
        <v>#REF!</v>
      </c>
      <c r="AN127" s="358" t="e">
        <f>#REF!-'IS 3Q2022'!AN127</f>
        <v>#REF!</v>
      </c>
      <c r="AO127" s="358" t="e">
        <f>#REF!-'IS 3Q2022'!AO127</f>
        <v>#REF!</v>
      </c>
      <c r="AP127" s="358" t="e">
        <f>#REF!-'IS 3Q2022'!AP127</f>
        <v>#REF!</v>
      </c>
      <c r="AQ127" s="126" t="e">
        <f>#REF!-'IS 3Q2022'!AQ127</f>
        <v>#REF!</v>
      </c>
      <c r="AR127" s="358" t="e">
        <f>#REF!-'IS 3Q2022'!AR127</f>
        <v>#REF!</v>
      </c>
      <c r="AS127" s="358" t="e">
        <f>#REF!-'IS 3Q2022'!AS127</f>
        <v>#REF!</v>
      </c>
      <c r="AT127" s="358" t="e">
        <f>#REF!-'IS 3Q2022'!AT127</f>
        <v>#REF!</v>
      </c>
      <c r="AU127" s="358" t="e">
        <f>#REF!-'IS 3Q2022'!AU127</f>
        <v>#REF!</v>
      </c>
      <c r="AV127" s="126" t="e">
        <f>#REF!-'IS 3Q2022'!AV127</f>
        <v>#REF!</v>
      </c>
    </row>
    <row r="128" spans="2:48" outlineLevel="1" x14ac:dyDescent="0.55000000000000004">
      <c r="B128" s="180" t="s">
        <v>35</v>
      </c>
      <c r="C128" s="18"/>
      <c r="D128" s="48" t="e">
        <f>#REF!-'IS 3Q2022'!D128</f>
        <v>#REF!</v>
      </c>
      <c r="E128" s="48" t="e">
        <f>#REF!-'IS 3Q2022'!E128</f>
        <v>#REF!</v>
      </c>
      <c r="F128" s="48" t="e">
        <f>#REF!-'IS 3Q2022'!F128</f>
        <v>#REF!</v>
      </c>
      <c r="G128" s="105" t="e">
        <f>#REF!-'IS 3Q2022'!G128</f>
        <v>#REF!</v>
      </c>
      <c r="H128" s="170" t="e">
        <f>#REF!-'IS 3Q2022'!H128</f>
        <v>#REF!</v>
      </c>
      <c r="I128" s="105" t="e">
        <f>#REF!-'IS 3Q2022'!I128</f>
        <v>#REF!</v>
      </c>
      <c r="J128" s="105" t="e">
        <f>#REF!-'IS 3Q2022'!J128</f>
        <v>#REF!</v>
      </c>
      <c r="K128" s="105" t="e">
        <f>#REF!-'IS 3Q2022'!K128</f>
        <v>#REF!</v>
      </c>
      <c r="L128" s="105" t="e">
        <f>#REF!-'IS 3Q2022'!L128</f>
        <v>#REF!</v>
      </c>
      <c r="M128" s="31" t="e">
        <f>#REF!-'IS 3Q2022'!M128</f>
        <v>#REF!</v>
      </c>
      <c r="N128" s="105" t="e">
        <f>#REF!-'IS 3Q2022'!N128</f>
        <v>#REF!</v>
      </c>
      <c r="O128" s="105" t="e">
        <f>#REF!-'IS 3Q2022'!O128</f>
        <v>#REF!</v>
      </c>
      <c r="P128" s="105" t="e">
        <f>#REF!-'IS 3Q2022'!P128</f>
        <v>#REF!</v>
      </c>
      <c r="Q128" s="105" t="e">
        <f>#REF!-'IS 3Q2022'!Q128</f>
        <v>#REF!</v>
      </c>
      <c r="R128" s="31" t="e">
        <f>#REF!-'IS 3Q2022'!R128</f>
        <v>#REF!</v>
      </c>
      <c r="S128" s="105" t="e">
        <f>#REF!-'IS 3Q2022'!S128</f>
        <v>#REF!</v>
      </c>
      <c r="T128" s="105" t="e">
        <f>#REF!-'IS 3Q2022'!T128</f>
        <v>#REF!</v>
      </c>
      <c r="U128" s="105" t="e">
        <f>#REF!-'IS 3Q2022'!U128</f>
        <v>#REF!</v>
      </c>
      <c r="V128" s="95" t="e">
        <f>#REF!-'IS 3Q2022'!V128</f>
        <v>#REF!</v>
      </c>
      <c r="W128" s="31" t="e">
        <f>#REF!-'IS 3Q2022'!W128</f>
        <v>#REF!</v>
      </c>
      <c r="X128" s="95" t="e">
        <f>#REF!-'IS 3Q2022'!X128</f>
        <v>#REF!</v>
      </c>
      <c r="Y128" s="95" t="e">
        <f>#REF!-'IS 3Q2022'!Y128</f>
        <v>#REF!</v>
      </c>
      <c r="Z128" s="95" t="e">
        <f>#REF!-'IS 3Q2022'!Z128</f>
        <v>#REF!</v>
      </c>
      <c r="AA128" s="95" t="e">
        <f>#REF!-'IS 3Q2022'!AA128</f>
        <v>#REF!</v>
      </c>
      <c r="AB128" s="31" t="e">
        <f>#REF!-'IS 3Q2022'!AB128</f>
        <v>#REF!</v>
      </c>
      <c r="AC128" s="95" t="e">
        <f>#REF!-'IS 3Q2022'!AC128</f>
        <v>#REF!</v>
      </c>
      <c r="AD128" s="95" t="e">
        <f>#REF!-'IS 3Q2022'!AD128</f>
        <v>#REF!</v>
      </c>
      <c r="AE128" s="95" t="e">
        <f>#REF!-'IS 3Q2022'!AE128</f>
        <v>#REF!</v>
      </c>
      <c r="AF128" s="95" t="e">
        <f>#REF!-'IS 3Q2022'!AF128</f>
        <v>#REF!</v>
      </c>
      <c r="AG128" s="31" t="e">
        <f>#REF!-'IS 3Q2022'!AG128</f>
        <v>#REF!</v>
      </c>
      <c r="AH128" s="95" t="e">
        <f>#REF!-'IS 3Q2022'!AH128</f>
        <v>#REF!</v>
      </c>
      <c r="AI128" s="95" t="e">
        <f>#REF!-'IS 3Q2022'!AI128</f>
        <v>#REF!</v>
      </c>
      <c r="AJ128" s="95" t="e">
        <f>#REF!-'IS 3Q2022'!AJ128</f>
        <v>#REF!</v>
      </c>
      <c r="AK128" s="95" t="e">
        <f>#REF!-'IS 3Q2022'!AK128</f>
        <v>#REF!</v>
      </c>
      <c r="AL128" s="31" t="e">
        <f>#REF!-'IS 3Q2022'!AL128</f>
        <v>#REF!</v>
      </c>
      <c r="AM128" s="95" t="e">
        <f>#REF!-'IS 3Q2022'!AM128</f>
        <v>#REF!</v>
      </c>
      <c r="AN128" s="95" t="e">
        <f>#REF!-'IS 3Q2022'!AN128</f>
        <v>#REF!</v>
      </c>
      <c r="AO128" s="95" t="e">
        <f>#REF!-'IS 3Q2022'!AO128</f>
        <v>#REF!</v>
      </c>
      <c r="AP128" s="95" t="e">
        <f>#REF!-'IS 3Q2022'!AP128</f>
        <v>#REF!</v>
      </c>
      <c r="AQ128" s="31" t="e">
        <f>#REF!-'IS 3Q2022'!AQ128</f>
        <v>#REF!</v>
      </c>
      <c r="AR128" s="95" t="e">
        <f>#REF!-'IS 3Q2022'!AR128</f>
        <v>#REF!</v>
      </c>
      <c r="AS128" s="95" t="e">
        <f>#REF!-'IS 3Q2022'!AS128</f>
        <v>#REF!</v>
      </c>
      <c r="AT128" s="95" t="e">
        <f>#REF!-'IS 3Q2022'!AT128</f>
        <v>#REF!</v>
      </c>
      <c r="AU128" s="95" t="e">
        <f>#REF!-'IS 3Q2022'!AU128</f>
        <v>#REF!</v>
      </c>
      <c r="AV128" s="31" t="e">
        <f>#REF!-'IS 3Q2022'!AV128</f>
        <v>#REF!</v>
      </c>
    </row>
    <row r="129" spans="2:48" ht="16.2" outlineLevel="1" x14ac:dyDescent="0.85">
      <c r="B129" s="180" t="s">
        <v>42</v>
      </c>
      <c r="C129" s="18"/>
      <c r="D129" s="119" t="e">
        <f>#REF!-'IS 3Q2022'!D129</f>
        <v>#REF!</v>
      </c>
      <c r="E129" s="119" t="e">
        <f>#REF!-'IS 3Q2022'!E129</f>
        <v>#REF!</v>
      </c>
      <c r="F129" s="119" t="e">
        <f>#REF!-'IS 3Q2022'!F129</f>
        <v>#REF!</v>
      </c>
      <c r="G129" s="119" t="e">
        <f>#REF!-'IS 3Q2022'!G129</f>
        <v>#REF!</v>
      </c>
      <c r="H129" s="131" t="e">
        <f>#REF!-'IS 3Q2022'!H129</f>
        <v>#REF!</v>
      </c>
      <c r="I129" s="119" t="e">
        <f>#REF!-'IS 3Q2022'!I129</f>
        <v>#REF!</v>
      </c>
      <c r="J129" s="119" t="e">
        <f>#REF!-'IS 3Q2022'!J129</f>
        <v>#REF!</v>
      </c>
      <c r="K129" s="119" t="e">
        <f>#REF!-'IS 3Q2022'!K129</f>
        <v>#REF!</v>
      </c>
      <c r="L129" s="119" t="e">
        <f>#REF!-'IS 3Q2022'!L129</f>
        <v>#REF!</v>
      </c>
      <c r="M129" s="193" t="e">
        <f>#REF!-'IS 3Q2022'!M129</f>
        <v>#REF!</v>
      </c>
      <c r="N129" s="119" t="e">
        <f>#REF!-'IS 3Q2022'!N129</f>
        <v>#REF!</v>
      </c>
      <c r="O129" s="119" t="e">
        <f>#REF!-'IS 3Q2022'!O129</f>
        <v>#REF!</v>
      </c>
      <c r="P129" s="119" t="e">
        <f>#REF!-'IS 3Q2022'!P129</f>
        <v>#REF!</v>
      </c>
      <c r="Q129" s="119" t="e">
        <f>#REF!-'IS 3Q2022'!Q129</f>
        <v>#REF!</v>
      </c>
      <c r="R129" s="193" t="e">
        <f>#REF!-'IS 3Q2022'!R129</f>
        <v>#REF!</v>
      </c>
      <c r="S129" s="119" t="e">
        <f>#REF!-'IS 3Q2022'!S129</f>
        <v>#REF!</v>
      </c>
      <c r="T129" s="119" t="e">
        <f>#REF!-'IS 3Q2022'!T129</f>
        <v>#REF!</v>
      </c>
      <c r="U129" s="119" t="e">
        <f>#REF!-'IS 3Q2022'!U129</f>
        <v>#REF!</v>
      </c>
      <c r="V129" s="119" t="e">
        <f>#REF!-'IS 3Q2022'!V129</f>
        <v>#REF!</v>
      </c>
      <c r="W129" s="193" t="e">
        <f>#REF!-'IS 3Q2022'!W129</f>
        <v>#REF!</v>
      </c>
      <c r="X129" s="119" t="e">
        <f>#REF!-'IS 3Q2022'!X129</f>
        <v>#REF!</v>
      </c>
      <c r="Y129" s="119" t="e">
        <f>#REF!-'IS 3Q2022'!Y129</f>
        <v>#REF!</v>
      </c>
      <c r="Z129" s="119" t="e">
        <f>#REF!-'IS 3Q2022'!Z129</f>
        <v>#REF!</v>
      </c>
      <c r="AA129" s="119" t="e">
        <f>#REF!-'IS 3Q2022'!AA129</f>
        <v>#REF!</v>
      </c>
      <c r="AB129" s="193" t="e">
        <f>#REF!-'IS 3Q2022'!AB129</f>
        <v>#REF!</v>
      </c>
      <c r="AC129" s="119" t="e">
        <f>#REF!-'IS 3Q2022'!AC129</f>
        <v>#REF!</v>
      </c>
      <c r="AD129" s="119" t="e">
        <f>#REF!-'IS 3Q2022'!AD129</f>
        <v>#REF!</v>
      </c>
      <c r="AE129" s="119" t="e">
        <f>#REF!-'IS 3Q2022'!AE129</f>
        <v>#REF!</v>
      </c>
      <c r="AF129" s="119" t="e">
        <f>#REF!-'IS 3Q2022'!AF129</f>
        <v>#REF!</v>
      </c>
      <c r="AG129" s="193" t="e">
        <f>#REF!-'IS 3Q2022'!AG129</f>
        <v>#REF!</v>
      </c>
      <c r="AH129" s="119" t="e">
        <f>#REF!-'IS 3Q2022'!AH129</f>
        <v>#REF!</v>
      </c>
      <c r="AI129" s="119" t="e">
        <f>#REF!-'IS 3Q2022'!AI129</f>
        <v>#REF!</v>
      </c>
      <c r="AJ129" s="119" t="e">
        <f>#REF!-'IS 3Q2022'!AJ129</f>
        <v>#REF!</v>
      </c>
      <c r="AK129" s="119" t="e">
        <f>#REF!-'IS 3Q2022'!AK129</f>
        <v>#REF!</v>
      </c>
      <c r="AL129" s="193" t="e">
        <f>#REF!-'IS 3Q2022'!AL129</f>
        <v>#REF!</v>
      </c>
      <c r="AM129" s="119" t="e">
        <f>#REF!-'IS 3Q2022'!AM129</f>
        <v>#REF!</v>
      </c>
      <c r="AN129" s="119" t="e">
        <f>#REF!-'IS 3Q2022'!AN129</f>
        <v>#REF!</v>
      </c>
      <c r="AO129" s="119" t="e">
        <f>#REF!-'IS 3Q2022'!AO129</f>
        <v>#REF!</v>
      </c>
      <c r="AP129" s="119" t="e">
        <f>#REF!-'IS 3Q2022'!AP129</f>
        <v>#REF!</v>
      </c>
      <c r="AQ129" s="193" t="e">
        <f>#REF!-'IS 3Q2022'!AQ129</f>
        <v>#REF!</v>
      </c>
      <c r="AR129" s="119" t="e">
        <f>#REF!-'IS 3Q2022'!AR129</f>
        <v>#REF!</v>
      </c>
      <c r="AS129" s="119" t="e">
        <f>#REF!-'IS 3Q2022'!AS129</f>
        <v>#REF!</v>
      </c>
      <c r="AT129" s="119" t="e">
        <f>#REF!-'IS 3Q2022'!AT129</f>
        <v>#REF!</v>
      </c>
      <c r="AU129" s="119" t="e">
        <f>#REF!-'IS 3Q2022'!AU129</f>
        <v>#REF!</v>
      </c>
      <c r="AV129" s="193" t="e">
        <f>#REF!-'IS 3Q2022'!AV129</f>
        <v>#REF!</v>
      </c>
    </row>
    <row r="130" spans="2:48" outlineLevel="1" x14ac:dyDescent="0.55000000000000004">
      <c r="B130" s="46" t="s">
        <v>56</v>
      </c>
      <c r="C130" s="19"/>
      <c r="D130" s="103" t="e">
        <f>#REF!-'IS 3Q2022'!D130</f>
        <v>#REF!</v>
      </c>
      <c r="E130" s="103" t="e">
        <f>#REF!-'IS 3Q2022'!E130</f>
        <v>#REF!</v>
      </c>
      <c r="F130" s="103" t="e">
        <f>#REF!-'IS 3Q2022'!F130</f>
        <v>#REF!</v>
      </c>
      <c r="G130" s="103" t="e">
        <f>#REF!-'IS 3Q2022'!G130</f>
        <v>#REF!</v>
      </c>
      <c r="H130" s="130" t="e">
        <f>#REF!-'IS 3Q2022'!H130</f>
        <v>#REF!</v>
      </c>
      <c r="I130" s="103" t="e">
        <f>#REF!-'IS 3Q2022'!I130</f>
        <v>#REF!</v>
      </c>
      <c r="J130" s="103" t="e">
        <f>#REF!-'IS 3Q2022'!J130</f>
        <v>#REF!</v>
      </c>
      <c r="K130" s="103" t="e">
        <f>#REF!-'IS 3Q2022'!K130</f>
        <v>#REF!</v>
      </c>
      <c r="L130" s="50" t="e">
        <f>#REF!-'IS 3Q2022'!L130</f>
        <v>#REF!</v>
      </c>
      <c r="M130" s="51" t="e">
        <f>#REF!-'IS 3Q2022'!M130</f>
        <v>#REF!</v>
      </c>
      <c r="N130" s="50" t="e">
        <f>#REF!-'IS 3Q2022'!N130</f>
        <v>#REF!</v>
      </c>
      <c r="O130" s="50" t="e">
        <f>#REF!-'IS 3Q2022'!O130</f>
        <v>#REF!</v>
      </c>
      <c r="P130" s="50" t="e">
        <f>#REF!-'IS 3Q2022'!P130</f>
        <v>#REF!</v>
      </c>
      <c r="Q130" s="50" t="e">
        <f>#REF!-'IS 3Q2022'!Q130</f>
        <v>#REF!</v>
      </c>
      <c r="R130" s="51" t="e">
        <f>#REF!-'IS 3Q2022'!R130</f>
        <v>#REF!</v>
      </c>
      <c r="S130" s="50" t="e">
        <f>#REF!-'IS 3Q2022'!S130</f>
        <v>#REF!</v>
      </c>
      <c r="T130" s="50" t="e">
        <f>#REF!-'IS 3Q2022'!T130</f>
        <v>#REF!</v>
      </c>
      <c r="U130" s="50" t="e">
        <f>#REF!-'IS 3Q2022'!U130</f>
        <v>#REF!</v>
      </c>
      <c r="V130" s="50" t="e">
        <f>#REF!-'IS 3Q2022'!V130</f>
        <v>#REF!</v>
      </c>
      <c r="W130" s="51" t="e">
        <f>#REF!-'IS 3Q2022'!W130</f>
        <v>#REF!</v>
      </c>
      <c r="X130" s="50" t="e">
        <f>#REF!-'IS 3Q2022'!X130</f>
        <v>#REF!</v>
      </c>
      <c r="Y130" s="50" t="e">
        <f>#REF!-'IS 3Q2022'!Y130</f>
        <v>#REF!</v>
      </c>
      <c r="Z130" s="50" t="e">
        <f>#REF!-'IS 3Q2022'!Z130</f>
        <v>#REF!</v>
      </c>
      <c r="AA130" s="50" t="e">
        <f>#REF!-'IS 3Q2022'!AA130</f>
        <v>#REF!</v>
      </c>
      <c r="AB130" s="51" t="e">
        <f>#REF!-'IS 3Q2022'!AB130</f>
        <v>#REF!</v>
      </c>
      <c r="AC130" s="50" t="e">
        <f>#REF!-'IS 3Q2022'!AC130</f>
        <v>#REF!</v>
      </c>
      <c r="AD130" s="50" t="e">
        <f>#REF!-'IS 3Q2022'!AD130</f>
        <v>#REF!</v>
      </c>
      <c r="AE130" s="50" t="e">
        <f>#REF!-'IS 3Q2022'!AE130</f>
        <v>#REF!</v>
      </c>
      <c r="AF130" s="50" t="e">
        <f>#REF!-'IS 3Q2022'!AF130</f>
        <v>#REF!</v>
      </c>
      <c r="AG130" s="51" t="e">
        <f>#REF!-'IS 3Q2022'!AG130</f>
        <v>#REF!</v>
      </c>
      <c r="AH130" s="50" t="e">
        <f>#REF!-'IS 3Q2022'!AH130</f>
        <v>#REF!</v>
      </c>
      <c r="AI130" s="50" t="e">
        <f>#REF!-'IS 3Q2022'!AI130</f>
        <v>#REF!</v>
      </c>
      <c r="AJ130" s="50" t="e">
        <f>#REF!-'IS 3Q2022'!AJ130</f>
        <v>#REF!</v>
      </c>
      <c r="AK130" s="50" t="e">
        <f>#REF!-'IS 3Q2022'!AK130</f>
        <v>#REF!</v>
      </c>
      <c r="AL130" s="51" t="e">
        <f>#REF!-'IS 3Q2022'!AL130</f>
        <v>#REF!</v>
      </c>
      <c r="AM130" s="50" t="e">
        <f>#REF!-'IS 3Q2022'!AM130</f>
        <v>#REF!</v>
      </c>
      <c r="AN130" s="50" t="e">
        <f>#REF!-'IS 3Q2022'!AN130</f>
        <v>#REF!</v>
      </c>
      <c r="AO130" s="50" t="e">
        <f>#REF!-'IS 3Q2022'!AO130</f>
        <v>#REF!</v>
      </c>
      <c r="AP130" s="50" t="e">
        <f>#REF!-'IS 3Q2022'!AP130</f>
        <v>#REF!</v>
      </c>
      <c r="AQ130" s="51" t="e">
        <f>#REF!-'IS 3Q2022'!AQ130</f>
        <v>#REF!</v>
      </c>
      <c r="AR130" s="50" t="e">
        <f>#REF!-'IS 3Q2022'!AR130</f>
        <v>#REF!</v>
      </c>
      <c r="AS130" s="50" t="e">
        <f>#REF!-'IS 3Q2022'!AS130</f>
        <v>#REF!</v>
      </c>
      <c r="AT130" s="50" t="e">
        <f>#REF!-'IS 3Q2022'!AT130</f>
        <v>#REF!</v>
      </c>
      <c r="AU130" s="50" t="e">
        <f>#REF!-'IS 3Q2022'!AU130</f>
        <v>#REF!</v>
      </c>
      <c r="AV130" s="51" t="e">
        <f>#REF!-'IS 3Q2022'!AV130</f>
        <v>#REF!</v>
      </c>
    </row>
    <row r="131" spans="2:48" outlineLevel="1" x14ac:dyDescent="0.55000000000000004">
      <c r="B131" s="46" t="s">
        <v>57</v>
      </c>
      <c r="C131" s="44"/>
      <c r="D131" s="156" t="e">
        <f>#REF!-'IS 3Q2022'!D131</f>
        <v>#REF!</v>
      </c>
      <c r="E131" s="156" t="e">
        <f>#REF!-'IS 3Q2022'!E131</f>
        <v>#REF!</v>
      </c>
      <c r="F131" s="156" t="e">
        <f>#REF!-'IS 3Q2022'!F131</f>
        <v>#REF!</v>
      </c>
      <c r="G131" s="156" t="e">
        <f>#REF!-'IS 3Q2022'!G131</f>
        <v>#REF!</v>
      </c>
      <c r="H131" s="158" t="e">
        <f>#REF!-'IS 3Q2022'!H131</f>
        <v>#REF!</v>
      </c>
      <c r="I131" s="156" t="e">
        <f>#REF!-'IS 3Q2022'!I131</f>
        <v>#REF!</v>
      </c>
      <c r="J131" s="156" t="e">
        <f>#REF!-'IS 3Q2022'!J131</f>
        <v>#REF!</v>
      </c>
      <c r="K131" s="156" t="e">
        <f>#REF!-'IS 3Q2022'!K131</f>
        <v>#REF!</v>
      </c>
      <c r="L131" s="74" t="e">
        <f>#REF!-'IS 3Q2022'!L131</f>
        <v>#REF!</v>
      </c>
      <c r="M131" s="194" t="e">
        <f>#REF!-'IS 3Q2022'!M131</f>
        <v>#REF!</v>
      </c>
      <c r="N131" s="74" t="e">
        <f>#REF!-'IS 3Q2022'!N131</f>
        <v>#REF!</v>
      </c>
      <c r="O131" s="74" t="e">
        <f>#REF!-'IS 3Q2022'!O131</f>
        <v>#REF!</v>
      </c>
      <c r="P131" s="74" t="e">
        <f>#REF!-'IS 3Q2022'!P131</f>
        <v>#REF!</v>
      </c>
      <c r="Q131" s="74" t="e">
        <f>#REF!-'IS 3Q2022'!Q131</f>
        <v>#REF!</v>
      </c>
      <c r="R131" s="194" t="e">
        <f>#REF!-'IS 3Q2022'!R131</f>
        <v>#REF!</v>
      </c>
      <c r="S131" s="74" t="e">
        <f>#REF!-'IS 3Q2022'!S131</f>
        <v>#REF!</v>
      </c>
      <c r="T131" s="74" t="e">
        <f>#REF!-'IS 3Q2022'!T131</f>
        <v>#REF!</v>
      </c>
      <c r="U131" s="74" t="e">
        <f>#REF!-'IS 3Q2022'!U131</f>
        <v>#REF!</v>
      </c>
      <c r="V131" s="74" t="e">
        <f>#REF!-'IS 3Q2022'!V131</f>
        <v>#REF!</v>
      </c>
      <c r="W131" s="194" t="e">
        <f>#REF!-'IS 3Q2022'!W131</f>
        <v>#REF!</v>
      </c>
      <c r="X131" s="74" t="e">
        <f>#REF!-'IS 3Q2022'!X131</f>
        <v>#REF!</v>
      </c>
      <c r="Y131" s="74" t="e">
        <f>#REF!-'IS 3Q2022'!Y131</f>
        <v>#REF!</v>
      </c>
      <c r="Z131" s="74" t="e">
        <f>#REF!-'IS 3Q2022'!Z131</f>
        <v>#REF!</v>
      </c>
      <c r="AA131" s="74" t="e">
        <f>#REF!-'IS 3Q2022'!AA131</f>
        <v>#REF!</v>
      </c>
      <c r="AB131" s="194" t="e">
        <f>#REF!-'IS 3Q2022'!AB131</f>
        <v>#REF!</v>
      </c>
      <c r="AC131" s="74" t="e">
        <f>#REF!-'IS 3Q2022'!AC131</f>
        <v>#REF!</v>
      </c>
      <c r="AD131" s="74" t="e">
        <f>#REF!-'IS 3Q2022'!AD131</f>
        <v>#REF!</v>
      </c>
      <c r="AE131" s="74" t="e">
        <f>#REF!-'IS 3Q2022'!AE131</f>
        <v>#REF!</v>
      </c>
      <c r="AF131" s="74" t="e">
        <f>#REF!-'IS 3Q2022'!AF131</f>
        <v>#REF!</v>
      </c>
      <c r="AG131" s="194" t="e">
        <f>#REF!-'IS 3Q2022'!AG131</f>
        <v>#REF!</v>
      </c>
      <c r="AH131" s="74" t="e">
        <f>#REF!-'IS 3Q2022'!AH131</f>
        <v>#REF!</v>
      </c>
      <c r="AI131" s="74" t="e">
        <f>#REF!-'IS 3Q2022'!AI131</f>
        <v>#REF!</v>
      </c>
      <c r="AJ131" s="74" t="e">
        <f>#REF!-'IS 3Q2022'!AJ131</f>
        <v>#REF!</v>
      </c>
      <c r="AK131" s="74" t="e">
        <f>#REF!-'IS 3Q2022'!AK131</f>
        <v>#REF!</v>
      </c>
      <c r="AL131" s="194" t="e">
        <f>#REF!-'IS 3Q2022'!AL131</f>
        <v>#REF!</v>
      </c>
      <c r="AM131" s="74" t="e">
        <f>#REF!-'IS 3Q2022'!AM131</f>
        <v>#REF!</v>
      </c>
      <c r="AN131" s="74" t="e">
        <f>#REF!-'IS 3Q2022'!AN131</f>
        <v>#REF!</v>
      </c>
      <c r="AO131" s="74" t="e">
        <f>#REF!-'IS 3Q2022'!AO131</f>
        <v>#REF!</v>
      </c>
      <c r="AP131" s="74" t="e">
        <f>#REF!-'IS 3Q2022'!AP131</f>
        <v>#REF!</v>
      </c>
      <c r="AQ131" s="194" t="e">
        <f>#REF!-'IS 3Q2022'!AQ131</f>
        <v>#REF!</v>
      </c>
      <c r="AR131" s="74" t="e">
        <f>#REF!-'IS 3Q2022'!AR131</f>
        <v>#REF!</v>
      </c>
      <c r="AS131" s="74" t="e">
        <f>#REF!-'IS 3Q2022'!AS131</f>
        <v>#REF!</v>
      </c>
      <c r="AT131" s="74" t="e">
        <f>#REF!-'IS 3Q2022'!AT131</f>
        <v>#REF!</v>
      </c>
      <c r="AU131" s="74" t="e">
        <f>#REF!-'IS 3Q2022'!AU131</f>
        <v>#REF!</v>
      </c>
      <c r="AV131" s="194" t="e">
        <f>#REF!-'IS 3Q2022'!AV131</f>
        <v>#REF!</v>
      </c>
    </row>
    <row r="132" spans="2:48" ht="17.100000000000001" x14ac:dyDescent="0.85">
      <c r="B132" s="445" t="s">
        <v>14</v>
      </c>
      <c r="C132" s="446"/>
      <c r="D132" s="14" t="s">
        <v>19</v>
      </c>
      <c r="E132" s="14" t="s">
        <v>81</v>
      </c>
      <c r="F132" s="14" t="s">
        <v>85</v>
      </c>
      <c r="G132" s="14" t="s">
        <v>95</v>
      </c>
      <c r="H132" s="40" t="s">
        <v>96</v>
      </c>
      <c r="I132" s="14" t="s">
        <v>97</v>
      </c>
      <c r="J132" s="14" t="s">
        <v>98</v>
      </c>
      <c r="K132" s="14" t="s">
        <v>99</v>
      </c>
      <c r="L132" s="14" t="s">
        <v>142</v>
      </c>
      <c r="M132" s="40" t="s">
        <v>143</v>
      </c>
      <c r="N132" s="14" t="s">
        <v>149</v>
      </c>
      <c r="O132" s="14" t="s">
        <v>157</v>
      </c>
      <c r="P132" s="14" t="s">
        <v>159</v>
      </c>
      <c r="Q132" s="14" t="s">
        <v>172</v>
      </c>
      <c r="R132" s="40" t="s">
        <v>173</v>
      </c>
      <c r="S132" s="14" t="s">
        <v>188</v>
      </c>
      <c r="T132" s="14" t="s">
        <v>189</v>
      </c>
      <c r="U132" s="14" t="s">
        <v>204</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164</v>
      </c>
      <c r="AN132" s="12" t="s">
        <v>165</v>
      </c>
      <c r="AO132" s="12" t="s">
        <v>166</v>
      </c>
      <c r="AP132" s="12" t="s">
        <v>167</v>
      </c>
      <c r="AQ132" s="42" t="s">
        <v>168</v>
      </c>
      <c r="AR132" s="12" t="s">
        <v>195</v>
      </c>
      <c r="AS132" s="12" t="s">
        <v>196</v>
      </c>
      <c r="AT132" s="12" t="s">
        <v>197</v>
      </c>
      <c r="AU132" s="12" t="s">
        <v>198</v>
      </c>
      <c r="AV132" s="42" t="s">
        <v>199</v>
      </c>
    </row>
    <row r="133" spans="2:48" s="77" customFormat="1" ht="15.6" customHeight="1" outlineLevel="1" x14ac:dyDescent="0.6">
      <c r="B133" s="64" t="s">
        <v>59</v>
      </c>
      <c r="C133" s="78"/>
      <c r="D133" s="65" t="e">
        <f>+D45+D78-D5</f>
        <v>#REF!</v>
      </c>
      <c r="E133" s="65" t="e">
        <f>+E45+E78-E5</f>
        <v>#REF!</v>
      </c>
      <c r="F133" s="121" t="e">
        <f>+F45+F78-F5</f>
        <v>#REF!</v>
      </c>
      <c r="G133" s="65" t="e">
        <f>+G45+G78-G5</f>
        <v>#REF!</v>
      </c>
      <c r="H133" s="66"/>
      <c r="I133" s="65" t="e">
        <f>+I45+I78-I5</f>
        <v>#REF!</v>
      </c>
      <c r="J133" s="65" t="e">
        <f>+J45+J78-J5</f>
        <v>#REF!</v>
      </c>
      <c r="K133" s="121" t="e">
        <f>+K45+K78-K5</f>
        <v>#REF!</v>
      </c>
      <c r="L133" s="65" t="e">
        <f>+L45+L78-L5</f>
        <v>#REF!</v>
      </c>
      <c r="M133" s="66"/>
      <c r="N133" s="65" t="e">
        <f>+N45+N78-N5</f>
        <v>#REF!</v>
      </c>
      <c r="O133" s="65" t="e">
        <f>+O45+O78-O5</f>
        <v>#REF!</v>
      </c>
      <c r="P133" s="121" t="e">
        <f>+P45+P78-P5</f>
        <v>#REF!</v>
      </c>
      <c r="Q133" s="65" t="e">
        <f>+Q45+Q78-Q5</f>
        <v>#REF!</v>
      </c>
      <c r="R133" s="66"/>
      <c r="S133" s="65" t="e">
        <f>+S45+S78-S5</f>
        <v>#REF!</v>
      </c>
      <c r="T133" s="65" t="e">
        <f>+T45+T78-T5</f>
        <v>#REF!</v>
      </c>
      <c r="U133" s="121" t="e">
        <f>+U45+U78-U5</f>
        <v>#REF!</v>
      </c>
      <c r="V133" s="65" t="e">
        <f>+V45+V78-V5</f>
        <v>#REF!</v>
      </c>
      <c r="W133" s="66"/>
      <c r="X133" s="65" t="e">
        <f>+X45+X78-X5</f>
        <v>#REF!</v>
      </c>
      <c r="Y133" s="65" t="e">
        <f>+Y45+Y78-Y5</f>
        <v>#REF!</v>
      </c>
      <c r="Z133" s="121" t="e">
        <f>+Z45+Z78-Z5</f>
        <v>#REF!</v>
      </c>
      <c r="AA133" s="65" t="e">
        <f>+AA45+AA78-AA5</f>
        <v>#REF!</v>
      </c>
      <c r="AB133" s="66"/>
      <c r="AC133" s="65" t="e">
        <f>+AC45+AC78-AC5</f>
        <v>#REF!</v>
      </c>
      <c r="AD133" s="65" t="e">
        <f>+AD45+AD78-AD5</f>
        <v>#REF!</v>
      </c>
      <c r="AE133" s="121" t="e">
        <f>+AE45+AE78-AE5</f>
        <v>#REF!</v>
      </c>
      <c r="AF133" s="65" t="e">
        <f>+AF45+AF78-AF5</f>
        <v>#REF!</v>
      </c>
      <c r="AG133" s="66"/>
      <c r="AH133" s="65" t="e">
        <f>+AH45+AH78-AH5</f>
        <v>#REF!</v>
      </c>
      <c r="AI133" s="65" t="e">
        <f>+AI45+AI78-AI5</f>
        <v>#REF!</v>
      </c>
      <c r="AJ133" s="121" t="e">
        <f>+AJ45+AJ78-AJ5</f>
        <v>#REF!</v>
      </c>
      <c r="AK133" s="65" t="e">
        <f>+AK45+AK78-AK5</f>
        <v>#REF!</v>
      </c>
      <c r="AL133" s="66"/>
      <c r="AM133" s="65" t="e">
        <f>+AM45+AM78-AM5</f>
        <v>#REF!</v>
      </c>
      <c r="AN133" s="65" t="e">
        <f>+AN45+AN78-AN5</f>
        <v>#REF!</v>
      </c>
      <c r="AO133" s="121" t="e">
        <f>+AO45+AO78-AO5</f>
        <v>#REF!</v>
      </c>
      <c r="AP133" s="65" t="e">
        <f>+AP45+AP78-AP5</f>
        <v>#REF!</v>
      </c>
      <c r="AQ133" s="66"/>
      <c r="AR133" s="65" t="e">
        <f>+AR45+AR78-AR5</f>
        <v>#REF!</v>
      </c>
      <c r="AS133" s="65" t="e">
        <f>+AS45+AS78-AS5</f>
        <v>#REF!</v>
      </c>
      <c r="AT133" s="121" t="e">
        <f>+AT45+AT78-AT5</f>
        <v>#REF!</v>
      </c>
      <c r="AU133" s="65" t="e">
        <f>+AU45+AU78-AU5</f>
        <v>#REF!</v>
      </c>
      <c r="AV133" s="66"/>
    </row>
    <row r="134" spans="2:48" s="77" customFormat="1" ht="15.6" customHeight="1" outlineLevel="1" x14ac:dyDescent="0.6">
      <c r="B134" s="64" t="s">
        <v>60</v>
      </c>
      <c r="C134" s="78"/>
      <c r="D134" s="65" t="e">
        <f>+D54+D87-D6</f>
        <v>#REF!</v>
      </c>
      <c r="E134" s="65" t="e">
        <f>+E54+E87-E6</f>
        <v>#REF!</v>
      </c>
      <c r="F134" s="121" t="e">
        <f>+F54+F87-F6</f>
        <v>#REF!</v>
      </c>
      <c r="G134" s="65" t="e">
        <f>+G54+G87-G6</f>
        <v>#REF!</v>
      </c>
      <c r="H134" s="66"/>
      <c r="I134" s="65" t="e">
        <f>+I54+I87-I6</f>
        <v>#REF!</v>
      </c>
      <c r="J134" s="65" t="e">
        <f>+J54+J87-J6</f>
        <v>#REF!</v>
      </c>
      <c r="K134" s="121" t="e">
        <f>+K54+K87-K6</f>
        <v>#REF!</v>
      </c>
      <c r="L134" s="65" t="e">
        <f>+L54+L87-L6</f>
        <v>#REF!</v>
      </c>
      <c r="M134" s="66"/>
      <c r="N134" s="65" t="e">
        <f>+N54+N87-N6</f>
        <v>#REF!</v>
      </c>
      <c r="O134" s="65" t="e">
        <f>+O54+O87-O6</f>
        <v>#REF!</v>
      </c>
      <c r="P134" s="121" t="e">
        <f>+P54+P87-P6</f>
        <v>#REF!</v>
      </c>
      <c r="Q134" s="65" t="e">
        <f>+Q54+Q87-Q6</f>
        <v>#REF!</v>
      </c>
      <c r="R134" s="66"/>
      <c r="S134" s="65" t="e">
        <f>+S54+S87-S6</f>
        <v>#REF!</v>
      </c>
      <c r="T134" s="65" t="e">
        <f>+T54+T87-T6</f>
        <v>#REF!</v>
      </c>
      <c r="U134" s="121" t="e">
        <f>+U54+U87-U6</f>
        <v>#REF!</v>
      </c>
      <c r="V134" s="65" t="e">
        <f>+V54+V87-V6</f>
        <v>#REF!</v>
      </c>
      <c r="W134" s="66"/>
      <c r="X134" s="65" t="e">
        <f>+X54+X87-X6</f>
        <v>#REF!</v>
      </c>
      <c r="Y134" s="65" t="e">
        <f>+Y54+Y87-Y6</f>
        <v>#REF!</v>
      </c>
      <c r="Z134" s="121" t="e">
        <f>+Z54+Z87-Z6</f>
        <v>#REF!</v>
      </c>
      <c r="AA134" s="65" t="e">
        <f>+AA54+AA87-AA6</f>
        <v>#REF!</v>
      </c>
      <c r="AB134" s="66"/>
      <c r="AC134" s="65" t="e">
        <f>+AC54+AC87-AC6</f>
        <v>#REF!</v>
      </c>
      <c r="AD134" s="65" t="e">
        <f>+AD54+AD87-AD6</f>
        <v>#REF!</v>
      </c>
      <c r="AE134" s="121" t="e">
        <f>+AE54+AE87-AE6</f>
        <v>#REF!</v>
      </c>
      <c r="AF134" s="65" t="e">
        <f>+AF54+AF87-AF6</f>
        <v>#REF!</v>
      </c>
      <c r="AG134" s="66"/>
      <c r="AH134" s="65" t="e">
        <f>+AH54+AH87-AH6</f>
        <v>#REF!</v>
      </c>
      <c r="AI134" s="65" t="e">
        <f>+AI54+AI87-AI6</f>
        <v>#REF!</v>
      </c>
      <c r="AJ134" s="121" t="e">
        <f>+AJ54+AJ87-AJ6</f>
        <v>#REF!</v>
      </c>
      <c r="AK134" s="65" t="e">
        <f>+AK54+AK87-AK6</f>
        <v>#REF!</v>
      </c>
      <c r="AL134" s="66"/>
      <c r="AM134" s="65" t="e">
        <f>+AM54+AM87-AM6</f>
        <v>#REF!</v>
      </c>
      <c r="AN134" s="65" t="e">
        <f>+AN54+AN87-AN6</f>
        <v>#REF!</v>
      </c>
      <c r="AO134" s="121" t="e">
        <f>+AO54+AO87-AO6</f>
        <v>#REF!</v>
      </c>
      <c r="AP134" s="65" t="e">
        <f>+AP54+AP87-AP6</f>
        <v>#REF!</v>
      </c>
      <c r="AQ134" s="66"/>
      <c r="AR134" s="65" t="e">
        <f>+AR54+AR87-AR6</f>
        <v>#REF!</v>
      </c>
      <c r="AS134" s="65" t="e">
        <f>+AS54+AS87-AS6</f>
        <v>#REF!</v>
      </c>
      <c r="AT134" s="121" t="e">
        <f>+AT54+AT87-AT6</f>
        <v>#REF!</v>
      </c>
      <c r="AU134" s="65" t="e">
        <f>+AU54+AU87-AU6</f>
        <v>#REF!</v>
      </c>
      <c r="AV134" s="66"/>
    </row>
    <row r="135" spans="2:48" s="77" customFormat="1" ht="15.6" customHeight="1" outlineLevel="1" x14ac:dyDescent="0.6">
      <c r="B135" s="64" t="s">
        <v>61</v>
      </c>
      <c r="C135" s="78"/>
      <c r="D135" s="65" t="e">
        <f>+D55+D88+D108+D123-D7</f>
        <v>#REF!</v>
      </c>
      <c r="E135" s="65" t="e">
        <f>+E55+E88+E108+E123-E7</f>
        <v>#REF!</v>
      </c>
      <c r="F135" s="121" t="e">
        <f>+F55+F88+F108+F123-F7</f>
        <v>#REF!</v>
      </c>
      <c r="G135" s="65" t="e">
        <f>+G55+G88+G108+G123-G7</f>
        <v>#REF!</v>
      </c>
      <c r="H135" s="66"/>
      <c r="I135" s="65" t="e">
        <f>+I55+I88+I108+I123-I7</f>
        <v>#REF!</v>
      </c>
      <c r="J135" s="65" t="e">
        <f>+J55+J88+J108+J123-J7</f>
        <v>#REF!</v>
      </c>
      <c r="K135" s="121" t="e">
        <f>+K55+K88+K108+K123-K7</f>
        <v>#REF!</v>
      </c>
      <c r="L135" s="65" t="e">
        <f>+L55+L88+L108+L123-L7</f>
        <v>#REF!</v>
      </c>
      <c r="M135" s="66"/>
      <c r="N135" s="65" t="e">
        <f>+N55+N88+N108+N123-N7</f>
        <v>#REF!</v>
      </c>
      <c r="O135" s="65" t="e">
        <f>+O55+O88+O108+O123-O7</f>
        <v>#REF!</v>
      </c>
      <c r="P135" s="121" t="e">
        <f>+P55+P88+P108+P123-P7</f>
        <v>#REF!</v>
      </c>
      <c r="Q135" s="65" t="e">
        <f>+Q55+Q88+Q108+Q123-Q7</f>
        <v>#REF!</v>
      </c>
      <c r="R135" s="66"/>
      <c r="S135" s="65" t="e">
        <f>+S55+S88+S108+S123-S7</f>
        <v>#REF!</v>
      </c>
      <c r="T135" s="65" t="e">
        <f>+T55+T88+T108+T123-T7</f>
        <v>#REF!</v>
      </c>
      <c r="U135" s="121" t="e">
        <f>+U55+U88+U108+U123-U7</f>
        <v>#REF!</v>
      </c>
      <c r="V135" s="65" t="e">
        <f>+V55+V88+V108+V123-V7</f>
        <v>#REF!</v>
      </c>
      <c r="W135" s="66"/>
      <c r="X135" s="65" t="e">
        <f>+X55+X88+X108+X123-X7</f>
        <v>#REF!</v>
      </c>
      <c r="Y135" s="65" t="e">
        <f>+Y55+Y88+Y108+Y123-Y7</f>
        <v>#REF!</v>
      </c>
      <c r="Z135" s="121" t="e">
        <f>+Z55+Z88+Z108+Z123-Z7</f>
        <v>#REF!</v>
      </c>
      <c r="AA135" s="65" t="e">
        <f>+AA55+AA88+AA108+AA123-AA7</f>
        <v>#REF!</v>
      </c>
      <c r="AB135" s="66"/>
      <c r="AC135" s="65" t="e">
        <f>+AC55+AC88+AC108+AC123-AC7</f>
        <v>#REF!</v>
      </c>
      <c r="AD135" s="65" t="e">
        <f>+AD55+AD88+AD108+AD123-AD7</f>
        <v>#REF!</v>
      </c>
      <c r="AE135" s="121" t="e">
        <f>+AE55+AE88+AE108+AE123-AE7</f>
        <v>#REF!</v>
      </c>
      <c r="AF135" s="65" t="e">
        <f>+AF55+AF88+AF108+AF123-AF7</f>
        <v>#REF!</v>
      </c>
      <c r="AG135" s="66"/>
      <c r="AH135" s="65" t="e">
        <f>+AH55+AH88+AH108+AH123-AH7</f>
        <v>#REF!</v>
      </c>
      <c r="AI135" s="65" t="e">
        <f>+AI55+AI88+AI108+AI123-AI7</f>
        <v>#REF!</v>
      </c>
      <c r="AJ135" s="121" t="e">
        <f>+AJ55+AJ88+AJ108+AJ123-AJ7</f>
        <v>#REF!</v>
      </c>
      <c r="AK135" s="65" t="e">
        <f>+AK55+AK88+AK108+AK123-AK7</f>
        <v>#REF!</v>
      </c>
      <c r="AL135" s="66"/>
      <c r="AM135" s="65" t="e">
        <f>+AM55+AM88+AM108+AM123-AM7</f>
        <v>#REF!</v>
      </c>
      <c r="AN135" s="65" t="e">
        <f>+AN55+AN88+AN108+AN123-AN7</f>
        <v>#REF!</v>
      </c>
      <c r="AO135" s="121" t="e">
        <f>+AO55+AO88+AO108+AO123-AO7</f>
        <v>#REF!</v>
      </c>
      <c r="AP135" s="65" t="e">
        <f>+AP55+AP88+AP108+AP123-AP7</f>
        <v>#REF!</v>
      </c>
      <c r="AQ135" s="66"/>
      <c r="AR135" s="65" t="e">
        <f>+AR55+AR88+AR108+AR123-AR7</f>
        <v>#REF!</v>
      </c>
      <c r="AS135" s="65" t="e">
        <f>+AS55+AS88+AS108+AS123-AS7</f>
        <v>#REF!</v>
      </c>
      <c r="AT135" s="121" t="e">
        <f>+AT55+AT88+AT108+AT123-AT7</f>
        <v>#REF!</v>
      </c>
      <c r="AU135" s="65" t="e">
        <f>+AU55+AU88+AU108+AU123-AU7</f>
        <v>#REF!</v>
      </c>
      <c r="AV135" s="66"/>
    </row>
    <row r="136" spans="2:48" s="77" customFormat="1" ht="15.6" customHeight="1" outlineLevel="1" x14ac:dyDescent="0.6">
      <c r="B136" s="64" t="s">
        <v>36</v>
      </c>
      <c r="C136" s="78"/>
      <c r="D136" s="65" t="e">
        <f>+D119+D104-D16</f>
        <v>#REF!</v>
      </c>
      <c r="E136" s="65" t="e">
        <f>+E119+E104-E16</f>
        <v>#REF!</v>
      </c>
      <c r="F136" s="121" t="e">
        <f>+F119+F104-F16</f>
        <v>#REF!</v>
      </c>
      <c r="G136" s="65" t="e">
        <f>+G119+G104-G16</f>
        <v>#REF!</v>
      </c>
      <c r="H136" s="66"/>
      <c r="I136" s="65" t="e">
        <f>+I119+I104-I16</f>
        <v>#REF!</v>
      </c>
      <c r="J136" s="65" t="e">
        <f>+J119+J104-J16</f>
        <v>#REF!</v>
      </c>
      <c r="K136" s="121" t="e">
        <f>+K119+K104-K16</f>
        <v>#REF!</v>
      </c>
      <c r="L136" s="65" t="e">
        <f>+L119+L104-L16</f>
        <v>#REF!</v>
      </c>
      <c r="M136" s="66"/>
      <c r="N136" s="65" t="e">
        <f>+N119+N104-N16</f>
        <v>#REF!</v>
      </c>
      <c r="O136" s="65" t="e">
        <f>+O119+O104-O16</f>
        <v>#REF!</v>
      </c>
      <c r="P136" s="121" t="e">
        <f>+P119+P104-P16</f>
        <v>#REF!</v>
      </c>
      <c r="Q136" s="65" t="e">
        <f>+Q119+Q104-Q16</f>
        <v>#REF!</v>
      </c>
      <c r="R136" s="66"/>
      <c r="S136" s="65" t="e">
        <f>+S119+S104-S16</f>
        <v>#REF!</v>
      </c>
      <c r="T136" s="65" t="e">
        <f>+T119+T104-T16</f>
        <v>#REF!</v>
      </c>
      <c r="U136" s="121" t="e">
        <f>+U119+U104-U16</f>
        <v>#REF!</v>
      </c>
      <c r="V136" s="65" t="e">
        <f>+V119+V104-V16</f>
        <v>#REF!</v>
      </c>
      <c r="W136" s="66"/>
      <c r="X136" s="65" t="e">
        <f>+X119+X104-X16</f>
        <v>#REF!</v>
      </c>
      <c r="Y136" s="65" t="e">
        <f>+Y119+Y104-Y16</f>
        <v>#REF!</v>
      </c>
      <c r="Z136" s="121" t="e">
        <f>+Z119+Z104-Z16</f>
        <v>#REF!</v>
      </c>
      <c r="AA136" s="65" t="e">
        <f>+AA119+AA104-AA16</f>
        <v>#REF!</v>
      </c>
      <c r="AB136" s="66"/>
      <c r="AC136" s="65" t="e">
        <f>+AC119+AC104-AC16</f>
        <v>#REF!</v>
      </c>
      <c r="AD136" s="65" t="e">
        <f>+AD119+AD104-AD16</f>
        <v>#REF!</v>
      </c>
      <c r="AE136" s="121" t="e">
        <f>+AE119+AE104-AE16</f>
        <v>#REF!</v>
      </c>
      <c r="AF136" s="65" t="e">
        <f>+AF119+AF104-AF16</f>
        <v>#REF!</v>
      </c>
      <c r="AG136" s="66"/>
      <c r="AH136" s="65" t="e">
        <f>+AH119+AH104-AH16</f>
        <v>#REF!</v>
      </c>
      <c r="AI136" s="65" t="e">
        <f>+AI119+AI104-AI16</f>
        <v>#REF!</v>
      </c>
      <c r="AJ136" s="121" t="e">
        <f>+AJ119+AJ104-AJ16</f>
        <v>#REF!</v>
      </c>
      <c r="AK136" s="65" t="e">
        <f>+AK119+AK104-AK16</f>
        <v>#REF!</v>
      </c>
      <c r="AL136" s="66"/>
      <c r="AM136" s="65" t="e">
        <f>+AM119+AM104-AM16</f>
        <v>#REF!</v>
      </c>
      <c r="AN136" s="65" t="e">
        <f>+AN119+AN104-AN16</f>
        <v>#REF!</v>
      </c>
      <c r="AO136" s="121" t="e">
        <f>+AO119+AO104-AO16</f>
        <v>#REF!</v>
      </c>
      <c r="AP136" s="65" t="e">
        <f>+AP119+AP104-AP16</f>
        <v>#REF!</v>
      </c>
      <c r="AQ136" s="66"/>
      <c r="AR136" s="65" t="e">
        <f>+AR119+AR104-AR16</f>
        <v>#REF!</v>
      </c>
      <c r="AS136" s="65" t="e">
        <f>+AS119+AS104-AS16</f>
        <v>#REF!</v>
      </c>
      <c r="AT136" s="121" t="e">
        <f>+AT119+AT104-AT16</f>
        <v>#REF!</v>
      </c>
      <c r="AU136" s="65" t="e">
        <f>+AU119+AU104-AU16</f>
        <v>#REF!</v>
      </c>
      <c r="AV136" s="66"/>
    </row>
    <row r="137" spans="2:48" s="77" customFormat="1" ht="15.6" customHeight="1" outlineLevel="1" x14ac:dyDescent="0.6">
      <c r="B137" s="64" t="s">
        <v>62</v>
      </c>
      <c r="C137" s="78"/>
      <c r="D137" s="65" t="e">
        <f>+D71+D105+D120+D131-D17</f>
        <v>#REF!</v>
      </c>
      <c r="E137" s="65" t="e">
        <f>+E71+E105+E120+E131-E17</f>
        <v>#REF!</v>
      </c>
      <c r="F137" s="121" t="e">
        <f>+F71+F105+F120+F131-F17</f>
        <v>#REF!</v>
      </c>
      <c r="G137" s="65" t="e">
        <f>+G71+G105+G120+G131-G17</f>
        <v>#REF!</v>
      </c>
      <c r="H137" s="66"/>
      <c r="I137" s="65" t="e">
        <f>+I71+I105+I120+I131-I17</f>
        <v>#REF!</v>
      </c>
      <c r="J137" s="65" t="e">
        <f>+J71+J105+J120+J131-J17</f>
        <v>#REF!</v>
      </c>
      <c r="K137" s="121" t="e">
        <f>+K71+K105+K120+K131-K17</f>
        <v>#REF!</v>
      </c>
      <c r="L137" s="65" t="e">
        <f>+L71+L105+L120+L131-L17</f>
        <v>#REF!</v>
      </c>
      <c r="M137" s="66"/>
      <c r="N137" s="65" t="e">
        <f>+N71+N105+N120+N131-N17</f>
        <v>#REF!</v>
      </c>
      <c r="O137" s="65" t="e">
        <f>+O71+O105+O120+O131-O17</f>
        <v>#REF!</v>
      </c>
      <c r="P137" s="121" t="e">
        <f>+P71+P105+P120+P131-P17</f>
        <v>#REF!</v>
      </c>
      <c r="Q137" s="65" t="e">
        <f>+Q71+Q105+Q120+Q131-Q17</f>
        <v>#REF!</v>
      </c>
      <c r="R137" s="66"/>
      <c r="S137" s="65" t="e">
        <f>+S71+S105+S120+S131-S17</f>
        <v>#REF!</v>
      </c>
      <c r="T137" s="65" t="e">
        <f>+T71+T105+T120+T131-T17</f>
        <v>#REF!</v>
      </c>
      <c r="U137" s="121" t="e">
        <f>+U71+U105+U120+U131-U17</f>
        <v>#REF!</v>
      </c>
      <c r="V137" s="65" t="e">
        <f>+V71+V105+V120+V131-V17</f>
        <v>#REF!</v>
      </c>
      <c r="W137" s="66"/>
      <c r="X137" s="65" t="e">
        <f>+X71+X105+X120+X131-X17</f>
        <v>#REF!</v>
      </c>
      <c r="Y137" s="65" t="e">
        <f>+Y71+Y105+Y120+Y131-Y17</f>
        <v>#REF!</v>
      </c>
      <c r="Z137" s="121" t="e">
        <f>+Z71+Z105+Z120+Z131-Z17</f>
        <v>#REF!</v>
      </c>
      <c r="AA137" s="65" t="e">
        <f>+AA71+AA105+AA120+AA131-AA17</f>
        <v>#REF!</v>
      </c>
      <c r="AB137" s="66"/>
      <c r="AC137" s="65" t="e">
        <f>+AC71+AC105+AC120+AC131-AC17</f>
        <v>#REF!</v>
      </c>
      <c r="AD137" s="65" t="e">
        <f>+AD71+AD105+AD120+AD131-AD17</f>
        <v>#REF!</v>
      </c>
      <c r="AE137" s="121" t="e">
        <f>+AE71+AE105+AE120+AE131-AE17</f>
        <v>#REF!</v>
      </c>
      <c r="AF137" s="65" t="e">
        <f>+AF71+AF105+AF120+AF131-AF17</f>
        <v>#REF!</v>
      </c>
      <c r="AG137" s="66"/>
      <c r="AH137" s="65" t="e">
        <f>+AH71+AH105+AH120+AH131-AH17</f>
        <v>#REF!</v>
      </c>
      <c r="AI137" s="65" t="e">
        <f>+AI71+AI105+AI120+AI131-AI17</f>
        <v>#REF!</v>
      </c>
      <c r="AJ137" s="121" t="e">
        <f>+AJ71+AJ105+AJ120+AJ131-AJ17</f>
        <v>#REF!</v>
      </c>
      <c r="AK137" s="65" t="e">
        <f>+AK71+AK105+AK120+AK131-AK17</f>
        <v>#REF!</v>
      </c>
      <c r="AL137" s="66"/>
      <c r="AM137" s="65" t="e">
        <f>+AM71+AM105+AM120+AM131-AM17</f>
        <v>#REF!</v>
      </c>
      <c r="AN137" s="65" t="e">
        <f>+AN71+AN105+AN120+AN131-AN17</f>
        <v>#REF!</v>
      </c>
      <c r="AO137" s="121" t="e">
        <f>+AO71+AO105+AO120+AO131-AO17</f>
        <v>#REF!</v>
      </c>
      <c r="AP137" s="65" t="e">
        <f>+AP71+AP105+AP120+AP131-AP17</f>
        <v>#REF!</v>
      </c>
      <c r="AQ137" s="66"/>
      <c r="AR137" s="65" t="e">
        <f>+AR71+AR105+AR120+AR131-AR17</f>
        <v>#REF!</v>
      </c>
      <c r="AS137" s="65" t="e">
        <f>+AS71+AS105+AS120+AS131-AS17</f>
        <v>#REF!</v>
      </c>
      <c r="AT137" s="121" t="e">
        <f>+AT71+AT105+AT120+AT131-AT17</f>
        <v>#REF!</v>
      </c>
      <c r="AU137" s="65" t="e">
        <f>+AU71+AU105+AU120+AU131-AU17</f>
        <v>#REF!</v>
      </c>
      <c r="AV137" s="66"/>
    </row>
    <row r="138" spans="2:48" ht="15" customHeight="1" x14ac:dyDescent="0.85">
      <c r="B138" s="445" t="s">
        <v>9</v>
      </c>
      <c r="C138" s="446"/>
      <c r="D138" s="14" t="s">
        <v>19</v>
      </c>
      <c r="E138" s="14" t="s">
        <v>81</v>
      </c>
      <c r="F138" s="14" t="s">
        <v>85</v>
      </c>
      <c r="G138" s="14" t="s">
        <v>95</v>
      </c>
      <c r="H138" s="40" t="s">
        <v>96</v>
      </c>
      <c r="I138" s="14" t="s">
        <v>97</v>
      </c>
      <c r="J138" s="14" t="s">
        <v>98</v>
      </c>
      <c r="K138" s="14" t="s">
        <v>99</v>
      </c>
      <c r="L138" s="14" t="s">
        <v>142</v>
      </c>
      <c r="M138" s="40" t="s">
        <v>143</v>
      </c>
      <c r="N138" s="14" t="s">
        <v>149</v>
      </c>
      <c r="O138" s="14" t="s">
        <v>157</v>
      </c>
      <c r="P138" s="14" t="s">
        <v>159</v>
      </c>
      <c r="Q138" s="14" t="s">
        <v>172</v>
      </c>
      <c r="R138" s="40" t="s">
        <v>173</v>
      </c>
      <c r="S138" s="14" t="s">
        <v>188</v>
      </c>
      <c r="T138" s="14" t="s">
        <v>189</v>
      </c>
      <c r="U138" s="14" t="s">
        <v>204</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164</v>
      </c>
      <c r="AN138" s="12" t="s">
        <v>165</v>
      </c>
      <c r="AO138" s="12" t="s">
        <v>166</v>
      </c>
      <c r="AP138" s="12" t="s">
        <v>167</v>
      </c>
      <c r="AQ138" s="42" t="s">
        <v>168</v>
      </c>
      <c r="AR138" s="12" t="s">
        <v>195</v>
      </c>
      <c r="AS138" s="12" t="s">
        <v>196</v>
      </c>
      <c r="AT138" s="12" t="s">
        <v>197</v>
      </c>
      <c r="AU138" s="12" t="s">
        <v>198</v>
      </c>
      <c r="AV138" s="42" t="s">
        <v>199</v>
      </c>
    </row>
    <row r="139" spans="2:48" s="23" customFormat="1" outlineLevel="1" x14ac:dyDescent="0.55000000000000004">
      <c r="B139" s="200" t="s">
        <v>169</v>
      </c>
      <c r="C139" s="201"/>
      <c r="D139" s="101" t="e">
        <f>#REF!-'IS 3Q2022'!D139</f>
        <v>#REF!</v>
      </c>
      <c r="E139" s="27" t="e">
        <f>#REF!-'IS 3Q2022'!E139</f>
        <v>#REF!</v>
      </c>
      <c r="F139" s="27" t="e">
        <f>#REF!-'IS 3Q2022'!F139</f>
        <v>#REF!</v>
      </c>
      <c r="G139" s="27" t="e">
        <f>#REF!-'IS 3Q2022'!G139</f>
        <v>#REF!</v>
      </c>
      <c r="H139" s="29" t="e">
        <f>#REF!-'IS 3Q2022'!H139</f>
        <v>#REF!</v>
      </c>
      <c r="I139" s="27" t="e">
        <f>#REF!-'IS 3Q2022'!I139</f>
        <v>#REF!</v>
      </c>
      <c r="J139" s="27" t="e">
        <f>#REF!-'IS 3Q2022'!J139</f>
        <v>#REF!</v>
      </c>
      <c r="K139" s="27" t="e">
        <f>#REF!-'IS 3Q2022'!K139</f>
        <v>#REF!</v>
      </c>
      <c r="L139" s="113" t="e">
        <f>#REF!-'IS 3Q2022'!L139</f>
        <v>#REF!</v>
      </c>
      <c r="M139" s="137" t="e">
        <f>#REF!-'IS 3Q2022'!M139</f>
        <v>#REF!</v>
      </c>
      <c r="N139" s="113" t="e">
        <f>#REF!-'IS 3Q2022'!N139</f>
        <v>#REF!</v>
      </c>
      <c r="O139" s="113" t="e">
        <f>#REF!-'IS 3Q2022'!O139</f>
        <v>#REF!</v>
      </c>
      <c r="P139" s="113" t="e">
        <f>#REF!-'IS 3Q2022'!P139</f>
        <v>#REF!</v>
      </c>
      <c r="Q139" s="113" t="e">
        <f>#REF!-'IS 3Q2022'!Q139</f>
        <v>#REF!</v>
      </c>
      <c r="R139" s="29" t="e">
        <f>#REF!-'IS 3Q2022'!R139</f>
        <v>#REF!</v>
      </c>
      <c r="S139" s="113" t="e">
        <f>#REF!-'IS 3Q2022'!S139</f>
        <v>#REF!</v>
      </c>
      <c r="T139" s="113" t="e">
        <f>#REF!-'IS 3Q2022'!T139</f>
        <v>#REF!</v>
      </c>
      <c r="U139" s="113" t="e">
        <f>#REF!-'IS 3Q2022'!U139</f>
        <v>#REF!</v>
      </c>
      <c r="V139" s="113" t="e">
        <f>#REF!-'IS 3Q2022'!V139</f>
        <v>#REF!</v>
      </c>
      <c r="W139" s="137" t="e">
        <f>#REF!-'IS 3Q2022'!W139</f>
        <v>#REF!</v>
      </c>
      <c r="X139" s="113" t="e">
        <f>#REF!-'IS 3Q2022'!X139</f>
        <v>#REF!</v>
      </c>
      <c r="Y139" s="113" t="e">
        <f>#REF!-'IS 3Q2022'!Y139</f>
        <v>#REF!</v>
      </c>
      <c r="Z139" s="113" t="e">
        <f>#REF!-'IS 3Q2022'!Z139</f>
        <v>#REF!</v>
      </c>
      <c r="AA139" s="113" t="e">
        <f>#REF!-'IS 3Q2022'!AA139</f>
        <v>#REF!</v>
      </c>
      <c r="AB139" s="137" t="e">
        <f>#REF!-'IS 3Q2022'!AB139</f>
        <v>#REF!</v>
      </c>
      <c r="AC139" s="113" t="e">
        <f>#REF!-'IS 3Q2022'!AC139</f>
        <v>#REF!</v>
      </c>
      <c r="AD139" s="113" t="e">
        <f>#REF!-'IS 3Q2022'!AD139</f>
        <v>#REF!</v>
      </c>
      <c r="AE139" s="113" t="e">
        <f>#REF!-'IS 3Q2022'!AE139</f>
        <v>#REF!</v>
      </c>
      <c r="AF139" s="113" t="e">
        <f>#REF!-'IS 3Q2022'!AF139</f>
        <v>#REF!</v>
      </c>
      <c r="AG139" s="137" t="e">
        <f>#REF!-'IS 3Q2022'!AG139</f>
        <v>#REF!</v>
      </c>
      <c r="AH139" s="113" t="e">
        <f>#REF!-'IS 3Q2022'!AH139</f>
        <v>#REF!</v>
      </c>
      <c r="AI139" s="113" t="e">
        <f>#REF!-'IS 3Q2022'!AI139</f>
        <v>#REF!</v>
      </c>
      <c r="AJ139" s="113" t="e">
        <f>#REF!-'IS 3Q2022'!AJ139</f>
        <v>#REF!</v>
      </c>
      <c r="AK139" s="113" t="e">
        <f>#REF!-'IS 3Q2022'!AK139</f>
        <v>#REF!</v>
      </c>
      <c r="AL139" s="406" t="e">
        <f>#REF!-'IS 3Q2022'!AL139</f>
        <v>#REF!</v>
      </c>
      <c r="AM139" s="113" t="e">
        <f>#REF!-'IS 3Q2022'!AM139</f>
        <v>#REF!</v>
      </c>
      <c r="AN139" s="113" t="e">
        <f>#REF!-'IS 3Q2022'!AN139</f>
        <v>#REF!</v>
      </c>
      <c r="AO139" s="113" t="e">
        <f>#REF!-'IS 3Q2022'!AO139</f>
        <v>#REF!</v>
      </c>
      <c r="AP139" s="113" t="e">
        <f>#REF!-'IS 3Q2022'!AP139</f>
        <v>#REF!</v>
      </c>
      <c r="AQ139" s="137" t="e">
        <f>#REF!-'IS 3Q2022'!AQ139</f>
        <v>#REF!</v>
      </c>
      <c r="AR139" s="113" t="e">
        <f>#REF!-'IS 3Q2022'!AR139</f>
        <v>#REF!</v>
      </c>
      <c r="AS139" s="113" t="e">
        <f>#REF!-'IS 3Q2022'!AS139</f>
        <v>#REF!</v>
      </c>
      <c r="AT139" s="113" t="e">
        <f>#REF!-'IS 3Q2022'!AT139</f>
        <v>#REF!</v>
      </c>
      <c r="AU139" s="113" t="e">
        <f>#REF!-'IS 3Q2022'!AU139</f>
        <v>#REF!</v>
      </c>
      <c r="AV139" s="137" t="e">
        <f>#REF!-'IS 3Q2022'!AV139</f>
        <v>#REF!</v>
      </c>
    </row>
    <row r="140" spans="2:48" s="23" customFormat="1" outlineLevel="1" x14ac:dyDescent="0.55000000000000004">
      <c r="B140" s="437" t="s">
        <v>17</v>
      </c>
      <c r="C140" s="438"/>
      <c r="D140" s="101" t="e">
        <f>#REF!-'IS 3Q2022'!D140</f>
        <v>#REF!</v>
      </c>
      <c r="E140" s="30" t="e">
        <f>#REF!-'IS 3Q2022'!E140</f>
        <v>#REF!</v>
      </c>
      <c r="F140" s="30" t="e">
        <f>#REF!-'IS 3Q2022'!F140</f>
        <v>#REF!</v>
      </c>
      <c r="G140" s="30" t="e">
        <f>#REF!-'IS 3Q2022'!G140</f>
        <v>#REF!</v>
      </c>
      <c r="H140" s="137" t="e">
        <f>#REF!-'IS 3Q2022'!H140</f>
        <v>#REF!</v>
      </c>
      <c r="I140" s="30" t="e">
        <f>#REF!-'IS 3Q2022'!I140</f>
        <v>#REF!</v>
      </c>
      <c r="J140" s="30" t="e">
        <f>#REF!-'IS 3Q2022'!J140</f>
        <v>#REF!</v>
      </c>
      <c r="K140" s="30" t="e">
        <f>#REF!-'IS 3Q2022'!K140</f>
        <v>#REF!</v>
      </c>
      <c r="L140" s="113" t="e">
        <f>#REF!-'IS 3Q2022'!L140</f>
        <v>#REF!</v>
      </c>
      <c r="M140" s="128" t="e">
        <f>#REF!-'IS 3Q2022'!M140</f>
        <v>#REF!</v>
      </c>
      <c r="N140" s="30" t="e">
        <f>#REF!-'IS 3Q2022'!N140</f>
        <v>#REF!</v>
      </c>
      <c r="O140" s="30" t="e">
        <f>#REF!-'IS 3Q2022'!O140</f>
        <v>#REF!</v>
      </c>
      <c r="P140" s="30" t="e">
        <f>#REF!-'IS 3Q2022'!P140</f>
        <v>#REF!</v>
      </c>
      <c r="Q140" s="30" t="e">
        <f>#REF!-'IS 3Q2022'!Q140</f>
        <v>#REF!</v>
      </c>
      <c r="R140" s="128" t="e">
        <f>#REF!-'IS 3Q2022'!R140</f>
        <v>#REF!</v>
      </c>
      <c r="S140" s="30" t="e">
        <f>#REF!-'IS 3Q2022'!S140</f>
        <v>#REF!</v>
      </c>
      <c r="T140" s="30" t="e">
        <f>#REF!-'IS 3Q2022'!T140</f>
        <v>#REF!</v>
      </c>
      <c r="U140" s="30" t="e">
        <f>#REF!-'IS 3Q2022'!U140</f>
        <v>#REF!</v>
      </c>
      <c r="V140" s="30" t="e">
        <f>#REF!-'IS 3Q2022'!V140</f>
        <v>#REF!</v>
      </c>
      <c r="W140" s="28" t="e">
        <f>#REF!-'IS 3Q2022'!W140</f>
        <v>#REF!</v>
      </c>
      <c r="X140" s="30" t="e">
        <f>#REF!-'IS 3Q2022'!X140</f>
        <v>#REF!</v>
      </c>
      <c r="Y140" s="30" t="e">
        <f>#REF!-'IS 3Q2022'!Y140</f>
        <v>#REF!</v>
      </c>
      <c r="Z140" s="30" t="e">
        <f>#REF!-'IS 3Q2022'!Z140</f>
        <v>#REF!</v>
      </c>
      <c r="AA140" s="30" t="e">
        <f>#REF!-'IS 3Q2022'!AA140</f>
        <v>#REF!</v>
      </c>
      <c r="AB140" s="137" t="e">
        <f>#REF!-'IS 3Q2022'!AB140</f>
        <v>#REF!</v>
      </c>
      <c r="AC140" s="30" t="e">
        <f>#REF!-'IS 3Q2022'!AC140</f>
        <v>#REF!</v>
      </c>
      <c r="AD140" s="30" t="e">
        <f>#REF!-'IS 3Q2022'!AD140</f>
        <v>#REF!</v>
      </c>
      <c r="AE140" s="30" t="e">
        <f>#REF!-'IS 3Q2022'!AE140</f>
        <v>#REF!</v>
      </c>
      <c r="AF140" s="30" t="e">
        <f>#REF!-'IS 3Q2022'!AF140</f>
        <v>#REF!</v>
      </c>
      <c r="AG140" s="137" t="e">
        <f>#REF!-'IS 3Q2022'!AG140</f>
        <v>#REF!</v>
      </c>
      <c r="AH140" s="30" t="e">
        <f>#REF!-'IS 3Q2022'!AH140</f>
        <v>#REF!</v>
      </c>
      <c r="AI140" s="30" t="e">
        <f>#REF!-'IS 3Q2022'!AI140</f>
        <v>#REF!</v>
      </c>
      <c r="AJ140" s="30" t="e">
        <f>#REF!-'IS 3Q2022'!AJ140</f>
        <v>#REF!</v>
      </c>
      <c r="AK140" s="30" t="e">
        <f>#REF!-'IS 3Q2022'!AK140</f>
        <v>#REF!</v>
      </c>
      <c r="AL140" s="406" t="e">
        <f>#REF!-'IS 3Q2022'!AL140</f>
        <v>#REF!</v>
      </c>
      <c r="AM140" s="30" t="e">
        <f>#REF!-'IS 3Q2022'!AM140</f>
        <v>#REF!</v>
      </c>
      <c r="AN140" s="30" t="e">
        <f>#REF!-'IS 3Q2022'!AN140</f>
        <v>#REF!</v>
      </c>
      <c r="AO140" s="30" t="e">
        <f>#REF!-'IS 3Q2022'!AO140</f>
        <v>#REF!</v>
      </c>
      <c r="AP140" s="30" t="e">
        <f>#REF!-'IS 3Q2022'!AP140</f>
        <v>#REF!</v>
      </c>
      <c r="AQ140" s="28" t="e">
        <f>#REF!-'IS 3Q2022'!AQ140</f>
        <v>#REF!</v>
      </c>
      <c r="AR140" s="30" t="e">
        <f>#REF!-'IS 3Q2022'!AR140</f>
        <v>#REF!</v>
      </c>
      <c r="AS140" s="30" t="e">
        <f>#REF!-'IS 3Q2022'!AS140</f>
        <v>#REF!</v>
      </c>
      <c r="AT140" s="30" t="e">
        <f>#REF!-'IS 3Q2022'!AT140</f>
        <v>#REF!</v>
      </c>
      <c r="AU140" s="30" t="e">
        <f>#REF!-'IS 3Q2022'!AU140</f>
        <v>#REF!</v>
      </c>
      <c r="AV140" s="28" t="e">
        <f>#REF!-'IS 3Q2022'!AV140</f>
        <v>#REF!</v>
      </c>
    </row>
    <row r="141" spans="2:48" s="23" customFormat="1" outlineLevel="1" x14ac:dyDescent="0.55000000000000004">
      <c r="B141" s="437" t="s">
        <v>4</v>
      </c>
      <c r="C141" s="438"/>
      <c r="D141" s="101" t="e">
        <f>#REF!-'IS 3Q2022'!D141</f>
        <v>#REF!</v>
      </c>
      <c r="E141" s="27" t="e">
        <f>#REF!-'IS 3Q2022'!E141</f>
        <v>#REF!</v>
      </c>
      <c r="F141" s="27" t="e">
        <f>#REF!-'IS 3Q2022'!F141</f>
        <v>#REF!</v>
      </c>
      <c r="G141" s="27" t="e">
        <f>#REF!-'IS 3Q2022'!G141</f>
        <v>#REF!</v>
      </c>
      <c r="H141" s="29" t="e">
        <f>#REF!-'IS 3Q2022'!H141</f>
        <v>#REF!</v>
      </c>
      <c r="I141" s="27" t="e">
        <f>#REF!-'IS 3Q2022'!I141</f>
        <v>#REF!</v>
      </c>
      <c r="J141" s="27" t="e">
        <f>#REF!-'IS 3Q2022'!J141</f>
        <v>#REF!</v>
      </c>
      <c r="K141" s="27" t="e">
        <f>#REF!-'IS 3Q2022'!K141</f>
        <v>#REF!</v>
      </c>
      <c r="L141" s="113" t="e">
        <f>#REF!-'IS 3Q2022'!L141</f>
        <v>#REF!</v>
      </c>
      <c r="M141" s="137" t="e">
        <f>#REF!-'IS 3Q2022'!M141</f>
        <v>#REF!</v>
      </c>
      <c r="N141" s="27" t="e">
        <f>#REF!-'IS 3Q2022'!N141</f>
        <v>#REF!</v>
      </c>
      <c r="O141" s="27" t="e">
        <f>#REF!-'IS 3Q2022'!O141</f>
        <v>#REF!</v>
      </c>
      <c r="P141" s="27" t="e">
        <f>#REF!-'IS 3Q2022'!P141</f>
        <v>#REF!</v>
      </c>
      <c r="Q141" s="27" t="e">
        <f>#REF!-'IS 3Q2022'!Q141</f>
        <v>#REF!</v>
      </c>
      <c r="R141" s="137" t="e">
        <f>#REF!-'IS 3Q2022'!R141</f>
        <v>#REF!</v>
      </c>
      <c r="S141" s="27" t="e">
        <f>#REF!-'IS 3Q2022'!S141</f>
        <v>#REF!</v>
      </c>
      <c r="T141" s="27" t="e">
        <f>#REF!-'IS 3Q2022'!T141</f>
        <v>#REF!</v>
      </c>
      <c r="U141" s="27" t="e">
        <f>#REF!-'IS 3Q2022'!U141</f>
        <v>#REF!</v>
      </c>
      <c r="V141" s="27" t="e">
        <f>#REF!-'IS 3Q2022'!V141</f>
        <v>#REF!</v>
      </c>
      <c r="W141" s="137" t="e">
        <f>#REF!-'IS 3Q2022'!W141</f>
        <v>#REF!</v>
      </c>
      <c r="X141" s="27" t="e">
        <f>#REF!-'IS 3Q2022'!X141</f>
        <v>#REF!</v>
      </c>
      <c r="Y141" s="27" t="e">
        <f>#REF!-'IS 3Q2022'!Y141</f>
        <v>#REF!</v>
      </c>
      <c r="Z141" s="27" t="e">
        <f>#REF!-'IS 3Q2022'!Z141</f>
        <v>#REF!</v>
      </c>
      <c r="AA141" s="27" t="e">
        <f>#REF!-'IS 3Q2022'!AA141</f>
        <v>#REF!</v>
      </c>
      <c r="AB141" s="137" t="e">
        <f>#REF!-'IS 3Q2022'!AB141</f>
        <v>#REF!</v>
      </c>
      <c r="AC141" s="27" t="e">
        <f>#REF!-'IS 3Q2022'!AC141</f>
        <v>#REF!</v>
      </c>
      <c r="AD141" s="27" t="e">
        <f>#REF!-'IS 3Q2022'!AD141</f>
        <v>#REF!</v>
      </c>
      <c r="AE141" s="27" t="e">
        <f>#REF!-'IS 3Q2022'!AE141</f>
        <v>#REF!</v>
      </c>
      <c r="AF141" s="27" t="e">
        <f>#REF!-'IS 3Q2022'!AF141</f>
        <v>#REF!</v>
      </c>
      <c r="AG141" s="137" t="e">
        <f>#REF!-'IS 3Q2022'!AG141</f>
        <v>#REF!</v>
      </c>
      <c r="AH141" s="27" t="e">
        <f>#REF!-'IS 3Q2022'!AH141</f>
        <v>#REF!</v>
      </c>
      <c r="AI141" s="27" t="e">
        <f>#REF!-'IS 3Q2022'!AI141</f>
        <v>#REF!</v>
      </c>
      <c r="AJ141" s="27" t="e">
        <f>#REF!-'IS 3Q2022'!AJ141</f>
        <v>#REF!</v>
      </c>
      <c r="AK141" s="27" t="e">
        <f>#REF!-'IS 3Q2022'!AK141</f>
        <v>#REF!</v>
      </c>
      <c r="AL141" s="29" t="e">
        <f>#REF!-'IS 3Q2022'!AL141</f>
        <v>#REF!</v>
      </c>
      <c r="AM141" s="27" t="e">
        <f>#REF!-'IS 3Q2022'!AM141</f>
        <v>#REF!</v>
      </c>
      <c r="AN141" s="27" t="e">
        <f>#REF!-'IS 3Q2022'!AN141</f>
        <v>#REF!</v>
      </c>
      <c r="AO141" s="27" t="e">
        <f>#REF!-'IS 3Q2022'!AO141</f>
        <v>#REF!</v>
      </c>
      <c r="AP141" s="27" t="e">
        <f>#REF!-'IS 3Q2022'!AP141</f>
        <v>#REF!</v>
      </c>
      <c r="AQ141" s="29" t="e">
        <f>#REF!-'IS 3Q2022'!AQ141</f>
        <v>#REF!</v>
      </c>
      <c r="AR141" s="27" t="e">
        <f>#REF!-'IS 3Q2022'!AR141</f>
        <v>#REF!</v>
      </c>
      <c r="AS141" s="27" t="e">
        <f>#REF!-'IS 3Q2022'!AS141</f>
        <v>#REF!</v>
      </c>
      <c r="AT141" s="27" t="e">
        <f>#REF!-'IS 3Q2022'!AT141</f>
        <v>#REF!</v>
      </c>
      <c r="AU141" s="27" t="e">
        <f>#REF!-'IS 3Q2022'!AU141</f>
        <v>#REF!</v>
      </c>
      <c r="AV141" s="29" t="e">
        <f>#REF!-'IS 3Q2022'!AV141</f>
        <v>#REF!</v>
      </c>
    </row>
    <row r="142" spans="2:48" s="23" customFormat="1" outlineLevel="1" x14ac:dyDescent="0.55000000000000004">
      <c r="B142" s="437" t="s">
        <v>77</v>
      </c>
      <c r="C142" s="438"/>
      <c r="D142" s="101" t="e">
        <f>#REF!-'IS 3Q2022'!D142</f>
        <v>#REF!</v>
      </c>
      <c r="E142" s="27" t="e">
        <f>#REF!-'IS 3Q2022'!E142</f>
        <v>#REF!</v>
      </c>
      <c r="F142" s="27" t="e">
        <f>#REF!-'IS 3Q2022'!F142</f>
        <v>#REF!</v>
      </c>
      <c r="G142" s="27" t="e">
        <f>#REF!-'IS 3Q2022'!G142</f>
        <v>#REF!</v>
      </c>
      <c r="H142" s="29" t="e">
        <f>#REF!-'IS 3Q2022'!H142</f>
        <v>#REF!</v>
      </c>
      <c r="I142" s="27" t="e">
        <f>#REF!-'IS 3Q2022'!I142</f>
        <v>#REF!</v>
      </c>
      <c r="J142" s="27" t="e">
        <f>#REF!-'IS 3Q2022'!J142</f>
        <v>#REF!</v>
      </c>
      <c r="K142" s="27" t="e">
        <f>#REF!-'IS 3Q2022'!K142</f>
        <v>#REF!</v>
      </c>
      <c r="L142" s="113" t="e">
        <f>#REF!-'IS 3Q2022'!L142</f>
        <v>#REF!</v>
      </c>
      <c r="M142" s="137" t="e">
        <f>#REF!-'IS 3Q2022'!M142</f>
        <v>#REF!</v>
      </c>
      <c r="N142" s="27" t="e">
        <f>#REF!-'IS 3Q2022'!N142</f>
        <v>#REF!</v>
      </c>
      <c r="O142" s="27" t="e">
        <f>#REF!-'IS 3Q2022'!O142</f>
        <v>#REF!</v>
      </c>
      <c r="P142" s="27" t="e">
        <f>#REF!-'IS 3Q2022'!P142</f>
        <v>#REF!</v>
      </c>
      <c r="Q142" s="27" t="e">
        <f>#REF!-'IS 3Q2022'!Q142</f>
        <v>#REF!</v>
      </c>
      <c r="R142" s="137" t="e">
        <f>#REF!-'IS 3Q2022'!R142</f>
        <v>#REF!</v>
      </c>
      <c r="S142" s="27" t="e">
        <f>#REF!-'IS 3Q2022'!S142</f>
        <v>#REF!</v>
      </c>
      <c r="T142" s="27" t="e">
        <f>#REF!-'IS 3Q2022'!T142</f>
        <v>#REF!</v>
      </c>
      <c r="U142" s="27" t="e">
        <f>#REF!-'IS 3Q2022'!U142</f>
        <v>#REF!</v>
      </c>
      <c r="V142" s="420" t="e">
        <f>#REF!-'IS 3Q2022'!V142</f>
        <v>#REF!</v>
      </c>
      <c r="W142" s="137" t="e">
        <f>#REF!-'IS 3Q2022'!W142</f>
        <v>#REF!</v>
      </c>
      <c r="X142" s="27" t="e">
        <f>#REF!-'IS 3Q2022'!X142</f>
        <v>#REF!</v>
      </c>
      <c r="Y142" s="27" t="e">
        <f>#REF!-'IS 3Q2022'!Y142</f>
        <v>#REF!</v>
      </c>
      <c r="Z142" s="27" t="e">
        <f>#REF!-'IS 3Q2022'!Z142</f>
        <v>#REF!</v>
      </c>
      <c r="AA142" s="27" t="e">
        <f>#REF!-'IS 3Q2022'!AA142</f>
        <v>#REF!</v>
      </c>
      <c r="AB142" s="137" t="e">
        <f>#REF!-'IS 3Q2022'!AB142</f>
        <v>#REF!</v>
      </c>
      <c r="AC142" s="27" t="e">
        <f>#REF!-'IS 3Q2022'!AC142</f>
        <v>#REF!</v>
      </c>
      <c r="AD142" s="27" t="e">
        <f>#REF!-'IS 3Q2022'!AD142</f>
        <v>#REF!</v>
      </c>
      <c r="AE142" s="27" t="e">
        <f>#REF!-'IS 3Q2022'!AE142</f>
        <v>#REF!</v>
      </c>
      <c r="AF142" s="27" t="e">
        <f>#REF!-'IS 3Q2022'!AF142</f>
        <v>#REF!</v>
      </c>
      <c r="AG142" s="137" t="e">
        <f>#REF!-'IS 3Q2022'!AG142</f>
        <v>#REF!</v>
      </c>
      <c r="AH142" s="27" t="e">
        <f>#REF!-'IS 3Q2022'!AH142</f>
        <v>#REF!</v>
      </c>
      <c r="AI142" s="27" t="e">
        <f>#REF!-'IS 3Q2022'!AI142</f>
        <v>#REF!</v>
      </c>
      <c r="AJ142" s="27" t="e">
        <f>#REF!-'IS 3Q2022'!AJ142</f>
        <v>#REF!</v>
      </c>
      <c r="AK142" s="27" t="e">
        <f>#REF!-'IS 3Q2022'!AK142</f>
        <v>#REF!</v>
      </c>
      <c r="AL142" s="406" t="e">
        <f>#REF!-'IS 3Q2022'!AL142</f>
        <v>#REF!</v>
      </c>
      <c r="AM142" s="27" t="e">
        <f>#REF!-'IS 3Q2022'!AM142</f>
        <v>#REF!</v>
      </c>
      <c r="AN142" s="27" t="e">
        <f>#REF!-'IS 3Q2022'!AN142</f>
        <v>#REF!</v>
      </c>
      <c r="AO142" s="27" t="e">
        <f>#REF!-'IS 3Q2022'!AO142</f>
        <v>#REF!</v>
      </c>
      <c r="AP142" s="27" t="e">
        <f>#REF!-'IS 3Q2022'!AP142</f>
        <v>#REF!</v>
      </c>
      <c r="AQ142" s="29" t="e">
        <f>#REF!-'IS 3Q2022'!AQ142</f>
        <v>#REF!</v>
      </c>
      <c r="AR142" s="27" t="e">
        <f>#REF!-'IS 3Q2022'!AR142</f>
        <v>#REF!</v>
      </c>
      <c r="AS142" s="27" t="e">
        <f>#REF!-'IS 3Q2022'!AS142</f>
        <v>#REF!</v>
      </c>
      <c r="AT142" s="27" t="e">
        <f>#REF!-'IS 3Q2022'!AT142</f>
        <v>#REF!</v>
      </c>
      <c r="AU142" s="27" t="e">
        <f>#REF!-'IS 3Q2022'!AU142</f>
        <v>#REF!</v>
      </c>
      <c r="AV142" s="29" t="e">
        <f>#REF!-'IS 3Q2022'!AV142</f>
        <v>#REF!</v>
      </c>
    </row>
    <row r="143" spans="2:48" s="23" customFormat="1" outlineLevel="1" x14ac:dyDescent="0.55000000000000004">
      <c r="B143" s="437" t="s">
        <v>2</v>
      </c>
      <c r="C143" s="438"/>
      <c r="D143" s="101" t="e">
        <f>#REF!-'IS 3Q2022'!D143</f>
        <v>#REF!</v>
      </c>
      <c r="E143" s="27" t="e">
        <f>#REF!-'IS 3Q2022'!E143</f>
        <v>#REF!</v>
      </c>
      <c r="F143" s="27" t="e">
        <f>#REF!-'IS 3Q2022'!F143</f>
        <v>#REF!</v>
      </c>
      <c r="G143" s="118" t="e">
        <f>#REF!-'IS 3Q2022'!G143</f>
        <v>#REF!</v>
      </c>
      <c r="H143" s="137" t="e">
        <f>#REF!-'IS 3Q2022'!H143</f>
        <v>#REF!</v>
      </c>
      <c r="I143" s="118" t="e">
        <f>#REF!-'IS 3Q2022'!I143</f>
        <v>#REF!</v>
      </c>
      <c r="J143" s="118" t="e">
        <f>#REF!-'IS 3Q2022'!J143</f>
        <v>#REF!</v>
      </c>
      <c r="K143" s="118" t="e">
        <f>#REF!-'IS 3Q2022'!K143</f>
        <v>#REF!</v>
      </c>
      <c r="L143" s="118" t="e">
        <f>#REF!-'IS 3Q2022'!L143</f>
        <v>#REF!</v>
      </c>
      <c r="M143" s="137" t="e">
        <f>#REF!-'IS 3Q2022'!M143</f>
        <v>#REF!</v>
      </c>
      <c r="N143" s="118" t="e">
        <f>#REF!-'IS 3Q2022'!N143</f>
        <v>#REF!</v>
      </c>
      <c r="O143" s="118" t="e">
        <f>#REF!-'IS 3Q2022'!O143</f>
        <v>#REF!</v>
      </c>
      <c r="P143" s="118" t="e">
        <f>#REF!-'IS 3Q2022'!P143</f>
        <v>#REF!</v>
      </c>
      <c r="Q143" s="118" t="e">
        <f>#REF!-'IS 3Q2022'!Q143</f>
        <v>#REF!</v>
      </c>
      <c r="R143" s="137" t="e">
        <f>#REF!-'IS 3Q2022'!R143</f>
        <v>#REF!</v>
      </c>
      <c r="S143" s="118" t="e">
        <f>#REF!-'IS 3Q2022'!S143</f>
        <v>#REF!</v>
      </c>
      <c r="T143" s="118" t="e">
        <f>#REF!-'IS 3Q2022'!T143</f>
        <v>#REF!</v>
      </c>
      <c r="U143" s="118" t="e">
        <f>#REF!-'IS 3Q2022'!U143</f>
        <v>#REF!</v>
      </c>
      <c r="V143" s="35" t="e">
        <f>#REF!-'IS 3Q2022'!V143</f>
        <v>#REF!</v>
      </c>
      <c r="W143" s="137" t="e">
        <f>#REF!-'IS 3Q2022'!W143</f>
        <v>#REF!</v>
      </c>
      <c r="X143" s="35" t="e">
        <f>#REF!-'IS 3Q2022'!X143</f>
        <v>#REF!</v>
      </c>
      <c r="Y143" s="35" t="e">
        <f>#REF!-'IS 3Q2022'!Y143</f>
        <v>#REF!</v>
      </c>
      <c r="Z143" s="35" t="e">
        <f>#REF!-'IS 3Q2022'!Z143</f>
        <v>#REF!</v>
      </c>
      <c r="AA143" s="35" t="e">
        <f>#REF!-'IS 3Q2022'!AA143</f>
        <v>#REF!</v>
      </c>
      <c r="AB143" s="137" t="e">
        <f>#REF!-'IS 3Q2022'!AB143</f>
        <v>#REF!</v>
      </c>
      <c r="AC143" s="34" t="e">
        <f>#REF!-'IS 3Q2022'!AC143</f>
        <v>#REF!</v>
      </c>
      <c r="AD143" s="34" t="e">
        <f>#REF!-'IS 3Q2022'!AD143</f>
        <v>#REF!</v>
      </c>
      <c r="AE143" s="34" t="e">
        <f>#REF!-'IS 3Q2022'!AE143</f>
        <v>#REF!</v>
      </c>
      <c r="AF143" s="34" t="e">
        <f>#REF!-'IS 3Q2022'!AF143</f>
        <v>#REF!</v>
      </c>
      <c r="AG143" s="29" t="e">
        <f>#REF!-'IS 3Q2022'!AG143</f>
        <v>#REF!</v>
      </c>
      <c r="AH143" s="34" t="e">
        <f>#REF!-'IS 3Q2022'!AH143</f>
        <v>#REF!</v>
      </c>
      <c r="AI143" s="34" t="e">
        <f>#REF!-'IS 3Q2022'!AI143</f>
        <v>#REF!</v>
      </c>
      <c r="AJ143" s="34" t="e">
        <f>#REF!-'IS 3Q2022'!AJ143</f>
        <v>#REF!</v>
      </c>
      <c r="AK143" s="34" t="e">
        <f>#REF!-'IS 3Q2022'!AK143</f>
        <v>#REF!</v>
      </c>
      <c r="AL143" s="29" t="e">
        <f>#REF!-'IS 3Q2022'!AL143</f>
        <v>#REF!</v>
      </c>
      <c r="AM143" s="34" t="e">
        <f>#REF!-'IS 3Q2022'!AM143</f>
        <v>#REF!</v>
      </c>
      <c r="AN143" s="34" t="e">
        <f>#REF!-'IS 3Q2022'!AN143</f>
        <v>#REF!</v>
      </c>
      <c r="AO143" s="34" t="e">
        <f>#REF!-'IS 3Q2022'!AO143</f>
        <v>#REF!</v>
      </c>
      <c r="AP143" s="34" t="e">
        <f>#REF!-'IS 3Q2022'!AP143</f>
        <v>#REF!</v>
      </c>
      <c r="AQ143" s="29" t="e">
        <f>#REF!-'IS 3Q2022'!AQ143</f>
        <v>#REF!</v>
      </c>
      <c r="AR143" s="34" t="e">
        <f>#REF!-'IS 3Q2022'!AR143</f>
        <v>#REF!</v>
      </c>
      <c r="AS143" s="34" t="e">
        <f>#REF!-'IS 3Q2022'!AS143</f>
        <v>#REF!</v>
      </c>
      <c r="AT143" s="34" t="e">
        <f>#REF!-'IS 3Q2022'!AT143</f>
        <v>#REF!</v>
      </c>
      <c r="AU143" s="34" t="e">
        <f>#REF!-'IS 3Q2022'!AU143</f>
        <v>#REF!</v>
      </c>
      <c r="AV143" s="29" t="e">
        <f>#REF!-'IS 3Q2022'!AV143</f>
        <v>#REF!</v>
      </c>
    </row>
    <row r="144" spans="2:48" s="23" customFormat="1" outlineLevel="1" x14ac:dyDescent="0.55000000000000004">
      <c r="B144" s="437" t="s">
        <v>78</v>
      </c>
      <c r="C144" s="438"/>
      <c r="D144" s="101" t="e">
        <f>#REF!-'IS 3Q2022'!D144</f>
        <v>#REF!</v>
      </c>
      <c r="E144" s="27" t="e">
        <f>#REF!-'IS 3Q2022'!E144</f>
        <v>#REF!</v>
      </c>
      <c r="F144" s="27" t="e">
        <f>#REF!-'IS 3Q2022'!F144</f>
        <v>#REF!</v>
      </c>
      <c r="G144" s="27" t="e">
        <f>#REF!-'IS 3Q2022'!G144</f>
        <v>#REF!</v>
      </c>
      <c r="H144" s="29" t="e">
        <f>#REF!-'IS 3Q2022'!H144</f>
        <v>#REF!</v>
      </c>
      <c r="I144" s="27" t="e">
        <f>#REF!-'IS 3Q2022'!I144</f>
        <v>#REF!</v>
      </c>
      <c r="J144" s="27" t="e">
        <f>#REF!-'IS 3Q2022'!J144</f>
        <v>#REF!</v>
      </c>
      <c r="K144" s="27" t="e">
        <f>#REF!-'IS 3Q2022'!K144</f>
        <v>#REF!</v>
      </c>
      <c r="L144" s="27" t="e">
        <f>#REF!-'IS 3Q2022'!L144</f>
        <v>#REF!</v>
      </c>
      <c r="M144" s="29" t="e">
        <f>#REF!-'IS 3Q2022'!M144</f>
        <v>#REF!</v>
      </c>
      <c r="N144" s="27" t="e">
        <f>#REF!-'IS 3Q2022'!N144</f>
        <v>#REF!</v>
      </c>
      <c r="O144" s="27" t="e">
        <f>#REF!-'IS 3Q2022'!O144</f>
        <v>#REF!</v>
      </c>
      <c r="P144" s="27" t="e">
        <f>#REF!-'IS 3Q2022'!P144</f>
        <v>#REF!</v>
      </c>
      <c r="Q144" s="27" t="e">
        <f>#REF!-'IS 3Q2022'!Q144</f>
        <v>#REF!</v>
      </c>
      <c r="R144" s="137" t="e">
        <f>#REF!-'IS 3Q2022'!R144</f>
        <v>#REF!</v>
      </c>
      <c r="S144" s="27" t="e">
        <f>#REF!-'IS 3Q2022'!S144</f>
        <v>#REF!</v>
      </c>
      <c r="T144" s="27" t="e">
        <f>#REF!-'IS 3Q2022'!T144</f>
        <v>#REF!</v>
      </c>
      <c r="U144" s="27" t="e">
        <f>#REF!-'IS 3Q2022'!U144</f>
        <v>#REF!</v>
      </c>
      <c r="V144" s="35" t="e">
        <f>#REF!-'IS 3Q2022'!V144</f>
        <v>#REF!</v>
      </c>
      <c r="W144" s="137" t="e">
        <f>#REF!-'IS 3Q2022'!W144</f>
        <v>#REF!</v>
      </c>
      <c r="X144" s="35" t="e">
        <f>#REF!-'IS 3Q2022'!X144</f>
        <v>#REF!</v>
      </c>
      <c r="Y144" s="35" t="e">
        <f>#REF!-'IS 3Q2022'!Y144</f>
        <v>#REF!</v>
      </c>
      <c r="Z144" s="35" t="e">
        <f>#REF!-'IS 3Q2022'!Z144</f>
        <v>#REF!</v>
      </c>
      <c r="AA144" s="35" t="e">
        <f>#REF!-'IS 3Q2022'!AA144</f>
        <v>#REF!</v>
      </c>
      <c r="AB144" s="137" t="e">
        <f>#REF!-'IS 3Q2022'!AB144</f>
        <v>#REF!</v>
      </c>
      <c r="AC144" s="35" t="e">
        <f>#REF!-'IS 3Q2022'!AC144</f>
        <v>#REF!</v>
      </c>
      <c r="AD144" s="35" t="e">
        <f>#REF!-'IS 3Q2022'!AD144</f>
        <v>#REF!</v>
      </c>
      <c r="AE144" s="35" t="e">
        <f>#REF!-'IS 3Q2022'!AE144</f>
        <v>#REF!</v>
      </c>
      <c r="AF144" s="35" t="e">
        <f>#REF!-'IS 3Q2022'!AF144</f>
        <v>#REF!</v>
      </c>
      <c r="AG144" s="29" t="e">
        <f>#REF!-'IS 3Q2022'!AG144</f>
        <v>#REF!</v>
      </c>
      <c r="AH144" s="35" t="e">
        <f>#REF!-'IS 3Q2022'!AH144</f>
        <v>#REF!</v>
      </c>
      <c r="AI144" s="35" t="e">
        <f>#REF!-'IS 3Q2022'!AI144</f>
        <v>#REF!</v>
      </c>
      <c r="AJ144" s="35" t="e">
        <f>#REF!-'IS 3Q2022'!AJ144</f>
        <v>#REF!</v>
      </c>
      <c r="AK144" s="35" t="e">
        <f>#REF!-'IS 3Q2022'!AK144</f>
        <v>#REF!</v>
      </c>
      <c r="AL144" s="29" t="e">
        <f>#REF!-'IS 3Q2022'!AL144</f>
        <v>#REF!</v>
      </c>
      <c r="AM144" s="35" t="e">
        <f>#REF!-'IS 3Q2022'!AM144</f>
        <v>#REF!</v>
      </c>
      <c r="AN144" s="35" t="e">
        <f>#REF!-'IS 3Q2022'!AN144</f>
        <v>#REF!</v>
      </c>
      <c r="AO144" s="35" t="e">
        <f>#REF!-'IS 3Q2022'!AO144</f>
        <v>#REF!</v>
      </c>
      <c r="AP144" s="35" t="e">
        <f>#REF!-'IS 3Q2022'!AP144</f>
        <v>#REF!</v>
      </c>
      <c r="AQ144" s="29" t="e">
        <f>#REF!-'IS 3Q2022'!AQ144</f>
        <v>#REF!</v>
      </c>
      <c r="AR144" s="35" t="e">
        <f>#REF!-'IS 3Q2022'!AR144</f>
        <v>#REF!</v>
      </c>
      <c r="AS144" s="35" t="e">
        <f>#REF!-'IS 3Q2022'!AS144</f>
        <v>#REF!</v>
      </c>
      <c r="AT144" s="35" t="e">
        <f>#REF!-'IS 3Q2022'!AT144</f>
        <v>#REF!</v>
      </c>
      <c r="AU144" s="35" t="e">
        <f>#REF!-'IS 3Q2022'!AU144</f>
        <v>#REF!</v>
      </c>
      <c r="AV144" s="29" t="e">
        <f>#REF!-'IS 3Q2022'!AV144</f>
        <v>#REF!</v>
      </c>
    </row>
    <row r="145" spans="2:48" s="23" customFormat="1" outlineLevel="1" x14ac:dyDescent="0.55000000000000004">
      <c r="B145" s="437" t="s">
        <v>79</v>
      </c>
      <c r="C145" s="438"/>
      <c r="D145" s="101" t="e">
        <f>#REF!-'IS 3Q2022'!D145</f>
        <v>#REF!</v>
      </c>
      <c r="E145" s="215" t="e">
        <f>#REF!-'IS 3Q2022'!E145</f>
        <v>#REF!</v>
      </c>
      <c r="F145" s="215" t="e">
        <f>#REF!-'IS 3Q2022'!F145</f>
        <v>#REF!</v>
      </c>
      <c r="G145" s="215" t="e">
        <f>#REF!-'IS 3Q2022'!G145</f>
        <v>#REF!</v>
      </c>
      <c r="H145" s="29" t="e">
        <f>#REF!-'IS 3Q2022'!H145</f>
        <v>#REF!</v>
      </c>
      <c r="I145" s="215" t="e">
        <f>#REF!-'IS 3Q2022'!I145</f>
        <v>#REF!</v>
      </c>
      <c r="J145" s="215" t="e">
        <f>#REF!-'IS 3Q2022'!J145</f>
        <v>#REF!</v>
      </c>
      <c r="K145" s="215" t="e">
        <f>#REF!-'IS 3Q2022'!K145</f>
        <v>#REF!</v>
      </c>
      <c r="L145" s="215" t="e">
        <f>#REF!-'IS 3Q2022'!L145</f>
        <v>#REF!</v>
      </c>
      <c r="M145" s="29" t="e">
        <f>#REF!-'IS 3Q2022'!M145</f>
        <v>#REF!</v>
      </c>
      <c r="N145" s="215" t="e">
        <f>#REF!-'IS 3Q2022'!N145</f>
        <v>#REF!</v>
      </c>
      <c r="O145" s="215" t="e">
        <f>#REF!-'IS 3Q2022'!O145</f>
        <v>#REF!</v>
      </c>
      <c r="P145" s="215" t="e">
        <f>#REF!-'IS 3Q2022'!P145</f>
        <v>#REF!</v>
      </c>
      <c r="Q145" s="215" t="e">
        <f>#REF!-'IS 3Q2022'!Q145</f>
        <v>#REF!</v>
      </c>
      <c r="R145" s="29" t="e">
        <f>#REF!-'IS 3Q2022'!R145</f>
        <v>#REF!</v>
      </c>
      <c r="S145" s="215" t="e">
        <f>#REF!-'IS 3Q2022'!S145</f>
        <v>#REF!</v>
      </c>
      <c r="T145" s="215" t="e">
        <f>#REF!-'IS 3Q2022'!T145</f>
        <v>#REF!</v>
      </c>
      <c r="U145" s="215" t="e">
        <f>#REF!-'IS 3Q2022'!U145</f>
        <v>#REF!</v>
      </c>
      <c r="V145" s="35" t="e">
        <f>#REF!-'IS 3Q2022'!V145</f>
        <v>#REF!</v>
      </c>
      <c r="W145" s="137" t="e">
        <f>#REF!-'IS 3Q2022'!W145</f>
        <v>#REF!</v>
      </c>
      <c r="X145" s="35" t="e">
        <f>#REF!-'IS 3Q2022'!X145</f>
        <v>#REF!</v>
      </c>
      <c r="Y145" s="35" t="e">
        <f>#REF!-'IS 3Q2022'!Y145</f>
        <v>#REF!</v>
      </c>
      <c r="Z145" s="35" t="e">
        <f>#REF!-'IS 3Q2022'!Z145</f>
        <v>#REF!</v>
      </c>
      <c r="AA145" s="35" t="e">
        <f>#REF!-'IS 3Q2022'!AA145</f>
        <v>#REF!</v>
      </c>
      <c r="AB145" s="137" t="e">
        <f>#REF!-'IS 3Q2022'!AB145</f>
        <v>#REF!</v>
      </c>
      <c r="AC145" s="35" t="e">
        <f>#REF!-'IS 3Q2022'!AC145</f>
        <v>#REF!</v>
      </c>
      <c r="AD145" s="35" t="e">
        <f>#REF!-'IS 3Q2022'!AD145</f>
        <v>#REF!</v>
      </c>
      <c r="AE145" s="35" t="e">
        <f>#REF!-'IS 3Q2022'!AE145</f>
        <v>#REF!</v>
      </c>
      <c r="AF145" s="35" t="e">
        <f>#REF!-'IS 3Q2022'!AF145</f>
        <v>#REF!</v>
      </c>
      <c r="AG145" s="29" t="e">
        <f>#REF!-'IS 3Q2022'!AG145</f>
        <v>#REF!</v>
      </c>
      <c r="AH145" s="35" t="e">
        <f>#REF!-'IS 3Q2022'!AH145</f>
        <v>#REF!</v>
      </c>
      <c r="AI145" s="35" t="e">
        <f>#REF!-'IS 3Q2022'!AI145</f>
        <v>#REF!</v>
      </c>
      <c r="AJ145" s="35" t="e">
        <f>#REF!-'IS 3Q2022'!AJ145</f>
        <v>#REF!</v>
      </c>
      <c r="AK145" s="35" t="e">
        <f>#REF!-'IS 3Q2022'!AK145</f>
        <v>#REF!</v>
      </c>
      <c r="AL145" s="29" t="e">
        <f>#REF!-'IS 3Q2022'!AL145</f>
        <v>#REF!</v>
      </c>
      <c r="AM145" s="35" t="e">
        <f>#REF!-'IS 3Q2022'!AM145</f>
        <v>#REF!</v>
      </c>
      <c r="AN145" s="35" t="e">
        <f>#REF!-'IS 3Q2022'!AN145</f>
        <v>#REF!</v>
      </c>
      <c r="AO145" s="35" t="e">
        <f>#REF!-'IS 3Q2022'!AO145</f>
        <v>#REF!</v>
      </c>
      <c r="AP145" s="35" t="e">
        <f>#REF!-'IS 3Q2022'!AP145</f>
        <v>#REF!</v>
      </c>
      <c r="AQ145" s="29" t="e">
        <f>#REF!-'IS 3Q2022'!AQ145</f>
        <v>#REF!</v>
      </c>
      <c r="AR145" s="35" t="e">
        <f>#REF!-'IS 3Q2022'!AR145</f>
        <v>#REF!</v>
      </c>
      <c r="AS145" s="35" t="e">
        <f>#REF!-'IS 3Q2022'!AS145</f>
        <v>#REF!</v>
      </c>
      <c r="AT145" s="35" t="e">
        <f>#REF!-'IS 3Q2022'!AT145</f>
        <v>#REF!</v>
      </c>
      <c r="AU145" s="35" t="e">
        <f>#REF!-'IS 3Q2022'!AU145</f>
        <v>#REF!</v>
      </c>
      <c r="AV145" s="29" t="e">
        <f>#REF!-'IS 3Q2022'!AV145</f>
        <v>#REF!</v>
      </c>
    </row>
    <row r="146" spans="2:48" s="23" customFormat="1" outlineLevel="1" x14ac:dyDescent="0.55000000000000004">
      <c r="B146" s="200" t="s">
        <v>186</v>
      </c>
      <c r="C146" s="201"/>
      <c r="D146" s="101" t="e">
        <f>#REF!-'IS 3Q2022'!D146</f>
        <v>#REF!</v>
      </c>
      <c r="E146" s="113" t="e">
        <f>#REF!-'IS 3Q2022'!E146</f>
        <v>#REF!</v>
      </c>
      <c r="F146" s="113" t="e">
        <f>#REF!-'IS 3Q2022'!F146</f>
        <v>#REF!</v>
      </c>
      <c r="G146" s="113" t="e">
        <f>#REF!-'IS 3Q2022'!G146</f>
        <v>#REF!</v>
      </c>
      <c r="H146" s="137" t="e">
        <f>#REF!-'IS 3Q2022'!H146</f>
        <v>#REF!</v>
      </c>
      <c r="I146" s="113" t="e">
        <f>#REF!-'IS 3Q2022'!I146</f>
        <v>#REF!</v>
      </c>
      <c r="J146" s="113" t="e">
        <f>#REF!-'IS 3Q2022'!J146</f>
        <v>#REF!</v>
      </c>
      <c r="K146" s="113" t="e">
        <f>#REF!-'IS 3Q2022'!K146</f>
        <v>#REF!</v>
      </c>
      <c r="L146" s="113" t="e">
        <f>#REF!-'IS 3Q2022'!L146</f>
        <v>#REF!</v>
      </c>
      <c r="M146" s="137" t="e">
        <f>#REF!-'IS 3Q2022'!M146</f>
        <v>#REF!</v>
      </c>
      <c r="N146" s="113" t="e">
        <f>#REF!-'IS 3Q2022'!N146</f>
        <v>#REF!</v>
      </c>
      <c r="O146" s="113" t="e">
        <f>#REF!-'IS 3Q2022'!O146</f>
        <v>#REF!</v>
      </c>
      <c r="P146" s="113" t="e">
        <f>#REF!-'IS 3Q2022'!P146</f>
        <v>#REF!</v>
      </c>
      <c r="Q146" s="113" t="e">
        <f>#REF!-'IS 3Q2022'!Q146</f>
        <v>#REF!</v>
      </c>
      <c r="R146" s="137" t="e">
        <f>#REF!-'IS 3Q2022'!R146</f>
        <v>#REF!</v>
      </c>
      <c r="S146" s="113" t="e">
        <f>#REF!-'IS 3Q2022'!S146</f>
        <v>#REF!</v>
      </c>
      <c r="T146" s="113" t="e">
        <f>#REF!-'IS 3Q2022'!T146</f>
        <v>#REF!</v>
      </c>
      <c r="U146" s="113" t="e">
        <f>#REF!-'IS 3Q2022'!U146</f>
        <v>#REF!</v>
      </c>
      <c r="V146" s="113" t="e">
        <f>#REF!-'IS 3Q2022'!V146</f>
        <v>#REF!</v>
      </c>
      <c r="W146" s="137" t="e">
        <f>#REF!-'IS 3Q2022'!W146</f>
        <v>#REF!</v>
      </c>
      <c r="X146" s="113" t="e">
        <f>#REF!-'IS 3Q2022'!X146</f>
        <v>#REF!</v>
      </c>
      <c r="Y146" s="113" t="e">
        <f>#REF!-'IS 3Q2022'!Y146</f>
        <v>#REF!</v>
      </c>
      <c r="Z146" s="113" t="e">
        <f>#REF!-'IS 3Q2022'!Z146</f>
        <v>#REF!</v>
      </c>
      <c r="AA146" s="113" t="e">
        <f>#REF!-'IS 3Q2022'!AA146</f>
        <v>#REF!</v>
      </c>
      <c r="AB146" s="137" t="e">
        <f>#REF!-'IS 3Q2022'!AB146</f>
        <v>#REF!</v>
      </c>
      <c r="AC146" s="113" t="e">
        <f>#REF!-'IS 3Q2022'!AC146</f>
        <v>#REF!</v>
      </c>
      <c r="AD146" s="113" t="e">
        <f>#REF!-'IS 3Q2022'!AD146</f>
        <v>#REF!</v>
      </c>
      <c r="AE146" s="113" t="e">
        <f>#REF!-'IS 3Q2022'!AE146</f>
        <v>#REF!</v>
      </c>
      <c r="AF146" s="113" t="e">
        <f>#REF!-'IS 3Q2022'!AF146</f>
        <v>#REF!</v>
      </c>
      <c r="AG146" s="137" t="e">
        <f>#REF!-'IS 3Q2022'!AG146</f>
        <v>#REF!</v>
      </c>
      <c r="AH146" s="113" t="e">
        <f>#REF!-'IS 3Q2022'!AH146</f>
        <v>#REF!</v>
      </c>
      <c r="AI146" s="113" t="e">
        <f>#REF!-'IS 3Q2022'!AI146</f>
        <v>#REF!</v>
      </c>
      <c r="AJ146" s="113" t="e">
        <f>#REF!-'IS 3Q2022'!AJ146</f>
        <v>#REF!</v>
      </c>
      <c r="AK146" s="113" t="e">
        <f>#REF!-'IS 3Q2022'!AK146</f>
        <v>#REF!</v>
      </c>
      <c r="AL146" s="137" t="e">
        <f>#REF!-'IS 3Q2022'!AL146</f>
        <v>#REF!</v>
      </c>
      <c r="AM146" s="113" t="e">
        <f>#REF!-'IS 3Q2022'!AM146</f>
        <v>#REF!</v>
      </c>
      <c r="AN146" s="113" t="e">
        <f>#REF!-'IS 3Q2022'!AN146</f>
        <v>#REF!</v>
      </c>
      <c r="AO146" s="113" t="e">
        <f>#REF!-'IS 3Q2022'!AO146</f>
        <v>#REF!</v>
      </c>
      <c r="AP146" s="113" t="e">
        <f>#REF!-'IS 3Q2022'!AP146</f>
        <v>#REF!</v>
      </c>
      <c r="AQ146" s="137" t="e">
        <f>#REF!-'IS 3Q2022'!AQ146</f>
        <v>#REF!</v>
      </c>
      <c r="AR146" s="113" t="e">
        <f>#REF!-'IS 3Q2022'!AR146</f>
        <v>#REF!</v>
      </c>
      <c r="AS146" s="113" t="e">
        <f>#REF!-'IS 3Q2022'!AS146</f>
        <v>#REF!</v>
      </c>
      <c r="AT146" s="113" t="e">
        <f>#REF!-'IS 3Q2022'!AT146</f>
        <v>#REF!</v>
      </c>
      <c r="AU146" s="113" t="e">
        <f>#REF!-'IS 3Q2022'!AU146</f>
        <v>#REF!</v>
      </c>
      <c r="AV146" s="137" t="e">
        <f>#REF!-'IS 3Q2022'!AV146</f>
        <v>#REF!</v>
      </c>
    </row>
    <row r="147" spans="2:48" s="23" customFormat="1" outlineLevel="1" x14ac:dyDescent="0.55000000000000004">
      <c r="B147" s="200" t="s">
        <v>139</v>
      </c>
      <c r="C147" s="201"/>
      <c r="D147" s="101" t="e">
        <f>#REF!-'IS 3Q2022'!D147</f>
        <v>#REF!</v>
      </c>
      <c r="E147" s="27" t="e">
        <f>#REF!-'IS 3Q2022'!E147</f>
        <v>#REF!</v>
      </c>
      <c r="F147" s="27" t="e">
        <f>#REF!-'IS 3Q2022'!F147</f>
        <v>#REF!</v>
      </c>
      <c r="G147" s="27" t="e">
        <f>#REF!-'IS 3Q2022'!G147</f>
        <v>#REF!</v>
      </c>
      <c r="H147" s="29" t="e">
        <f>#REF!-'IS 3Q2022'!H147</f>
        <v>#REF!</v>
      </c>
      <c r="I147" s="27" t="e">
        <f>#REF!-'IS 3Q2022'!I147</f>
        <v>#REF!</v>
      </c>
      <c r="J147" s="27" t="e">
        <f>#REF!-'IS 3Q2022'!J147</f>
        <v>#REF!</v>
      </c>
      <c r="K147" s="27" t="e">
        <f>#REF!-'IS 3Q2022'!K147</f>
        <v>#REF!</v>
      </c>
      <c r="L147" s="113" t="e">
        <f>#REF!-'IS 3Q2022'!L147</f>
        <v>#REF!</v>
      </c>
      <c r="M147" s="137" t="e">
        <f>#REF!-'IS 3Q2022'!M147</f>
        <v>#REF!</v>
      </c>
      <c r="N147" s="113" t="e">
        <f>#REF!-'IS 3Q2022'!N147</f>
        <v>#REF!</v>
      </c>
      <c r="O147" s="113" t="e">
        <f>#REF!-'IS 3Q2022'!O147</f>
        <v>#REF!</v>
      </c>
      <c r="P147" s="113" t="e">
        <f>#REF!-'IS 3Q2022'!P147</f>
        <v>#REF!</v>
      </c>
      <c r="Q147" s="113" t="e">
        <f>#REF!-'IS 3Q2022'!Q147</f>
        <v>#REF!</v>
      </c>
      <c r="R147" s="29" t="e">
        <f>#REF!-'IS 3Q2022'!R147</f>
        <v>#REF!</v>
      </c>
      <c r="S147" s="113" t="e">
        <f>#REF!-'IS 3Q2022'!S147</f>
        <v>#REF!</v>
      </c>
      <c r="T147" s="113" t="e">
        <f>#REF!-'IS 3Q2022'!T147</f>
        <v>#REF!</v>
      </c>
      <c r="U147" s="113" t="e">
        <f>#REF!-'IS 3Q2022'!U147</f>
        <v>#REF!</v>
      </c>
      <c r="V147" s="113" t="e">
        <f>#REF!-'IS 3Q2022'!V147</f>
        <v>#REF!</v>
      </c>
      <c r="W147" s="137" t="e">
        <f>#REF!-'IS 3Q2022'!W147</f>
        <v>#REF!</v>
      </c>
      <c r="X147" s="113" t="e">
        <f>#REF!-'IS 3Q2022'!X147</f>
        <v>#REF!</v>
      </c>
      <c r="Y147" s="113" t="e">
        <f>#REF!-'IS 3Q2022'!Y147</f>
        <v>#REF!</v>
      </c>
      <c r="Z147" s="113" t="e">
        <f>#REF!-'IS 3Q2022'!Z147</f>
        <v>#REF!</v>
      </c>
      <c r="AA147" s="113" t="e">
        <f>#REF!-'IS 3Q2022'!AA147</f>
        <v>#REF!</v>
      </c>
      <c r="AB147" s="137" t="e">
        <f>#REF!-'IS 3Q2022'!AB147</f>
        <v>#REF!</v>
      </c>
      <c r="AC147" s="113" t="e">
        <f>#REF!-'IS 3Q2022'!AC147</f>
        <v>#REF!</v>
      </c>
      <c r="AD147" s="113" t="e">
        <f>#REF!-'IS 3Q2022'!AD147</f>
        <v>#REF!</v>
      </c>
      <c r="AE147" s="113" t="e">
        <f>#REF!-'IS 3Q2022'!AE147</f>
        <v>#REF!</v>
      </c>
      <c r="AF147" s="113" t="e">
        <f>#REF!-'IS 3Q2022'!AF147</f>
        <v>#REF!</v>
      </c>
      <c r="AG147" s="137" t="e">
        <f>#REF!-'IS 3Q2022'!AG147</f>
        <v>#REF!</v>
      </c>
      <c r="AH147" s="113" t="e">
        <f>#REF!-'IS 3Q2022'!AH147</f>
        <v>#REF!</v>
      </c>
      <c r="AI147" s="113" t="e">
        <f>#REF!-'IS 3Q2022'!AI147</f>
        <v>#REF!</v>
      </c>
      <c r="AJ147" s="113" t="e">
        <f>#REF!-'IS 3Q2022'!AJ147</f>
        <v>#REF!</v>
      </c>
      <c r="AK147" s="113" t="e">
        <f>#REF!-'IS 3Q2022'!AK147</f>
        <v>#REF!</v>
      </c>
      <c r="AL147" s="137" t="e">
        <f>#REF!-'IS 3Q2022'!AL147</f>
        <v>#REF!</v>
      </c>
      <c r="AM147" s="113" t="e">
        <f>#REF!-'IS 3Q2022'!AM147</f>
        <v>#REF!</v>
      </c>
      <c r="AN147" s="113" t="e">
        <f>#REF!-'IS 3Q2022'!AN147</f>
        <v>#REF!</v>
      </c>
      <c r="AO147" s="113" t="e">
        <f>#REF!-'IS 3Q2022'!AO147</f>
        <v>#REF!</v>
      </c>
      <c r="AP147" s="113" t="e">
        <f>#REF!-'IS 3Q2022'!AP147</f>
        <v>#REF!</v>
      </c>
      <c r="AQ147" s="29" t="e">
        <f>#REF!-'IS 3Q2022'!AQ147</f>
        <v>#REF!</v>
      </c>
      <c r="AR147" s="113" t="e">
        <f>#REF!-'IS 3Q2022'!AR147</f>
        <v>#REF!</v>
      </c>
      <c r="AS147" s="113" t="e">
        <f>#REF!-'IS 3Q2022'!AS147</f>
        <v>#REF!</v>
      </c>
      <c r="AT147" s="113" t="e">
        <f>#REF!-'IS 3Q2022'!AT147</f>
        <v>#REF!</v>
      </c>
      <c r="AU147" s="113" t="e">
        <f>#REF!-'IS 3Q2022'!AU147</f>
        <v>#REF!</v>
      </c>
      <c r="AV147" s="29" t="e">
        <f>#REF!-'IS 3Q2022'!AV147</f>
        <v>#REF!</v>
      </c>
    </row>
    <row r="148" spans="2:48" s="23" customFormat="1" outlineLevel="1" x14ac:dyDescent="0.55000000000000004">
      <c r="B148" s="200" t="s">
        <v>140</v>
      </c>
      <c r="C148" s="201"/>
      <c r="D148" s="101" t="e">
        <f>#REF!-'IS 3Q2022'!D148</f>
        <v>#REF!</v>
      </c>
      <c r="E148" s="27" t="e">
        <f>#REF!-'IS 3Q2022'!E148</f>
        <v>#REF!</v>
      </c>
      <c r="F148" s="27" t="e">
        <f>#REF!-'IS 3Q2022'!F148</f>
        <v>#REF!</v>
      </c>
      <c r="G148" s="27" t="e">
        <f>#REF!-'IS 3Q2022'!G148</f>
        <v>#REF!</v>
      </c>
      <c r="H148" s="29" t="e">
        <f>#REF!-'IS 3Q2022'!H148</f>
        <v>#REF!</v>
      </c>
      <c r="I148" s="27" t="e">
        <f>#REF!-'IS 3Q2022'!I148</f>
        <v>#REF!</v>
      </c>
      <c r="J148" s="27" t="e">
        <f>#REF!-'IS 3Q2022'!J148</f>
        <v>#REF!</v>
      </c>
      <c r="K148" s="27" t="e">
        <f>#REF!-'IS 3Q2022'!K148</f>
        <v>#REF!</v>
      </c>
      <c r="L148" s="113" t="e">
        <f>#REF!-'IS 3Q2022'!L148</f>
        <v>#REF!</v>
      </c>
      <c r="M148" s="137" t="e">
        <f>#REF!-'IS 3Q2022'!M148</f>
        <v>#REF!</v>
      </c>
      <c r="N148" s="113" t="e">
        <f>#REF!-'IS 3Q2022'!N148</f>
        <v>#REF!</v>
      </c>
      <c r="O148" s="113" t="e">
        <f>#REF!-'IS 3Q2022'!O148</f>
        <v>#REF!</v>
      </c>
      <c r="P148" s="113" t="e">
        <f>#REF!-'IS 3Q2022'!P148</f>
        <v>#REF!</v>
      </c>
      <c r="Q148" s="113" t="e">
        <f>#REF!-'IS 3Q2022'!Q148</f>
        <v>#REF!</v>
      </c>
      <c r="R148" s="29" t="e">
        <f>#REF!-'IS 3Q2022'!R148</f>
        <v>#REF!</v>
      </c>
      <c r="S148" s="113" t="e">
        <f>#REF!-'IS 3Q2022'!S148</f>
        <v>#REF!</v>
      </c>
      <c r="T148" s="113" t="e">
        <f>#REF!-'IS 3Q2022'!T148</f>
        <v>#REF!</v>
      </c>
      <c r="U148" s="113" t="e">
        <f>#REF!-'IS 3Q2022'!U148</f>
        <v>#REF!</v>
      </c>
      <c r="V148" s="113" t="e">
        <f>#REF!-'IS 3Q2022'!V148</f>
        <v>#REF!</v>
      </c>
      <c r="W148" s="137" t="e">
        <f>#REF!-'IS 3Q2022'!W148</f>
        <v>#REF!</v>
      </c>
      <c r="X148" s="113" t="e">
        <f>#REF!-'IS 3Q2022'!X148</f>
        <v>#REF!</v>
      </c>
      <c r="Y148" s="113" t="e">
        <f>#REF!-'IS 3Q2022'!Y148</f>
        <v>#REF!</v>
      </c>
      <c r="Z148" s="113" t="e">
        <f>#REF!-'IS 3Q2022'!Z148</f>
        <v>#REF!</v>
      </c>
      <c r="AA148" s="113" t="e">
        <f>#REF!-'IS 3Q2022'!AA148</f>
        <v>#REF!</v>
      </c>
      <c r="AB148" s="137" t="e">
        <f>#REF!-'IS 3Q2022'!AB148</f>
        <v>#REF!</v>
      </c>
      <c r="AC148" s="113" t="e">
        <f>#REF!-'IS 3Q2022'!AC148</f>
        <v>#REF!</v>
      </c>
      <c r="AD148" s="113" t="e">
        <f>#REF!-'IS 3Q2022'!AD148</f>
        <v>#REF!</v>
      </c>
      <c r="AE148" s="113" t="e">
        <f>#REF!-'IS 3Q2022'!AE148</f>
        <v>#REF!</v>
      </c>
      <c r="AF148" s="113" t="e">
        <f>#REF!-'IS 3Q2022'!AF148</f>
        <v>#REF!</v>
      </c>
      <c r="AG148" s="137" t="e">
        <f>#REF!-'IS 3Q2022'!AG148</f>
        <v>#REF!</v>
      </c>
      <c r="AH148" s="113" t="e">
        <f>#REF!-'IS 3Q2022'!AH148</f>
        <v>#REF!</v>
      </c>
      <c r="AI148" s="113" t="e">
        <f>#REF!-'IS 3Q2022'!AI148</f>
        <v>#REF!</v>
      </c>
      <c r="AJ148" s="113" t="e">
        <f>#REF!-'IS 3Q2022'!AJ148</f>
        <v>#REF!</v>
      </c>
      <c r="AK148" s="113" t="e">
        <f>#REF!-'IS 3Q2022'!AK148</f>
        <v>#REF!</v>
      </c>
      <c r="AL148" s="29" t="e">
        <f>#REF!-'IS 3Q2022'!AL148</f>
        <v>#REF!</v>
      </c>
      <c r="AM148" s="113" t="e">
        <f>#REF!-'IS 3Q2022'!AM148</f>
        <v>#REF!</v>
      </c>
      <c r="AN148" s="113" t="e">
        <f>#REF!-'IS 3Q2022'!AN148</f>
        <v>#REF!</v>
      </c>
      <c r="AO148" s="113" t="e">
        <f>#REF!-'IS 3Q2022'!AO148</f>
        <v>#REF!</v>
      </c>
      <c r="AP148" s="113" t="e">
        <f>#REF!-'IS 3Q2022'!AP148</f>
        <v>#REF!</v>
      </c>
      <c r="AQ148" s="29" t="e">
        <f>#REF!-'IS 3Q2022'!AQ148</f>
        <v>#REF!</v>
      </c>
      <c r="AR148" s="113" t="e">
        <f>#REF!-'IS 3Q2022'!AR148</f>
        <v>#REF!</v>
      </c>
      <c r="AS148" s="113" t="e">
        <f>#REF!-'IS 3Q2022'!AS148</f>
        <v>#REF!</v>
      </c>
      <c r="AT148" s="113" t="e">
        <f>#REF!-'IS 3Q2022'!AT148</f>
        <v>#REF!</v>
      </c>
      <c r="AU148" s="113" t="e">
        <f>#REF!-'IS 3Q2022'!AU148</f>
        <v>#REF!</v>
      </c>
      <c r="AV148" s="29" t="e">
        <f>#REF!-'IS 3Q2022'!AV148</f>
        <v>#REF!</v>
      </c>
    </row>
    <row r="149" spans="2:48" s="23" customFormat="1" outlineLevel="1" x14ac:dyDescent="0.55000000000000004">
      <c r="B149" s="200" t="s">
        <v>334</v>
      </c>
      <c r="C149" s="201"/>
      <c r="D149" s="101" t="e">
        <f>#REF!-'IS 3Q2022'!D149</f>
        <v>#REF!</v>
      </c>
      <c r="E149" s="27" t="e">
        <f>#REF!-'IS 3Q2022'!E149</f>
        <v>#REF!</v>
      </c>
      <c r="F149" s="27" t="e">
        <f>#REF!-'IS 3Q2022'!F149</f>
        <v>#REF!</v>
      </c>
      <c r="G149" s="27" t="e">
        <f>#REF!-'IS 3Q2022'!G149</f>
        <v>#REF!</v>
      </c>
      <c r="H149" s="29" t="e">
        <f>#REF!-'IS 3Q2022'!H149</f>
        <v>#REF!</v>
      </c>
      <c r="I149" s="27" t="e">
        <f>#REF!-'IS 3Q2022'!I149</f>
        <v>#REF!</v>
      </c>
      <c r="J149" s="27" t="e">
        <f>#REF!-'IS 3Q2022'!J149</f>
        <v>#REF!</v>
      </c>
      <c r="K149" s="27" t="e">
        <f>#REF!-'IS 3Q2022'!K149</f>
        <v>#REF!</v>
      </c>
      <c r="L149" s="113" t="e">
        <f>#REF!-'IS 3Q2022'!L149</f>
        <v>#REF!</v>
      </c>
      <c r="M149" s="137" t="e">
        <f>#REF!-'IS 3Q2022'!M149</f>
        <v>#REF!</v>
      </c>
      <c r="N149" s="113" t="e">
        <f>#REF!-'IS 3Q2022'!N149</f>
        <v>#REF!</v>
      </c>
      <c r="O149" s="113" t="e">
        <f>#REF!-'IS 3Q2022'!O149</f>
        <v>#REF!</v>
      </c>
      <c r="P149" s="113" t="e">
        <f>#REF!-'IS 3Q2022'!P149</f>
        <v>#REF!</v>
      </c>
      <c r="Q149" s="113" t="e">
        <f>#REF!-'IS 3Q2022'!Q149</f>
        <v>#REF!</v>
      </c>
      <c r="R149" s="29" t="e">
        <f>#REF!-'IS 3Q2022'!R149</f>
        <v>#REF!</v>
      </c>
      <c r="S149" s="113" t="e">
        <f>#REF!-'IS 3Q2022'!S149</f>
        <v>#REF!</v>
      </c>
      <c r="T149" s="113" t="e">
        <f>#REF!-'IS 3Q2022'!T149</f>
        <v>#REF!</v>
      </c>
      <c r="U149" s="113" t="e">
        <f>#REF!-'IS 3Q2022'!U149</f>
        <v>#REF!</v>
      </c>
      <c r="V149" s="113" t="e">
        <f>#REF!-'IS 3Q2022'!V149</f>
        <v>#REF!</v>
      </c>
      <c r="W149" s="137" t="e">
        <f>#REF!-'IS 3Q2022'!W149</f>
        <v>#REF!</v>
      </c>
      <c r="X149" s="113" t="e">
        <f>#REF!-'IS 3Q2022'!X149</f>
        <v>#REF!</v>
      </c>
      <c r="Y149" s="113" t="e">
        <f>#REF!-'IS 3Q2022'!Y149</f>
        <v>#REF!</v>
      </c>
      <c r="Z149" s="113" t="e">
        <f>#REF!-'IS 3Q2022'!Z149</f>
        <v>#REF!</v>
      </c>
      <c r="AA149" s="113" t="e">
        <f>#REF!-'IS 3Q2022'!AA149</f>
        <v>#REF!</v>
      </c>
      <c r="AB149" s="137" t="e">
        <f>#REF!-'IS 3Q2022'!AB149</f>
        <v>#REF!</v>
      </c>
      <c r="AC149" s="113" t="e">
        <f>#REF!-'IS 3Q2022'!AC149</f>
        <v>#REF!</v>
      </c>
      <c r="AD149" s="113" t="e">
        <f>#REF!-'IS 3Q2022'!AD149</f>
        <v>#REF!</v>
      </c>
      <c r="AE149" s="113" t="e">
        <f>#REF!-'IS 3Q2022'!AE149</f>
        <v>#REF!</v>
      </c>
      <c r="AF149" s="113" t="e">
        <f>#REF!-'IS 3Q2022'!AF149</f>
        <v>#REF!</v>
      </c>
      <c r="AG149" s="137" t="e">
        <f>#REF!-'IS 3Q2022'!AG149</f>
        <v>#REF!</v>
      </c>
      <c r="AH149" s="113" t="e">
        <f>#REF!-'IS 3Q2022'!AH149</f>
        <v>#REF!</v>
      </c>
      <c r="AI149" s="113" t="e">
        <f>#REF!-'IS 3Q2022'!AI149</f>
        <v>#REF!</v>
      </c>
      <c r="AJ149" s="113" t="e">
        <f>#REF!-'IS 3Q2022'!AJ149</f>
        <v>#REF!</v>
      </c>
      <c r="AK149" s="113" t="e">
        <f>#REF!-'IS 3Q2022'!AK149</f>
        <v>#REF!</v>
      </c>
      <c r="AL149" s="406" t="e">
        <f>#REF!-'IS 3Q2022'!AL149</f>
        <v>#REF!</v>
      </c>
      <c r="AM149" s="113" t="e">
        <f>#REF!-'IS 3Q2022'!AM149</f>
        <v>#REF!</v>
      </c>
      <c r="AN149" s="113" t="e">
        <f>#REF!-'IS 3Q2022'!AN149</f>
        <v>#REF!</v>
      </c>
      <c r="AO149" s="113" t="e">
        <f>#REF!-'IS 3Q2022'!AO149</f>
        <v>#REF!</v>
      </c>
      <c r="AP149" s="113" t="e">
        <f>#REF!-'IS 3Q2022'!AP149</f>
        <v>#REF!</v>
      </c>
      <c r="AQ149" s="29" t="e">
        <f>#REF!-'IS 3Q2022'!AQ149</f>
        <v>#REF!</v>
      </c>
      <c r="AR149" s="113" t="e">
        <f>#REF!-'IS 3Q2022'!AR149</f>
        <v>#REF!</v>
      </c>
      <c r="AS149" s="113" t="e">
        <f>#REF!-'IS 3Q2022'!AS149</f>
        <v>#REF!</v>
      </c>
      <c r="AT149" s="113" t="e">
        <f>#REF!-'IS 3Q2022'!AT149</f>
        <v>#REF!</v>
      </c>
      <c r="AU149" s="113" t="e">
        <f>#REF!-'IS 3Q2022'!AU149</f>
        <v>#REF!</v>
      </c>
      <c r="AV149" s="29" t="e">
        <f>#REF!-'IS 3Q2022'!AV149</f>
        <v>#REF!</v>
      </c>
    </row>
    <row r="150" spans="2:48" ht="17.100000000000001" x14ac:dyDescent="0.85">
      <c r="B150" s="445" t="s">
        <v>130</v>
      </c>
      <c r="C150" s="446"/>
      <c r="D150" s="14" t="s">
        <v>19</v>
      </c>
      <c r="E150" s="14" t="s">
        <v>81</v>
      </c>
      <c r="F150" s="14" t="s">
        <v>85</v>
      </c>
      <c r="G150" s="14" t="s">
        <v>95</v>
      </c>
      <c r="H150" s="40" t="s">
        <v>96</v>
      </c>
      <c r="I150" s="14" t="s">
        <v>97</v>
      </c>
      <c r="J150" s="14" t="s">
        <v>98</v>
      </c>
      <c r="K150" s="14" t="s">
        <v>99</v>
      </c>
      <c r="L150" s="14" t="s">
        <v>142</v>
      </c>
      <c r="M150" s="40" t="s">
        <v>143</v>
      </c>
      <c r="N150" s="14" t="s">
        <v>149</v>
      </c>
      <c r="O150" s="14" t="s">
        <v>157</v>
      </c>
      <c r="P150" s="14" t="s">
        <v>159</v>
      </c>
      <c r="Q150" s="14" t="s">
        <v>172</v>
      </c>
      <c r="R150" s="40" t="s">
        <v>173</v>
      </c>
      <c r="S150" s="14" t="s">
        <v>188</v>
      </c>
      <c r="T150" s="14" t="s">
        <v>189</v>
      </c>
      <c r="U150" s="14" t="s">
        <v>204</v>
      </c>
      <c r="V150" s="12" t="s">
        <v>25</v>
      </c>
      <c r="W150" s="255"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164</v>
      </c>
      <c r="AN150" s="12" t="s">
        <v>165</v>
      </c>
      <c r="AO150" s="12" t="s">
        <v>166</v>
      </c>
      <c r="AP150" s="12" t="s">
        <v>167</v>
      </c>
      <c r="AQ150" s="42" t="s">
        <v>168</v>
      </c>
      <c r="AR150" s="12" t="s">
        <v>195</v>
      </c>
      <c r="AS150" s="12" t="s">
        <v>196</v>
      </c>
      <c r="AT150" s="12" t="s">
        <v>197</v>
      </c>
      <c r="AU150" s="12" t="s">
        <v>198</v>
      </c>
      <c r="AV150" s="42" t="s">
        <v>199</v>
      </c>
    </row>
    <row r="151" spans="2:48" outlineLevel="1" x14ac:dyDescent="0.55000000000000004">
      <c r="B151" s="437" t="s">
        <v>208</v>
      </c>
      <c r="C151" s="438"/>
      <c r="D151" s="101" t="e">
        <f>#REF!-'IS 3Q2022'!D151</f>
        <v>#REF!</v>
      </c>
      <c r="E151" s="27" t="e">
        <f>#REF!-'IS 3Q2022'!E151</f>
        <v>#REF!</v>
      </c>
      <c r="F151" s="27" t="e">
        <f>#REF!-'IS 3Q2022'!F151</f>
        <v>#REF!</v>
      </c>
      <c r="G151" s="27" t="e">
        <f>#REF!-'IS 3Q2022'!G151</f>
        <v>#REF!</v>
      </c>
      <c r="H151" s="9" t="e">
        <f>#REF!-'IS 3Q2022'!H151</f>
        <v>#REF!</v>
      </c>
      <c r="I151" s="27" t="e">
        <f>#REF!-'IS 3Q2022'!I151</f>
        <v>#REF!</v>
      </c>
      <c r="J151" s="27" t="e">
        <f>#REF!-'IS 3Q2022'!J151</f>
        <v>#REF!</v>
      </c>
      <c r="K151" s="27" t="e">
        <f>#REF!-'IS 3Q2022'!K151</f>
        <v>#REF!</v>
      </c>
      <c r="L151" s="27" t="e">
        <f>#REF!-'IS 3Q2022'!L151</f>
        <v>#REF!</v>
      </c>
      <c r="M151" s="9" t="e">
        <f>#REF!-'IS 3Q2022'!M151</f>
        <v>#REF!</v>
      </c>
      <c r="N151" s="27" t="e">
        <f>#REF!-'IS 3Q2022'!N151</f>
        <v>#REF!</v>
      </c>
      <c r="O151" s="27" t="e">
        <f>#REF!-'IS 3Q2022'!O151</f>
        <v>#REF!</v>
      </c>
      <c r="P151" s="27" t="e">
        <f>#REF!-'IS 3Q2022'!P151</f>
        <v>#REF!</v>
      </c>
      <c r="Q151" s="27" t="e">
        <f>#REF!-'IS 3Q2022'!Q151</f>
        <v>#REF!</v>
      </c>
      <c r="R151" s="9" t="e">
        <f>#REF!-'IS 3Q2022'!R151</f>
        <v>#REF!</v>
      </c>
      <c r="S151" s="27" t="e">
        <f>#REF!-'IS 3Q2022'!S151</f>
        <v>#REF!</v>
      </c>
      <c r="T151" s="27" t="e">
        <f>#REF!-'IS 3Q2022'!T151</f>
        <v>#REF!</v>
      </c>
      <c r="U151" s="27" t="e">
        <f>#REF!-'IS 3Q2022'!U151</f>
        <v>#REF!</v>
      </c>
      <c r="V151" s="35" t="e">
        <f>#REF!-'IS 3Q2022'!V151</f>
        <v>#REF!</v>
      </c>
      <c r="W151" s="256" t="e">
        <f>#REF!-'IS 3Q2022'!W151</f>
        <v>#REF!</v>
      </c>
      <c r="X151" s="35" t="e">
        <f>#REF!-'IS 3Q2022'!X151</f>
        <v>#REF!</v>
      </c>
      <c r="Y151" s="35" t="e">
        <f>#REF!-'IS 3Q2022'!Y151</f>
        <v>#REF!</v>
      </c>
      <c r="Z151" s="35" t="e">
        <f>#REF!-'IS 3Q2022'!Z151</f>
        <v>#REF!</v>
      </c>
      <c r="AA151" s="35" t="e">
        <f>#REF!-'IS 3Q2022'!AA151</f>
        <v>#REF!</v>
      </c>
      <c r="AB151" s="9" t="e">
        <f>#REF!-'IS 3Q2022'!AB151</f>
        <v>#REF!</v>
      </c>
      <c r="AC151" s="35" t="e">
        <f>#REF!-'IS 3Q2022'!AC151</f>
        <v>#REF!</v>
      </c>
      <c r="AD151" s="35" t="e">
        <f>#REF!-'IS 3Q2022'!AD151</f>
        <v>#REF!</v>
      </c>
      <c r="AE151" s="35" t="e">
        <f>#REF!-'IS 3Q2022'!AE151</f>
        <v>#REF!</v>
      </c>
      <c r="AF151" s="35" t="e">
        <f>#REF!-'IS 3Q2022'!AF151</f>
        <v>#REF!</v>
      </c>
      <c r="AG151" s="9" t="e">
        <f>#REF!-'IS 3Q2022'!AG151</f>
        <v>#REF!</v>
      </c>
      <c r="AH151" s="35" t="e">
        <f>#REF!-'IS 3Q2022'!AH151</f>
        <v>#REF!</v>
      </c>
      <c r="AI151" s="35" t="e">
        <f>#REF!-'IS 3Q2022'!AI151</f>
        <v>#REF!</v>
      </c>
      <c r="AJ151" s="35" t="e">
        <f>#REF!-'IS 3Q2022'!AJ151</f>
        <v>#REF!</v>
      </c>
      <c r="AK151" s="35" t="e">
        <f>#REF!-'IS 3Q2022'!AK151</f>
        <v>#REF!</v>
      </c>
      <c r="AL151" s="9" t="e">
        <f>#REF!-'IS 3Q2022'!AL151</f>
        <v>#REF!</v>
      </c>
      <c r="AM151" s="35" t="e">
        <f>#REF!-'IS 3Q2022'!AM151</f>
        <v>#REF!</v>
      </c>
      <c r="AN151" s="35" t="e">
        <f>#REF!-'IS 3Q2022'!AN151</f>
        <v>#REF!</v>
      </c>
      <c r="AO151" s="35" t="e">
        <f>#REF!-'IS 3Q2022'!AO151</f>
        <v>#REF!</v>
      </c>
      <c r="AP151" s="35" t="e">
        <f>#REF!-'IS 3Q2022'!AP151</f>
        <v>#REF!</v>
      </c>
      <c r="AQ151" s="9" t="e">
        <f>#REF!-'IS 3Q2022'!AQ151</f>
        <v>#REF!</v>
      </c>
      <c r="AR151" s="35" t="e">
        <f>#REF!-'IS 3Q2022'!AR151</f>
        <v>#REF!</v>
      </c>
      <c r="AS151" s="35" t="e">
        <f>#REF!-'IS 3Q2022'!AS151</f>
        <v>#REF!</v>
      </c>
      <c r="AT151" s="35" t="e">
        <f>#REF!-'IS 3Q2022'!AT151</f>
        <v>#REF!</v>
      </c>
      <c r="AU151" s="35" t="e">
        <f>#REF!-'IS 3Q2022'!AU151</f>
        <v>#REF!</v>
      </c>
      <c r="AV151" s="9" t="e">
        <f>#REF!-'IS 3Q2022'!AV151</f>
        <v>#REF!</v>
      </c>
    </row>
    <row r="152" spans="2:48" outlineLevel="1" x14ac:dyDescent="0.55000000000000004">
      <c r="B152" s="437" t="s">
        <v>209</v>
      </c>
      <c r="C152" s="438"/>
      <c r="D152" s="27" t="e">
        <f>#REF!-'IS 3Q2022'!D152</f>
        <v>#REF!</v>
      </c>
      <c r="E152" s="27" t="e">
        <f>#REF!-'IS 3Q2022'!E152</f>
        <v>#REF!</v>
      </c>
      <c r="F152" s="27" t="e">
        <f>#REF!-'IS 3Q2022'!F152</f>
        <v>#REF!</v>
      </c>
      <c r="G152" s="27" t="e">
        <f>#REF!-'IS 3Q2022'!G152</f>
        <v>#REF!</v>
      </c>
      <c r="H152" s="9" t="e">
        <f>#REF!-'IS 3Q2022'!H152</f>
        <v>#REF!</v>
      </c>
      <c r="I152" s="27" t="e">
        <f>#REF!-'IS 3Q2022'!I152</f>
        <v>#REF!</v>
      </c>
      <c r="J152" s="27" t="e">
        <f>#REF!-'IS 3Q2022'!J152</f>
        <v>#REF!</v>
      </c>
      <c r="K152" s="27" t="e">
        <f>#REF!-'IS 3Q2022'!K152</f>
        <v>#REF!</v>
      </c>
      <c r="L152" s="27" t="e">
        <f>#REF!-'IS 3Q2022'!L152</f>
        <v>#REF!</v>
      </c>
      <c r="M152" s="9" t="e">
        <f>#REF!-'IS 3Q2022'!M152</f>
        <v>#REF!</v>
      </c>
      <c r="N152" s="27" t="e">
        <f>#REF!-'IS 3Q2022'!N152</f>
        <v>#REF!</v>
      </c>
      <c r="O152" s="27" t="e">
        <f>#REF!-'IS 3Q2022'!O152</f>
        <v>#REF!</v>
      </c>
      <c r="P152" s="27" t="e">
        <f>#REF!-'IS 3Q2022'!P152</f>
        <v>#REF!</v>
      </c>
      <c r="Q152" s="27" t="e">
        <f>#REF!-'IS 3Q2022'!Q152</f>
        <v>#REF!</v>
      </c>
      <c r="R152" s="9" t="e">
        <f>#REF!-'IS 3Q2022'!R152</f>
        <v>#REF!</v>
      </c>
      <c r="S152" s="27" t="e">
        <f>#REF!-'IS 3Q2022'!S152</f>
        <v>#REF!</v>
      </c>
      <c r="T152" s="27" t="e">
        <f>#REF!-'IS 3Q2022'!T152</f>
        <v>#REF!</v>
      </c>
      <c r="U152" s="27" t="e">
        <f>#REF!-'IS 3Q2022'!U152</f>
        <v>#REF!</v>
      </c>
      <c r="V152" s="35" t="e">
        <f>#REF!-'IS 3Q2022'!V152</f>
        <v>#REF!</v>
      </c>
      <c r="W152" s="256" t="e">
        <f>#REF!-'IS 3Q2022'!W152</f>
        <v>#REF!</v>
      </c>
      <c r="X152" s="35" t="e">
        <f>#REF!-'IS 3Q2022'!X152</f>
        <v>#REF!</v>
      </c>
      <c r="Y152" s="35" t="e">
        <f>#REF!-'IS 3Q2022'!Y152</f>
        <v>#REF!</v>
      </c>
      <c r="Z152" s="35" t="e">
        <f>#REF!-'IS 3Q2022'!Z152</f>
        <v>#REF!</v>
      </c>
      <c r="AA152" s="35" t="e">
        <f>#REF!-'IS 3Q2022'!AA152</f>
        <v>#REF!</v>
      </c>
      <c r="AB152" s="9" t="e">
        <f>#REF!-'IS 3Q2022'!AB152</f>
        <v>#REF!</v>
      </c>
      <c r="AC152" s="35" t="e">
        <f>#REF!-'IS 3Q2022'!AC152</f>
        <v>#REF!</v>
      </c>
      <c r="AD152" s="35" t="e">
        <f>#REF!-'IS 3Q2022'!AD152</f>
        <v>#REF!</v>
      </c>
      <c r="AE152" s="35" t="e">
        <f>#REF!-'IS 3Q2022'!AE152</f>
        <v>#REF!</v>
      </c>
      <c r="AF152" s="35" t="e">
        <f>#REF!-'IS 3Q2022'!AF152</f>
        <v>#REF!</v>
      </c>
      <c r="AG152" s="9" t="e">
        <f>#REF!-'IS 3Q2022'!AG152</f>
        <v>#REF!</v>
      </c>
      <c r="AH152" s="35" t="e">
        <f>#REF!-'IS 3Q2022'!AH152</f>
        <v>#REF!</v>
      </c>
      <c r="AI152" s="35" t="e">
        <f>#REF!-'IS 3Q2022'!AI152</f>
        <v>#REF!</v>
      </c>
      <c r="AJ152" s="35" t="e">
        <f>#REF!-'IS 3Q2022'!AJ152</f>
        <v>#REF!</v>
      </c>
      <c r="AK152" s="35" t="e">
        <f>#REF!-'IS 3Q2022'!AK152</f>
        <v>#REF!</v>
      </c>
      <c r="AL152" s="9" t="e">
        <f>#REF!-'IS 3Q2022'!AL152</f>
        <v>#REF!</v>
      </c>
      <c r="AM152" s="35" t="e">
        <f>#REF!-'IS 3Q2022'!AM152</f>
        <v>#REF!</v>
      </c>
      <c r="AN152" s="35" t="e">
        <f>#REF!-'IS 3Q2022'!AN152</f>
        <v>#REF!</v>
      </c>
      <c r="AO152" s="35" t="e">
        <f>#REF!-'IS 3Q2022'!AO152</f>
        <v>#REF!</v>
      </c>
      <c r="AP152" s="35" t="e">
        <f>#REF!-'IS 3Q2022'!AP152</f>
        <v>#REF!</v>
      </c>
      <c r="AQ152" s="9" t="e">
        <f>#REF!-'IS 3Q2022'!AQ152</f>
        <v>#REF!</v>
      </c>
      <c r="AR152" s="35" t="e">
        <f>#REF!-'IS 3Q2022'!AR152</f>
        <v>#REF!</v>
      </c>
      <c r="AS152" s="35" t="e">
        <f>#REF!-'IS 3Q2022'!AS152</f>
        <v>#REF!</v>
      </c>
      <c r="AT152" s="35" t="e">
        <f>#REF!-'IS 3Q2022'!AT152</f>
        <v>#REF!</v>
      </c>
      <c r="AU152" s="35" t="e">
        <f>#REF!-'IS 3Q2022'!AU152</f>
        <v>#REF!</v>
      </c>
      <c r="AV152" s="9" t="e">
        <f>#REF!-'IS 3Q2022'!AV152</f>
        <v>#REF!</v>
      </c>
    </row>
    <row r="153" spans="2:48" outlineLevel="1" x14ac:dyDescent="0.55000000000000004">
      <c r="B153" s="447" t="s">
        <v>137</v>
      </c>
      <c r="C153" s="448"/>
      <c r="D153" s="245" t="e">
        <f>#REF!-'IS 3Q2022'!D153</f>
        <v>#REF!</v>
      </c>
      <c r="E153" s="144" t="e">
        <f>#REF!-'IS 3Q2022'!E153</f>
        <v>#REF!</v>
      </c>
      <c r="F153" s="144" t="e">
        <f>#REF!-'IS 3Q2022'!F153</f>
        <v>#REF!</v>
      </c>
      <c r="G153" s="144" t="e">
        <f>#REF!-'IS 3Q2022'!G153</f>
        <v>#REF!</v>
      </c>
      <c r="H153" s="246" t="e">
        <f>#REF!-'IS 3Q2022'!H153</f>
        <v>#REF!</v>
      </c>
      <c r="I153" s="144" t="e">
        <f>#REF!-'IS 3Q2022'!I153</f>
        <v>#REF!</v>
      </c>
      <c r="J153" s="144" t="e">
        <f>#REF!-'IS 3Q2022'!J153</f>
        <v>#REF!</v>
      </c>
      <c r="K153" s="144" t="e">
        <f>#REF!-'IS 3Q2022'!K153</f>
        <v>#REF!</v>
      </c>
      <c r="L153" s="144" t="e">
        <f>#REF!-'IS 3Q2022'!L153</f>
        <v>#REF!</v>
      </c>
      <c r="M153" s="246" t="e">
        <f>#REF!-'IS 3Q2022'!M153</f>
        <v>#REF!</v>
      </c>
      <c r="N153" s="144" t="e">
        <f>#REF!-'IS 3Q2022'!N153</f>
        <v>#REF!</v>
      </c>
      <c r="O153" s="144" t="e">
        <f>#REF!-'IS 3Q2022'!O153</f>
        <v>#REF!</v>
      </c>
      <c r="P153" s="144" t="e">
        <f>#REF!-'IS 3Q2022'!P153</f>
        <v>#REF!</v>
      </c>
      <c r="Q153" s="144" t="e">
        <f>#REF!-'IS 3Q2022'!Q153</f>
        <v>#REF!</v>
      </c>
      <c r="R153" s="246" t="e">
        <f>#REF!-'IS 3Q2022'!R153</f>
        <v>#REF!</v>
      </c>
      <c r="S153" s="144" t="e">
        <f>#REF!-'IS 3Q2022'!S153</f>
        <v>#REF!</v>
      </c>
      <c r="T153" s="144" t="e">
        <f>#REF!-'IS 3Q2022'!T153</f>
        <v>#REF!</v>
      </c>
      <c r="U153" s="144" t="e">
        <f>#REF!-'IS 3Q2022'!U153</f>
        <v>#REF!</v>
      </c>
      <c r="V153" s="247" t="e">
        <f>#REF!-'IS 3Q2022'!V153</f>
        <v>#REF!</v>
      </c>
      <c r="W153" s="257" t="e">
        <f>#REF!-'IS 3Q2022'!W153</f>
        <v>#REF!</v>
      </c>
      <c r="X153" s="247" t="e">
        <f>#REF!-'IS 3Q2022'!X153</f>
        <v>#REF!</v>
      </c>
      <c r="Y153" s="247" t="e">
        <f>#REF!-'IS 3Q2022'!Y153</f>
        <v>#REF!</v>
      </c>
      <c r="Z153" s="247" t="e">
        <f>#REF!-'IS 3Q2022'!Z153</f>
        <v>#REF!</v>
      </c>
      <c r="AA153" s="247" t="e">
        <f>#REF!-'IS 3Q2022'!AA153</f>
        <v>#REF!</v>
      </c>
      <c r="AB153" s="246" t="e">
        <f>#REF!-'IS 3Q2022'!AB153</f>
        <v>#REF!</v>
      </c>
      <c r="AC153" s="393" t="e">
        <f>#REF!-'IS 3Q2022'!AC153</f>
        <v>#REF!</v>
      </c>
      <c r="AD153" s="247" t="e">
        <f>#REF!-'IS 3Q2022'!AD153</f>
        <v>#REF!</v>
      </c>
      <c r="AE153" s="247" t="e">
        <f>#REF!-'IS 3Q2022'!AE153</f>
        <v>#REF!</v>
      </c>
      <c r="AF153" s="247" t="e">
        <f>#REF!-'IS 3Q2022'!AF153</f>
        <v>#REF!</v>
      </c>
      <c r="AG153" s="390" t="e">
        <f>#REF!-'IS 3Q2022'!AG153</f>
        <v>#REF!</v>
      </c>
      <c r="AH153" s="393" t="e">
        <f>#REF!-'IS 3Q2022'!AH153</f>
        <v>#REF!</v>
      </c>
      <c r="AI153" s="247" t="e">
        <f>#REF!-'IS 3Q2022'!AI153</f>
        <v>#REF!</v>
      </c>
      <c r="AJ153" s="247" t="e">
        <f>#REF!-'IS 3Q2022'!AJ153</f>
        <v>#REF!</v>
      </c>
      <c r="AK153" s="247" t="e">
        <f>#REF!-'IS 3Q2022'!AK153</f>
        <v>#REF!</v>
      </c>
      <c r="AL153" s="390" t="e">
        <f>#REF!-'IS 3Q2022'!AL153</f>
        <v>#REF!</v>
      </c>
      <c r="AM153" s="247" t="e">
        <f>#REF!-'IS 3Q2022'!AM153</f>
        <v>#REF!</v>
      </c>
      <c r="AN153" s="247" t="e">
        <f>#REF!-'IS 3Q2022'!AN153</f>
        <v>#REF!</v>
      </c>
      <c r="AO153" s="247" t="e">
        <f>#REF!-'IS 3Q2022'!AO153</f>
        <v>#REF!</v>
      </c>
      <c r="AP153" s="247" t="e">
        <f>#REF!-'IS 3Q2022'!AP153</f>
        <v>#REF!</v>
      </c>
      <c r="AQ153" s="246" t="e">
        <f>#REF!-'IS 3Q2022'!AQ153</f>
        <v>#REF!</v>
      </c>
      <c r="AR153" s="247" t="e">
        <f>#REF!-'IS 3Q2022'!AR153</f>
        <v>#REF!</v>
      </c>
      <c r="AS153" s="247" t="e">
        <f>#REF!-'IS 3Q2022'!AS153</f>
        <v>#REF!</v>
      </c>
      <c r="AT153" s="247" t="e">
        <f>#REF!-'IS 3Q2022'!AT153</f>
        <v>#REF!</v>
      </c>
      <c r="AU153" s="247" t="e">
        <f>#REF!-'IS 3Q2022'!AU153</f>
        <v>#REF!</v>
      </c>
      <c r="AV153" s="246" t="e">
        <f>#REF!-'IS 3Q2022'!AV153</f>
        <v>#REF!</v>
      </c>
    </row>
    <row r="154" spans="2:48" outlineLevel="1" x14ac:dyDescent="0.55000000000000004">
      <c r="B154" s="437" t="s">
        <v>138</v>
      </c>
      <c r="C154" s="438"/>
      <c r="D154" s="16" t="e">
        <f>#REF!-'IS 3Q2022'!D154</f>
        <v>#REF!</v>
      </c>
      <c r="E154" s="105" t="e">
        <f>#REF!-'IS 3Q2022'!E154</f>
        <v>#REF!</v>
      </c>
      <c r="F154" s="105" t="e">
        <f>#REF!-'IS 3Q2022'!F154</f>
        <v>#REF!</v>
      </c>
      <c r="G154" s="101" t="e">
        <f>#REF!-'IS 3Q2022'!G154</f>
        <v>#REF!</v>
      </c>
      <c r="H154" s="17" t="e">
        <f>#REF!-'IS 3Q2022'!H154</f>
        <v>#REF!</v>
      </c>
      <c r="I154" s="101" t="e">
        <f>#REF!-'IS 3Q2022'!I154</f>
        <v>#REF!</v>
      </c>
      <c r="J154" s="101" t="e">
        <f>#REF!-'IS 3Q2022'!J154</f>
        <v>#REF!</v>
      </c>
      <c r="K154" s="101" t="e">
        <f>#REF!-'IS 3Q2022'!K154</f>
        <v>#REF!</v>
      </c>
      <c r="L154" s="101" t="e">
        <f>#REF!-'IS 3Q2022'!L154</f>
        <v>#REF!</v>
      </c>
      <c r="M154" s="17" t="e">
        <f>#REF!-'IS 3Q2022'!M154</f>
        <v>#REF!</v>
      </c>
      <c r="N154" s="101" t="e">
        <f>#REF!-'IS 3Q2022'!N154</f>
        <v>#REF!</v>
      </c>
      <c r="O154" s="101" t="e">
        <f>#REF!-'IS 3Q2022'!O154</f>
        <v>#REF!</v>
      </c>
      <c r="P154" s="101" t="e">
        <f>#REF!-'IS 3Q2022'!P154</f>
        <v>#REF!</v>
      </c>
      <c r="Q154" s="101" t="e">
        <f>#REF!-'IS 3Q2022'!Q154</f>
        <v>#REF!</v>
      </c>
      <c r="R154" s="17" t="e">
        <f>#REF!-'IS 3Q2022'!R154</f>
        <v>#REF!</v>
      </c>
      <c r="S154" s="101" t="e">
        <f>#REF!-'IS 3Q2022'!S154</f>
        <v>#REF!</v>
      </c>
      <c r="T154" s="101" t="e">
        <f>#REF!-'IS 3Q2022'!T154</f>
        <v>#REF!</v>
      </c>
      <c r="U154" s="101" t="e">
        <f>#REF!-'IS 3Q2022'!U154</f>
        <v>#REF!</v>
      </c>
      <c r="V154" s="33" t="e">
        <f>#REF!-'IS 3Q2022'!V154</f>
        <v>#REF!</v>
      </c>
      <c r="W154" s="169" t="e">
        <f>#REF!-'IS 3Q2022'!W154</f>
        <v>#REF!</v>
      </c>
      <c r="X154" s="33" t="e">
        <f>#REF!-'IS 3Q2022'!X154</f>
        <v>#REF!</v>
      </c>
      <c r="Y154" s="33" t="e">
        <f>#REF!-'IS 3Q2022'!Y154</f>
        <v>#REF!</v>
      </c>
      <c r="Z154" s="33" t="e">
        <f>#REF!-'IS 3Q2022'!Z154</f>
        <v>#REF!</v>
      </c>
      <c r="AA154" s="33" t="e">
        <f>#REF!-'IS 3Q2022'!AA154</f>
        <v>#REF!</v>
      </c>
      <c r="AB154" s="17" t="e">
        <f>#REF!-'IS 3Q2022'!AB154</f>
        <v>#REF!</v>
      </c>
      <c r="AC154" s="33" t="e">
        <f>#REF!-'IS 3Q2022'!AC154</f>
        <v>#REF!</v>
      </c>
      <c r="AD154" s="33" t="e">
        <f>#REF!-'IS 3Q2022'!AD154</f>
        <v>#REF!</v>
      </c>
      <c r="AE154" s="33" t="e">
        <f>#REF!-'IS 3Q2022'!AE154</f>
        <v>#REF!</v>
      </c>
      <c r="AF154" s="33" t="e">
        <f>#REF!-'IS 3Q2022'!AF154</f>
        <v>#REF!</v>
      </c>
      <c r="AG154" s="17" t="e">
        <f>#REF!-'IS 3Q2022'!AG154</f>
        <v>#REF!</v>
      </c>
      <c r="AH154" s="33" t="e">
        <f>#REF!-'IS 3Q2022'!AH154</f>
        <v>#REF!</v>
      </c>
      <c r="AI154" s="33" t="e">
        <f>#REF!-'IS 3Q2022'!AI154</f>
        <v>#REF!</v>
      </c>
      <c r="AJ154" s="33" t="e">
        <f>#REF!-'IS 3Q2022'!AJ154</f>
        <v>#REF!</v>
      </c>
      <c r="AK154" s="33" t="e">
        <f>#REF!-'IS 3Q2022'!AK154</f>
        <v>#REF!</v>
      </c>
      <c r="AL154" s="17" t="e">
        <f>#REF!-'IS 3Q2022'!AL154</f>
        <v>#REF!</v>
      </c>
      <c r="AM154" s="33" t="e">
        <f>#REF!-'IS 3Q2022'!AM154</f>
        <v>#REF!</v>
      </c>
      <c r="AN154" s="33" t="e">
        <f>#REF!-'IS 3Q2022'!AN154</f>
        <v>#REF!</v>
      </c>
      <c r="AO154" s="33" t="e">
        <f>#REF!-'IS 3Q2022'!AO154</f>
        <v>#REF!</v>
      </c>
      <c r="AP154" s="33" t="e">
        <f>#REF!-'IS 3Q2022'!AP154</f>
        <v>#REF!</v>
      </c>
      <c r="AQ154" s="17" t="e">
        <f>#REF!-'IS 3Q2022'!AQ154</f>
        <v>#REF!</v>
      </c>
      <c r="AR154" s="33" t="e">
        <f>#REF!-'IS 3Q2022'!AR154</f>
        <v>#REF!</v>
      </c>
      <c r="AS154" s="33" t="e">
        <f>#REF!-'IS 3Q2022'!AS154</f>
        <v>#REF!</v>
      </c>
      <c r="AT154" s="33" t="e">
        <f>#REF!-'IS 3Q2022'!AT154</f>
        <v>#REF!</v>
      </c>
      <c r="AU154" s="33" t="e">
        <f>#REF!-'IS 3Q2022'!AU154</f>
        <v>#REF!</v>
      </c>
      <c r="AV154" s="17" t="e">
        <f>#REF!-'IS 3Q2022'!AV154</f>
        <v>#REF!</v>
      </c>
    </row>
    <row r="155" spans="2:48" outlineLevel="1" x14ac:dyDescent="0.55000000000000004">
      <c r="B155" s="437" t="s">
        <v>207</v>
      </c>
      <c r="C155" s="438"/>
      <c r="D155" s="139" t="e">
        <f>#REF!-'IS 3Q2022'!D155</f>
        <v>#REF!</v>
      </c>
      <c r="E155" s="139" t="e">
        <f>#REF!-'IS 3Q2022'!E155</f>
        <v>#REF!</v>
      </c>
      <c r="F155" s="142" t="e">
        <f>#REF!-'IS 3Q2022'!F155</f>
        <v>#REF!</v>
      </c>
      <c r="G155" s="142" t="e">
        <f>#REF!-'IS 3Q2022'!G155</f>
        <v>#REF!</v>
      </c>
      <c r="H155" s="49" t="e">
        <f>#REF!-'IS 3Q2022'!H155</f>
        <v>#REF!</v>
      </c>
      <c r="I155" s="139" t="e">
        <f>#REF!-'IS 3Q2022'!I155</f>
        <v>#REF!</v>
      </c>
      <c r="J155" s="142" t="e">
        <f>#REF!-'IS 3Q2022'!J155</f>
        <v>#REF!</v>
      </c>
      <c r="K155" s="139" t="e">
        <f>#REF!-'IS 3Q2022'!K155</f>
        <v>#REF!</v>
      </c>
      <c r="L155" s="139" t="e">
        <f>#REF!-'IS 3Q2022'!L155</f>
        <v>#REF!</v>
      </c>
      <c r="M155" s="49" t="e">
        <f>#REF!-'IS 3Q2022'!M155</f>
        <v>#REF!</v>
      </c>
      <c r="N155" s="139" t="e">
        <f>#REF!-'IS 3Q2022'!N155</f>
        <v>#REF!</v>
      </c>
      <c r="O155" s="139" t="e">
        <f>#REF!-'IS 3Q2022'!O155</f>
        <v>#REF!</v>
      </c>
      <c r="P155" s="139" t="e">
        <f>#REF!-'IS 3Q2022'!P155</f>
        <v>#REF!</v>
      </c>
      <c r="Q155" s="139" t="e">
        <f>#REF!-'IS 3Q2022'!Q155</f>
        <v>#REF!</v>
      </c>
      <c r="R155" s="49" t="e">
        <f>#REF!-'IS 3Q2022'!R155</f>
        <v>#REF!</v>
      </c>
      <c r="S155" s="139" t="e">
        <f>#REF!-'IS 3Q2022'!S155</f>
        <v>#REF!</v>
      </c>
      <c r="T155" s="142" t="e">
        <f>#REF!-'IS 3Q2022'!T155</f>
        <v>#REF!</v>
      </c>
      <c r="U155" s="142" t="e">
        <f>#REF!-'IS 3Q2022'!U155</f>
        <v>#REF!</v>
      </c>
      <c r="V155" s="139" t="e">
        <f>#REF!-'IS 3Q2022'!V155</f>
        <v>#REF!</v>
      </c>
      <c r="W155" s="49" t="e">
        <f>#REF!-'IS 3Q2022'!W155</f>
        <v>#REF!</v>
      </c>
      <c r="X155" s="139" t="e">
        <f>#REF!-'IS 3Q2022'!X155</f>
        <v>#REF!</v>
      </c>
      <c r="Y155" s="139" t="e">
        <f>#REF!-'IS 3Q2022'!Y155</f>
        <v>#REF!</v>
      </c>
      <c r="Z155" s="139" t="e">
        <f>#REF!-'IS 3Q2022'!Z155</f>
        <v>#REF!</v>
      </c>
      <c r="AA155" s="139" t="e">
        <f>#REF!-'IS 3Q2022'!AA155</f>
        <v>#REF!</v>
      </c>
      <c r="AB155" s="49" t="e">
        <f>#REF!-'IS 3Q2022'!AB155</f>
        <v>#REF!</v>
      </c>
      <c r="AC155" s="139" t="e">
        <f>#REF!-'IS 3Q2022'!AC155</f>
        <v>#REF!</v>
      </c>
      <c r="AD155" s="139" t="e">
        <f>#REF!-'IS 3Q2022'!AD155</f>
        <v>#REF!</v>
      </c>
      <c r="AE155" s="139" t="e">
        <f>#REF!-'IS 3Q2022'!AE155</f>
        <v>#REF!</v>
      </c>
      <c r="AF155" s="139" t="e">
        <f>#REF!-'IS 3Q2022'!AF155</f>
        <v>#REF!</v>
      </c>
      <c r="AG155" s="49" t="e">
        <f>#REF!-'IS 3Q2022'!AG155</f>
        <v>#REF!</v>
      </c>
      <c r="AH155" s="139" t="e">
        <f>#REF!-'IS 3Q2022'!AH155</f>
        <v>#REF!</v>
      </c>
      <c r="AI155" s="139" t="e">
        <f>#REF!-'IS 3Q2022'!AI155</f>
        <v>#REF!</v>
      </c>
      <c r="AJ155" s="139" t="e">
        <f>#REF!-'IS 3Q2022'!AJ155</f>
        <v>#REF!</v>
      </c>
      <c r="AK155" s="139" t="e">
        <f>#REF!-'IS 3Q2022'!AK155</f>
        <v>#REF!</v>
      </c>
      <c r="AL155" s="49" t="e">
        <f>#REF!-'IS 3Q2022'!AL155</f>
        <v>#REF!</v>
      </c>
      <c r="AM155" s="139" t="e">
        <f>#REF!-'IS 3Q2022'!AM155</f>
        <v>#REF!</v>
      </c>
      <c r="AN155" s="139" t="e">
        <f>#REF!-'IS 3Q2022'!AN155</f>
        <v>#REF!</v>
      </c>
      <c r="AO155" s="139" t="e">
        <f>#REF!-'IS 3Q2022'!AO155</f>
        <v>#REF!</v>
      </c>
      <c r="AP155" s="139" t="e">
        <f>#REF!-'IS 3Q2022'!AP155</f>
        <v>#REF!</v>
      </c>
      <c r="AQ155" s="49" t="e">
        <f>#REF!-'IS 3Q2022'!AQ155</f>
        <v>#REF!</v>
      </c>
      <c r="AR155" s="139" t="e">
        <f>#REF!-'IS 3Q2022'!AR155</f>
        <v>#REF!</v>
      </c>
      <c r="AS155" s="139" t="e">
        <f>#REF!-'IS 3Q2022'!AS155</f>
        <v>#REF!</v>
      </c>
      <c r="AT155" s="139" t="e">
        <f>#REF!-'IS 3Q2022'!AT155</f>
        <v>#REF!</v>
      </c>
      <c r="AU155" s="139" t="e">
        <f>#REF!-'IS 3Q2022'!AU155</f>
        <v>#REF!</v>
      </c>
      <c r="AV155" s="49" t="e">
        <f>#REF!-'IS 3Q2022'!AV155</f>
        <v>#REF!</v>
      </c>
    </row>
    <row r="156" spans="2:48" outlineLevel="1" x14ac:dyDescent="0.55000000000000004">
      <c r="B156" s="439" t="s">
        <v>131</v>
      </c>
      <c r="C156" s="440"/>
      <c r="D156" s="143" t="e">
        <f>#REF!-'IS 3Q2022'!D156</f>
        <v>#REF!</v>
      </c>
      <c r="E156" s="144" t="e">
        <f>#REF!-'IS 3Q2022'!E156</f>
        <v>#REF!</v>
      </c>
      <c r="F156" s="96" t="e">
        <f>#REF!-'IS 3Q2022'!F156</f>
        <v>#REF!</v>
      </c>
      <c r="G156" s="96" t="e">
        <f>#REF!-'IS 3Q2022'!G156</f>
        <v>#REF!</v>
      </c>
      <c r="H156" s="76" t="e">
        <f>#REF!-'IS 3Q2022'!H156</f>
        <v>#REF!</v>
      </c>
      <c r="I156" s="96" t="e">
        <f>#REF!-'IS 3Q2022'!I156</f>
        <v>#REF!</v>
      </c>
      <c r="J156" s="96" t="e">
        <f>#REF!-'IS 3Q2022'!J156</f>
        <v>#REF!</v>
      </c>
      <c r="K156" s="96" t="e">
        <f>#REF!-'IS 3Q2022'!K156</f>
        <v>#REF!</v>
      </c>
      <c r="L156" s="96" t="e">
        <f>#REF!-'IS 3Q2022'!L156</f>
        <v>#REF!</v>
      </c>
      <c r="M156" s="76" t="e">
        <f>#REF!-'IS 3Q2022'!M156</f>
        <v>#REF!</v>
      </c>
      <c r="N156" s="96" t="e">
        <f>#REF!-'IS 3Q2022'!N156</f>
        <v>#REF!</v>
      </c>
      <c r="O156" s="96" t="e">
        <f>#REF!-'IS 3Q2022'!O156</f>
        <v>#REF!</v>
      </c>
      <c r="P156" s="96" t="e">
        <f>#REF!-'IS 3Q2022'!P156</f>
        <v>#REF!</v>
      </c>
      <c r="Q156" s="96" t="e">
        <f>#REF!-'IS 3Q2022'!Q156</f>
        <v>#REF!</v>
      </c>
      <c r="R156" s="76" t="e">
        <f>#REF!-'IS 3Q2022'!R156</f>
        <v>#REF!</v>
      </c>
      <c r="S156" s="96" t="e">
        <f>#REF!-'IS 3Q2022'!S156</f>
        <v>#REF!</v>
      </c>
      <c r="T156" s="96" t="e">
        <f>#REF!-'IS 3Q2022'!T156</f>
        <v>#REF!</v>
      </c>
      <c r="U156" s="96" t="e">
        <f>#REF!-'IS 3Q2022'!U156</f>
        <v>#REF!</v>
      </c>
      <c r="V156" s="96" t="e">
        <f>#REF!-'IS 3Q2022'!V156</f>
        <v>#REF!</v>
      </c>
      <c r="W156" s="76" t="e">
        <f>#REF!-'IS 3Q2022'!W156</f>
        <v>#REF!</v>
      </c>
      <c r="X156" s="96" t="e">
        <f>#REF!-'IS 3Q2022'!X156</f>
        <v>#REF!</v>
      </c>
      <c r="Y156" s="96" t="e">
        <f>#REF!-'IS 3Q2022'!Y156</f>
        <v>#REF!</v>
      </c>
      <c r="Z156" s="96" t="e">
        <f>#REF!-'IS 3Q2022'!Z156</f>
        <v>#REF!</v>
      </c>
      <c r="AA156" s="96" t="e">
        <f>#REF!-'IS 3Q2022'!AA156</f>
        <v>#REF!</v>
      </c>
      <c r="AB156" s="76" t="e">
        <f>#REF!-'IS 3Q2022'!AB156</f>
        <v>#REF!</v>
      </c>
      <c r="AC156" s="96" t="e">
        <f>#REF!-'IS 3Q2022'!AC156</f>
        <v>#REF!</v>
      </c>
      <c r="AD156" s="96" t="e">
        <f>#REF!-'IS 3Q2022'!AD156</f>
        <v>#REF!</v>
      </c>
      <c r="AE156" s="96" t="e">
        <f>#REF!-'IS 3Q2022'!AE156</f>
        <v>#REF!</v>
      </c>
      <c r="AF156" s="96" t="e">
        <f>#REF!-'IS 3Q2022'!AF156</f>
        <v>#REF!</v>
      </c>
      <c r="AG156" s="76" t="e">
        <f>#REF!-'IS 3Q2022'!AG156</f>
        <v>#REF!</v>
      </c>
      <c r="AH156" s="96" t="e">
        <f>#REF!-'IS 3Q2022'!AH156</f>
        <v>#REF!</v>
      </c>
      <c r="AI156" s="96" t="e">
        <f>#REF!-'IS 3Q2022'!AI156</f>
        <v>#REF!</v>
      </c>
      <c r="AJ156" s="96" t="e">
        <f>#REF!-'IS 3Q2022'!AJ156</f>
        <v>#REF!</v>
      </c>
      <c r="AK156" s="96" t="e">
        <f>#REF!-'IS 3Q2022'!AK156</f>
        <v>#REF!</v>
      </c>
      <c r="AL156" s="76" t="e">
        <f>#REF!-'IS 3Q2022'!AL156</f>
        <v>#REF!</v>
      </c>
      <c r="AM156" s="96" t="e">
        <f>#REF!-'IS 3Q2022'!AM156</f>
        <v>#REF!</v>
      </c>
      <c r="AN156" s="96" t="e">
        <f>#REF!-'IS 3Q2022'!AN156</f>
        <v>#REF!</v>
      </c>
      <c r="AO156" s="96" t="e">
        <f>#REF!-'IS 3Q2022'!AO156</f>
        <v>#REF!</v>
      </c>
      <c r="AP156" s="96" t="e">
        <f>#REF!-'IS 3Q2022'!AP156</f>
        <v>#REF!</v>
      </c>
      <c r="AQ156" s="76" t="e">
        <f>#REF!-'IS 3Q2022'!AQ156</f>
        <v>#REF!</v>
      </c>
      <c r="AR156" s="96" t="e">
        <f>#REF!-'IS 3Q2022'!AR156</f>
        <v>#REF!</v>
      </c>
      <c r="AS156" s="96" t="e">
        <f>#REF!-'IS 3Q2022'!AS156</f>
        <v>#REF!</v>
      </c>
      <c r="AT156" s="96" t="e">
        <f>#REF!-'IS 3Q2022'!AT156</f>
        <v>#REF!</v>
      </c>
      <c r="AU156" s="96" t="e">
        <f>#REF!-'IS 3Q2022'!AU156</f>
        <v>#REF!</v>
      </c>
      <c r="AV156" s="76" t="e">
        <f>#REF!-'IS 3Q2022'!AV156</f>
        <v>#REF!</v>
      </c>
    </row>
    <row r="157" spans="2:48" outlineLevel="1" x14ac:dyDescent="0.55000000000000004">
      <c r="B157" s="441" t="s">
        <v>132</v>
      </c>
      <c r="C157" s="442"/>
      <c r="D157" s="145" t="e">
        <f>#REF!-'IS 3Q2022'!D157</f>
        <v>#REF!</v>
      </c>
      <c r="E157" s="146" t="e">
        <f>#REF!-'IS 3Q2022'!E157</f>
        <v>#REF!</v>
      </c>
      <c r="F157" s="139" t="e">
        <f>#REF!-'IS 3Q2022'!F157</f>
        <v>#REF!</v>
      </c>
      <c r="G157" s="139" t="e">
        <f>#REF!-'IS 3Q2022'!G157</f>
        <v>#REF!</v>
      </c>
      <c r="H157" s="49" t="e">
        <f>#REF!-'IS 3Q2022'!H157</f>
        <v>#REF!</v>
      </c>
      <c r="I157" s="139" t="e">
        <f>#REF!-'IS 3Q2022'!I157</f>
        <v>#REF!</v>
      </c>
      <c r="J157" s="139" t="e">
        <f>#REF!-'IS 3Q2022'!J157</f>
        <v>#REF!</v>
      </c>
      <c r="K157" s="139" t="e">
        <f>#REF!-'IS 3Q2022'!K157</f>
        <v>#REF!</v>
      </c>
      <c r="L157" s="139" t="e">
        <f>#REF!-'IS 3Q2022'!L157</f>
        <v>#REF!</v>
      </c>
      <c r="M157" s="49" t="e">
        <f>#REF!-'IS 3Q2022'!M157</f>
        <v>#REF!</v>
      </c>
      <c r="N157" s="139" t="e">
        <f>#REF!-'IS 3Q2022'!N157</f>
        <v>#REF!</v>
      </c>
      <c r="O157" s="139" t="e">
        <f>#REF!-'IS 3Q2022'!O157</f>
        <v>#REF!</v>
      </c>
      <c r="P157" s="139" t="e">
        <f>#REF!-'IS 3Q2022'!P157</f>
        <v>#REF!</v>
      </c>
      <c r="Q157" s="139" t="e">
        <f>#REF!-'IS 3Q2022'!Q157</f>
        <v>#REF!</v>
      </c>
      <c r="R157" s="49" t="e">
        <f>#REF!-'IS 3Q2022'!R157</f>
        <v>#REF!</v>
      </c>
      <c r="S157" s="139" t="e">
        <f>#REF!-'IS 3Q2022'!S157</f>
        <v>#REF!</v>
      </c>
      <c r="T157" s="139" t="e">
        <f>#REF!-'IS 3Q2022'!T157</f>
        <v>#REF!</v>
      </c>
      <c r="U157" s="142" t="e">
        <f>#REF!-'IS 3Q2022'!U157</f>
        <v>#REF!</v>
      </c>
      <c r="V157" s="139" t="e">
        <f>#REF!-'IS 3Q2022'!V157</f>
        <v>#REF!</v>
      </c>
      <c r="W157" s="137" t="e">
        <f>#REF!-'IS 3Q2022'!W157</f>
        <v>#REF!</v>
      </c>
      <c r="X157" s="139" t="e">
        <f>#REF!-'IS 3Q2022'!X157</f>
        <v>#REF!</v>
      </c>
      <c r="Y157" s="139" t="e">
        <f>#REF!-'IS 3Q2022'!Y157</f>
        <v>#REF!</v>
      </c>
      <c r="Z157" s="139" t="e">
        <f>#REF!-'IS 3Q2022'!Z157</f>
        <v>#REF!</v>
      </c>
      <c r="AA157" s="139" t="e">
        <f>#REF!-'IS 3Q2022'!AA157</f>
        <v>#REF!</v>
      </c>
      <c r="AB157" s="49" t="e">
        <f>#REF!-'IS 3Q2022'!AB157</f>
        <v>#REF!</v>
      </c>
      <c r="AC157" s="139" t="e">
        <f>#REF!-'IS 3Q2022'!AC157</f>
        <v>#REF!</v>
      </c>
      <c r="AD157" s="139" t="e">
        <f>#REF!-'IS 3Q2022'!AD157</f>
        <v>#REF!</v>
      </c>
      <c r="AE157" s="139" t="e">
        <f>#REF!-'IS 3Q2022'!AE157</f>
        <v>#REF!</v>
      </c>
      <c r="AF157" s="139" t="e">
        <f>#REF!-'IS 3Q2022'!AF157</f>
        <v>#REF!</v>
      </c>
      <c r="AG157" s="49" t="e">
        <f>#REF!-'IS 3Q2022'!AG157</f>
        <v>#REF!</v>
      </c>
      <c r="AH157" s="139" t="e">
        <f>#REF!-'IS 3Q2022'!AH157</f>
        <v>#REF!</v>
      </c>
      <c r="AI157" s="139" t="e">
        <f>#REF!-'IS 3Q2022'!AI157</f>
        <v>#REF!</v>
      </c>
      <c r="AJ157" s="139" t="e">
        <f>#REF!-'IS 3Q2022'!AJ157</f>
        <v>#REF!</v>
      </c>
      <c r="AK157" s="139" t="e">
        <f>#REF!-'IS 3Q2022'!AK157</f>
        <v>#REF!</v>
      </c>
      <c r="AL157" s="49" t="e">
        <f>#REF!-'IS 3Q2022'!AL157</f>
        <v>#REF!</v>
      </c>
      <c r="AM157" s="139" t="e">
        <f>#REF!-'IS 3Q2022'!AM157</f>
        <v>#REF!</v>
      </c>
      <c r="AN157" s="139" t="e">
        <f>#REF!-'IS 3Q2022'!AN157</f>
        <v>#REF!</v>
      </c>
      <c r="AO157" s="139" t="e">
        <f>#REF!-'IS 3Q2022'!AO157</f>
        <v>#REF!</v>
      </c>
      <c r="AP157" s="139" t="e">
        <f>#REF!-'IS 3Q2022'!AP157</f>
        <v>#REF!</v>
      </c>
      <c r="AQ157" s="49" t="e">
        <f>#REF!-'IS 3Q2022'!AQ157</f>
        <v>#REF!</v>
      </c>
      <c r="AR157" s="139" t="e">
        <f>#REF!-'IS 3Q2022'!AR157</f>
        <v>#REF!</v>
      </c>
      <c r="AS157" s="139" t="e">
        <f>#REF!-'IS 3Q2022'!AS157</f>
        <v>#REF!</v>
      </c>
      <c r="AT157" s="139" t="e">
        <f>#REF!-'IS 3Q2022'!AT157</f>
        <v>#REF!</v>
      </c>
      <c r="AU157" s="139" t="e">
        <f>#REF!-'IS 3Q2022'!AU157</f>
        <v>#REF!</v>
      </c>
      <c r="AV157" s="49" t="e">
        <f>#REF!-'IS 3Q2022'!AV157</f>
        <v>#REF!</v>
      </c>
    </row>
    <row r="158" spans="2:48" outlineLevel="1" x14ac:dyDescent="0.55000000000000004">
      <c r="B158" s="443" t="s">
        <v>133</v>
      </c>
      <c r="C158" s="444"/>
      <c r="D158" s="147" t="e">
        <f>#REF!-'IS 3Q2022'!D158</f>
        <v>#REF!</v>
      </c>
      <c r="E158" s="140" t="e">
        <f>#REF!-'IS 3Q2022'!E158</f>
        <v>#REF!</v>
      </c>
      <c r="F158" s="140" t="e">
        <f>#REF!-'IS 3Q2022'!F158</f>
        <v>#REF!</v>
      </c>
      <c r="G158" s="140" t="e">
        <f>#REF!-'IS 3Q2022'!G158</f>
        <v>#REF!</v>
      </c>
      <c r="H158" s="141" t="e">
        <f>#REF!-'IS 3Q2022'!H158</f>
        <v>#REF!</v>
      </c>
      <c r="I158" s="140" t="e">
        <f>#REF!-'IS 3Q2022'!I158</f>
        <v>#REF!</v>
      </c>
      <c r="J158" s="140" t="e">
        <f>#REF!-'IS 3Q2022'!J158</f>
        <v>#REF!</v>
      </c>
      <c r="K158" s="140" t="e">
        <f>#REF!-'IS 3Q2022'!K158</f>
        <v>#REF!</v>
      </c>
      <c r="L158" s="140" t="e">
        <f>#REF!-'IS 3Q2022'!L158</f>
        <v>#REF!</v>
      </c>
      <c r="M158" s="141" t="e">
        <f>#REF!-'IS 3Q2022'!M158</f>
        <v>#REF!</v>
      </c>
      <c r="N158" s="140" t="e">
        <f>#REF!-'IS 3Q2022'!N158</f>
        <v>#REF!</v>
      </c>
      <c r="O158" s="140" t="e">
        <f>#REF!-'IS 3Q2022'!O158</f>
        <v>#REF!</v>
      </c>
      <c r="P158" s="140" t="e">
        <f>#REF!-'IS 3Q2022'!P158</f>
        <v>#REF!</v>
      </c>
      <c r="Q158" s="140" t="e">
        <f>#REF!-'IS 3Q2022'!Q158</f>
        <v>#REF!</v>
      </c>
      <c r="R158" s="141" t="e">
        <f>#REF!-'IS 3Q2022'!R158</f>
        <v>#REF!</v>
      </c>
      <c r="S158" s="140" t="e">
        <f>#REF!-'IS 3Q2022'!S158</f>
        <v>#REF!</v>
      </c>
      <c r="T158" s="140" t="e">
        <f>#REF!-'IS 3Q2022'!T158</f>
        <v>#REF!</v>
      </c>
      <c r="U158" s="140" t="e">
        <f>#REF!-'IS 3Q2022'!U158</f>
        <v>#REF!</v>
      </c>
      <c r="V158" s="140" t="e">
        <f>#REF!-'IS 3Q2022'!V158</f>
        <v>#REF!</v>
      </c>
      <c r="W158" s="199" t="e">
        <f>#REF!-'IS 3Q2022'!W158</f>
        <v>#REF!</v>
      </c>
      <c r="X158" s="140" t="e">
        <f>#REF!-'IS 3Q2022'!X158</f>
        <v>#REF!</v>
      </c>
      <c r="Y158" s="140" t="e">
        <f>#REF!-'IS 3Q2022'!Y158</f>
        <v>#REF!</v>
      </c>
      <c r="Z158" s="140" t="e">
        <f>#REF!-'IS 3Q2022'!Z158</f>
        <v>#REF!</v>
      </c>
      <c r="AA158" s="140" t="e">
        <f>#REF!-'IS 3Q2022'!AA158</f>
        <v>#REF!</v>
      </c>
      <c r="AB158" s="141" t="e">
        <f>#REF!-'IS 3Q2022'!AB158</f>
        <v>#REF!</v>
      </c>
      <c r="AC158" s="140" t="e">
        <f>#REF!-'IS 3Q2022'!AC158</f>
        <v>#REF!</v>
      </c>
      <c r="AD158" s="140" t="e">
        <f>#REF!-'IS 3Q2022'!AD158</f>
        <v>#REF!</v>
      </c>
      <c r="AE158" s="140" t="e">
        <f>#REF!-'IS 3Q2022'!AE158</f>
        <v>#REF!</v>
      </c>
      <c r="AF158" s="140" t="e">
        <f>#REF!-'IS 3Q2022'!AF158</f>
        <v>#REF!</v>
      </c>
      <c r="AG158" s="141" t="e">
        <f>#REF!-'IS 3Q2022'!AG158</f>
        <v>#REF!</v>
      </c>
      <c r="AH158" s="140" t="e">
        <f>#REF!-'IS 3Q2022'!AH158</f>
        <v>#REF!</v>
      </c>
      <c r="AI158" s="140" t="e">
        <f>#REF!-'IS 3Q2022'!AI158</f>
        <v>#REF!</v>
      </c>
      <c r="AJ158" s="140" t="e">
        <f>#REF!-'IS 3Q2022'!AJ158</f>
        <v>#REF!</v>
      </c>
      <c r="AK158" s="140" t="e">
        <f>#REF!-'IS 3Q2022'!AK158</f>
        <v>#REF!</v>
      </c>
      <c r="AL158" s="141" t="e">
        <f>#REF!-'IS 3Q2022'!AL158</f>
        <v>#REF!</v>
      </c>
      <c r="AM158" s="140" t="e">
        <f>#REF!-'IS 3Q2022'!AM158</f>
        <v>#REF!</v>
      </c>
      <c r="AN158" s="140" t="e">
        <f>#REF!-'IS 3Q2022'!AN158</f>
        <v>#REF!</v>
      </c>
      <c r="AO158" s="140" t="e">
        <f>#REF!-'IS 3Q2022'!AO158</f>
        <v>#REF!</v>
      </c>
      <c r="AP158" s="140" t="e">
        <f>#REF!-'IS 3Q2022'!AP158</f>
        <v>#REF!</v>
      </c>
      <c r="AQ158" s="141" t="e">
        <f>#REF!-'IS 3Q2022'!AQ158</f>
        <v>#REF!</v>
      </c>
      <c r="AR158" s="140" t="e">
        <f>#REF!-'IS 3Q2022'!AR158</f>
        <v>#REF!</v>
      </c>
      <c r="AS158" s="140" t="e">
        <f>#REF!-'IS 3Q2022'!AS158</f>
        <v>#REF!</v>
      </c>
      <c r="AT158" s="140" t="e">
        <f>#REF!-'IS 3Q2022'!AT158</f>
        <v>#REF!</v>
      </c>
      <c r="AU158" s="140" t="e">
        <f>#REF!-'IS 3Q2022'!AU158</f>
        <v>#REF!</v>
      </c>
      <c r="AV158" s="141" t="e">
        <f>#REF!-'IS 3Q2022'!AV158</f>
        <v>#REF!</v>
      </c>
    </row>
    <row r="159" spans="2:48" outlineLevel="1" x14ac:dyDescent="0.55000000000000004">
      <c r="B159" s="200" t="s">
        <v>134</v>
      </c>
      <c r="C159" s="201"/>
      <c r="D159" s="139" t="e">
        <f>#REF!-'IS 3Q2022'!D159</f>
        <v>#REF!</v>
      </c>
      <c r="E159" s="36" t="e">
        <f>#REF!-'IS 3Q2022'!E159</f>
        <v>#REF!</v>
      </c>
      <c r="F159" s="36" t="e">
        <f>#REF!-'IS 3Q2022'!F159</f>
        <v>#REF!</v>
      </c>
      <c r="G159" s="139" t="e">
        <f>#REF!-'IS 3Q2022'!G159</f>
        <v>#REF!</v>
      </c>
      <c r="H159" s="49" t="e">
        <f>#REF!-'IS 3Q2022'!H159</f>
        <v>#REF!</v>
      </c>
      <c r="I159" s="139" t="e">
        <f>#REF!-'IS 3Q2022'!I159</f>
        <v>#REF!</v>
      </c>
      <c r="J159" s="139" t="e">
        <f>#REF!-'IS 3Q2022'!J159</f>
        <v>#REF!</v>
      </c>
      <c r="K159" s="139" t="e">
        <f>#REF!-'IS 3Q2022'!K159</f>
        <v>#REF!</v>
      </c>
      <c r="L159" s="139" t="e">
        <f>#REF!-'IS 3Q2022'!L159</f>
        <v>#REF!</v>
      </c>
      <c r="M159" s="49" t="e">
        <f>#REF!-'IS 3Q2022'!M159</f>
        <v>#REF!</v>
      </c>
      <c r="N159" s="139" t="e">
        <f>#REF!-'IS 3Q2022'!N159</f>
        <v>#REF!</v>
      </c>
      <c r="O159" s="139" t="e">
        <f>#REF!-'IS 3Q2022'!O159</f>
        <v>#REF!</v>
      </c>
      <c r="P159" s="139" t="e">
        <f>#REF!-'IS 3Q2022'!P159</f>
        <v>#REF!</v>
      </c>
      <c r="Q159" s="139" t="e">
        <f>#REF!-'IS 3Q2022'!Q159</f>
        <v>#REF!</v>
      </c>
      <c r="R159" s="49" t="e">
        <f>#REF!-'IS 3Q2022'!R159</f>
        <v>#REF!</v>
      </c>
      <c r="S159" s="139" t="e">
        <f>#REF!-'IS 3Q2022'!S159</f>
        <v>#REF!</v>
      </c>
      <c r="T159" s="139" t="e">
        <f>#REF!-'IS 3Q2022'!T159</f>
        <v>#REF!</v>
      </c>
      <c r="U159" s="139" t="e">
        <f>#REF!-'IS 3Q2022'!U159</f>
        <v>#REF!</v>
      </c>
      <c r="V159" s="139" t="e">
        <f>#REF!-'IS 3Q2022'!V159</f>
        <v>#REF!</v>
      </c>
      <c r="W159" s="49" t="e">
        <f>#REF!-'IS 3Q2022'!W159</f>
        <v>#REF!</v>
      </c>
      <c r="X159" s="139" t="e">
        <f>#REF!-'IS 3Q2022'!X159</f>
        <v>#REF!</v>
      </c>
      <c r="Y159" s="139" t="e">
        <f>#REF!-'IS 3Q2022'!Y159</f>
        <v>#REF!</v>
      </c>
      <c r="Z159" s="139" t="e">
        <f>#REF!-'IS 3Q2022'!Z159</f>
        <v>#REF!</v>
      </c>
      <c r="AA159" s="139" t="e">
        <f>#REF!-'IS 3Q2022'!AA159</f>
        <v>#REF!</v>
      </c>
      <c r="AB159" s="49" t="e">
        <f>#REF!-'IS 3Q2022'!AB159</f>
        <v>#REF!</v>
      </c>
      <c r="AC159" s="139" t="e">
        <f>#REF!-'IS 3Q2022'!AC159</f>
        <v>#REF!</v>
      </c>
      <c r="AD159" s="139" t="e">
        <f>#REF!-'IS 3Q2022'!AD159</f>
        <v>#REF!</v>
      </c>
      <c r="AE159" s="139" t="e">
        <f>#REF!-'IS 3Q2022'!AE159</f>
        <v>#REF!</v>
      </c>
      <c r="AF159" s="139" t="e">
        <f>#REF!-'IS 3Q2022'!AF159</f>
        <v>#REF!</v>
      </c>
      <c r="AG159" s="49" t="e">
        <f>#REF!-'IS 3Q2022'!AG159</f>
        <v>#REF!</v>
      </c>
      <c r="AH159" s="139" t="e">
        <f>#REF!-'IS 3Q2022'!AH159</f>
        <v>#REF!</v>
      </c>
      <c r="AI159" s="139" t="e">
        <f>#REF!-'IS 3Q2022'!AI159</f>
        <v>#REF!</v>
      </c>
      <c r="AJ159" s="139" t="e">
        <f>#REF!-'IS 3Q2022'!AJ159</f>
        <v>#REF!</v>
      </c>
      <c r="AK159" s="139" t="e">
        <f>#REF!-'IS 3Q2022'!AK159</f>
        <v>#REF!</v>
      </c>
      <c r="AL159" s="49" t="e">
        <f>#REF!-'IS 3Q2022'!AL159</f>
        <v>#REF!</v>
      </c>
      <c r="AM159" s="139" t="e">
        <f>#REF!-'IS 3Q2022'!AM159</f>
        <v>#REF!</v>
      </c>
      <c r="AN159" s="139" t="e">
        <f>#REF!-'IS 3Q2022'!AN159</f>
        <v>#REF!</v>
      </c>
      <c r="AO159" s="139" t="e">
        <f>#REF!-'IS 3Q2022'!AO159</f>
        <v>#REF!</v>
      </c>
      <c r="AP159" s="139" t="e">
        <f>#REF!-'IS 3Q2022'!AP159</f>
        <v>#REF!</v>
      </c>
      <c r="AQ159" s="49" t="e">
        <f>#REF!-'IS 3Q2022'!AQ159</f>
        <v>#REF!</v>
      </c>
      <c r="AR159" s="139" t="e">
        <f>#REF!-'IS 3Q2022'!AR159</f>
        <v>#REF!</v>
      </c>
      <c r="AS159" s="139" t="e">
        <f>#REF!-'IS 3Q2022'!AS159</f>
        <v>#REF!</v>
      </c>
      <c r="AT159" s="139" t="e">
        <f>#REF!-'IS 3Q2022'!AT159</f>
        <v>#REF!</v>
      </c>
      <c r="AU159" s="139" t="e">
        <f>#REF!-'IS 3Q2022'!AU159</f>
        <v>#REF!</v>
      </c>
      <c r="AV159" s="49" t="e">
        <f>#REF!-'IS 3Q2022'!AV159</f>
        <v>#REF!</v>
      </c>
    </row>
    <row r="160" spans="2:48" outlineLevel="1" x14ac:dyDescent="0.55000000000000004">
      <c r="B160" s="200" t="s">
        <v>135</v>
      </c>
      <c r="C160" s="201"/>
      <c r="D160" s="139" t="e">
        <f>#REF!-'IS 3Q2022'!D160</f>
        <v>#REF!</v>
      </c>
      <c r="E160" s="16" t="e">
        <f>#REF!-'IS 3Q2022'!E160</f>
        <v>#REF!</v>
      </c>
      <c r="F160" s="16" t="e">
        <f>#REF!-'IS 3Q2022'!F160</f>
        <v>#REF!</v>
      </c>
      <c r="G160" s="139" t="e">
        <f>#REF!-'IS 3Q2022'!G160</f>
        <v>#REF!</v>
      </c>
      <c r="H160" s="49" t="e">
        <f>#REF!-'IS 3Q2022'!H160</f>
        <v>#REF!</v>
      </c>
      <c r="I160" s="139" t="e">
        <f>#REF!-'IS 3Q2022'!I160</f>
        <v>#REF!</v>
      </c>
      <c r="J160" s="139" t="e">
        <f>#REF!-'IS 3Q2022'!J160</f>
        <v>#REF!</v>
      </c>
      <c r="K160" s="139" t="e">
        <f>#REF!-'IS 3Q2022'!K160</f>
        <v>#REF!</v>
      </c>
      <c r="L160" s="139" t="e">
        <f>#REF!-'IS 3Q2022'!L160</f>
        <v>#REF!</v>
      </c>
      <c r="M160" s="49" t="e">
        <f>#REF!-'IS 3Q2022'!M160</f>
        <v>#REF!</v>
      </c>
      <c r="N160" s="179" t="e">
        <f>#REF!-'IS 3Q2022'!N160</f>
        <v>#REF!</v>
      </c>
      <c r="O160" s="139" t="e">
        <f>#REF!-'IS 3Q2022'!O160</f>
        <v>#REF!</v>
      </c>
      <c r="P160" s="139" t="e">
        <f>#REF!-'IS 3Q2022'!P160</f>
        <v>#REF!</v>
      </c>
      <c r="Q160" s="139" t="e">
        <f>#REF!-'IS 3Q2022'!Q160</f>
        <v>#REF!</v>
      </c>
      <c r="R160" s="49" t="e">
        <f>#REF!-'IS 3Q2022'!R160</f>
        <v>#REF!</v>
      </c>
      <c r="S160" s="139" t="e">
        <f>#REF!-'IS 3Q2022'!S160</f>
        <v>#REF!</v>
      </c>
      <c r="T160" s="139" t="e">
        <f>#REF!-'IS 3Q2022'!T160</f>
        <v>#REF!</v>
      </c>
      <c r="U160" s="139" t="e">
        <f>#REF!-'IS 3Q2022'!U160</f>
        <v>#REF!</v>
      </c>
      <c r="V160" s="139" t="e">
        <f>#REF!-'IS 3Q2022'!V160</f>
        <v>#REF!</v>
      </c>
      <c r="W160" s="49" t="e">
        <f>#REF!-'IS 3Q2022'!W160</f>
        <v>#REF!</v>
      </c>
      <c r="X160" s="139" t="e">
        <f>#REF!-'IS 3Q2022'!X160</f>
        <v>#REF!</v>
      </c>
      <c r="Y160" s="139" t="e">
        <f>#REF!-'IS 3Q2022'!Y160</f>
        <v>#REF!</v>
      </c>
      <c r="Z160" s="139" t="e">
        <f>#REF!-'IS 3Q2022'!Z160</f>
        <v>#REF!</v>
      </c>
      <c r="AA160" s="139" t="e">
        <f>#REF!-'IS 3Q2022'!AA160</f>
        <v>#REF!</v>
      </c>
      <c r="AB160" s="49" t="e">
        <f>#REF!-'IS 3Q2022'!AB160</f>
        <v>#REF!</v>
      </c>
      <c r="AC160" s="139" t="e">
        <f>#REF!-'IS 3Q2022'!AC160</f>
        <v>#REF!</v>
      </c>
      <c r="AD160" s="139" t="e">
        <f>#REF!-'IS 3Q2022'!AD160</f>
        <v>#REF!</v>
      </c>
      <c r="AE160" s="139" t="e">
        <f>#REF!-'IS 3Q2022'!AE160</f>
        <v>#REF!</v>
      </c>
      <c r="AF160" s="139" t="e">
        <f>#REF!-'IS 3Q2022'!AF160</f>
        <v>#REF!</v>
      </c>
      <c r="AG160" s="49" t="e">
        <f>#REF!-'IS 3Q2022'!AG160</f>
        <v>#REF!</v>
      </c>
      <c r="AH160" s="139" t="e">
        <f>#REF!-'IS 3Q2022'!AH160</f>
        <v>#REF!</v>
      </c>
      <c r="AI160" s="139" t="e">
        <f>#REF!-'IS 3Q2022'!AI160</f>
        <v>#REF!</v>
      </c>
      <c r="AJ160" s="139" t="e">
        <f>#REF!-'IS 3Q2022'!AJ160</f>
        <v>#REF!</v>
      </c>
      <c r="AK160" s="139" t="e">
        <f>#REF!-'IS 3Q2022'!AK160</f>
        <v>#REF!</v>
      </c>
      <c r="AL160" s="49" t="e">
        <f>#REF!-'IS 3Q2022'!AL160</f>
        <v>#REF!</v>
      </c>
      <c r="AM160" s="139" t="e">
        <f>#REF!-'IS 3Q2022'!AM160</f>
        <v>#REF!</v>
      </c>
      <c r="AN160" s="139" t="e">
        <f>#REF!-'IS 3Q2022'!AN160</f>
        <v>#REF!</v>
      </c>
      <c r="AO160" s="139" t="e">
        <f>#REF!-'IS 3Q2022'!AO160</f>
        <v>#REF!</v>
      </c>
      <c r="AP160" s="139" t="e">
        <f>#REF!-'IS 3Q2022'!AP160</f>
        <v>#REF!</v>
      </c>
      <c r="AQ160" s="49" t="e">
        <f>#REF!-'IS 3Q2022'!AQ160</f>
        <v>#REF!</v>
      </c>
      <c r="AR160" s="139" t="e">
        <f>#REF!-'IS 3Q2022'!AR160</f>
        <v>#REF!</v>
      </c>
      <c r="AS160" s="139" t="e">
        <f>#REF!-'IS 3Q2022'!AS160</f>
        <v>#REF!</v>
      </c>
      <c r="AT160" s="139" t="e">
        <f>#REF!-'IS 3Q2022'!AT160</f>
        <v>#REF!</v>
      </c>
      <c r="AU160" s="139" t="e">
        <f>#REF!-'IS 3Q2022'!AU160</f>
        <v>#REF!</v>
      </c>
      <c r="AV160" s="49" t="e">
        <f>#REF!-'IS 3Q2022'!AV160</f>
        <v>#REF!</v>
      </c>
    </row>
    <row r="161" spans="2:48" outlineLevel="1" x14ac:dyDescent="0.55000000000000004">
      <c r="B161" s="200" t="s">
        <v>136</v>
      </c>
      <c r="C161" s="201"/>
      <c r="D161" s="139" t="e">
        <f>#REF!-'IS 3Q2022'!D161</f>
        <v>#REF!</v>
      </c>
      <c r="E161" s="139" t="e">
        <f>#REF!-'IS 3Q2022'!E161</f>
        <v>#REF!</v>
      </c>
      <c r="F161" s="139" t="e">
        <f>#REF!-'IS 3Q2022'!F161</f>
        <v>#REF!</v>
      </c>
      <c r="G161" s="139" t="e">
        <f>#REF!-'IS 3Q2022'!G161</f>
        <v>#REF!</v>
      </c>
      <c r="H161" s="49" t="e">
        <f>#REF!-'IS 3Q2022'!H161</f>
        <v>#REF!</v>
      </c>
      <c r="I161" s="139" t="e">
        <f>#REF!-'IS 3Q2022'!I161</f>
        <v>#REF!</v>
      </c>
      <c r="J161" s="139" t="e">
        <f>#REF!-'IS 3Q2022'!J161</f>
        <v>#REF!</v>
      </c>
      <c r="K161" s="139" t="e">
        <f>#REF!-'IS 3Q2022'!K161</f>
        <v>#REF!</v>
      </c>
      <c r="L161" s="139" t="e">
        <f>#REF!-'IS 3Q2022'!L161</f>
        <v>#REF!</v>
      </c>
      <c r="M161" s="49" t="e">
        <f>#REF!-'IS 3Q2022'!M161</f>
        <v>#REF!</v>
      </c>
      <c r="N161" s="139" t="e">
        <f>#REF!-'IS 3Q2022'!N161</f>
        <v>#REF!</v>
      </c>
      <c r="O161" s="139" t="e">
        <f>#REF!-'IS 3Q2022'!O161</f>
        <v>#REF!</v>
      </c>
      <c r="P161" s="139" t="e">
        <f>#REF!-'IS 3Q2022'!P161</f>
        <v>#REF!</v>
      </c>
      <c r="Q161" s="139" t="e">
        <f>#REF!-'IS 3Q2022'!Q161</f>
        <v>#REF!</v>
      </c>
      <c r="R161" s="49" t="e">
        <f>#REF!-'IS 3Q2022'!R161</f>
        <v>#REF!</v>
      </c>
      <c r="S161" s="139" t="e">
        <f>#REF!-'IS 3Q2022'!S161</f>
        <v>#REF!</v>
      </c>
      <c r="T161" s="139" t="e">
        <f>#REF!-'IS 3Q2022'!T161</f>
        <v>#REF!</v>
      </c>
      <c r="U161" s="139" t="e">
        <f>#REF!-'IS 3Q2022'!U161</f>
        <v>#REF!</v>
      </c>
      <c r="V161" s="139" t="e">
        <f>#REF!-'IS 3Q2022'!V161</f>
        <v>#REF!</v>
      </c>
      <c r="W161" s="49" t="e">
        <f>#REF!-'IS 3Q2022'!W161</f>
        <v>#REF!</v>
      </c>
      <c r="X161" s="139" t="e">
        <f>#REF!-'IS 3Q2022'!X161</f>
        <v>#REF!</v>
      </c>
      <c r="Y161" s="139" t="e">
        <f>#REF!-'IS 3Q2022'!Y161</f>
        <v>#REF!</v>
      </c>
      <c r="Z161" s="139" t="e">
        <f>#REF!-'IS 3Q2022'!Z161</f>
        <v>#REF!</v>
      </c>
      <c r="AA161" s="139" t="e">
        <f>#REF!-'IS 3Q2022'!AA161</f>
        <v>#REF!</v>
      </c>
      <c r="AB161" s="49" t="e">
        <f>#REF!-'IS 3Q2022'!AB161</f>
        <v>#REF!</v>
      </c>
      <c r="AC161" s="139" t="e">
        <f>#REF!-'IS 3Q2022'!AC161</f>
        <v>#REF!</v>
      </c>
      <c r="AD161" s="139" t="e">
        <f>#REF!-'IS 3Q2022'!AD161</f>
        <v>#REF!</v>
      </c>
      <c r="AE161" s="139" t="e">
        <f>#REF!-'IS 3Q2022'!AE161</f>
        <v>#REF!</v>
      </c>
      <c r="AF161" s="139" t="e">
        <f>#REF!-'IS 3Q2022'!AF161</f>
        <v>#REF!</v>
      </c>
      <c r="AG161" s="49" t="e">
        <f>#REF!-'IS 3Q2022'!AG161</f>
        <v>#REF!</v>
      </c>
      <c r="AH161" s="139" t="e">
        <f>#REF!-'IS 3Q2022'!AH161</f>
        <v>#REF!</v>
      </c>
      <c r="AI161" s="139" t="e">
        <f>#REF!-'IS 3Q2022'!AI161</f>
        <v>#REF!</v>
      </c>
      <c r="AJ161" s="139" t="e">
        <f>#REF!-'IS 3Q2022'!AJ161</f>
        <v>#REF!</v>
      </c>
      <c r="AK161" s="139" t="e">
        <f>#REF!-'IS 3Q2022'!AK161</f>
        <v>#REF!</v>
      </c>
      <c r="AL161" s="49" t="e">
        <f>#REF!-'IS 3Q2022'!AL161</f>
        <v>#REF!</v>
      </c>
      <c r="AM161" s="139" t="e">
        <f>#REF!-'IS 3Q2022'!AM161</f>
        <v>#REF!</v>
      </c>
      <c r="AN161" s="139" t="e">
        <f>#REF!-'IS 3Q2022'!AN161</f>
        <v>#REF!</v>
      </c>
      <c r="AO161" s="139" t="e">
        <f>#REF!-'IS 3Q2022'!AO161</f>
        <v>#REF!</v>
      </c>
      <c r="AP161" s="139" t="e">
        <f>#REF!-'IS 3Q2022'!AP161</f>
        <v>#REF!</v>
      </c>
      <c r="AQ161" s="49" t="e">
        <f>#REF!-'IS 3Q2022'!AQ161</f>
        <v>#REF!</v>
      </c>
      <c r="AR161" s="139" t="e">
        <f>#REF!-'IS 3Q2022'!AR161</f>
        <v>#REF!</v>
      </c>
      <c r="AS161" s="139" t="e">
        <f>#REF!-'IS 3Q2022'!AS161</f>
        <v>#REF!</v>
      </c>
      <c r="AT161" s="139" t="e">
        <f>#REF!-'IS 3Q2022'!AT161</f>
        <v>#REF!</v>
      </c>
      <c r="AU161" s="139" t="e">
        <f>#REF!-'IS 3Q2022'!AU161</f>
        <v>#REF!</v>
      </c>
      <c r="AV161" s="49" t="e">
        <f>#REF!-'IS 3Q2022'!AV161</f>
        <v>#REF!</v>
      </c>
    </row>
    <row r="162" spans="2:48" ht="17.100000000000001" x14ac:dyDescent="0.85">
      <c r="B162" s="445" t="s">
        <v>12</v>
      </c>
      <c r="C162" s="446"/>
      <c r="D162" s="14" t="s">
        <v>19</v>
      </c>
      <c r="E162" s="14" t="s">
        <v>81</v>
      </c>
      <c r="F162" s="14" t="s">
        <v>85</v>
      </c>
      <c r="G162" s="14" t="s">
        <v>95</v>
      </c>
      <c r="H162" s="40" t="s">
        <v>96</v>
      </c>
      <c r="I162" s="14" t="s">
        <v>97</v>
      </c>
      <c r="J162" s="14" t="s">
        <v>98</v>
      </c>
      <c r="K162" s="14" t="s">
        <v>99</v>
      </c>
      <c r="L162" s="14" t="s">
        <v>142</v>
      </c>
      <c r="M162" s="40" t="s">
        <v>143</v>
      </c>
      <c r="N162" s="14" t="s">
        <v>149</v>
      </c>
      <c r="O162" s="14" t="s">
        <v>157</v>
      </c>
      <c r="P162" s="14" t="s">
        <v>159</v>
      </c>
      <c r="Q162" s="14" t="s">
        <v>172</v>
      </c>
      <c r="R162" s="40" t="s">
        <v>173</v>
      </c>
      <c r="S162" s="14" t="s">
        <v>188</v>
      </c>
      <c r="T162" s="14" t="s">
        <v>189</v>
      </c>
      <c r="U162" s="14" t="s">
        <v>204</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164</v>
      </c>
      <c r="AN162" s="12" t="s">
        <v>165</v>
      </c>
      <c r="AO162" s="12" t="s">
        <v>166</v>
      </c>
      <c r="AP162" s="12" t="s">
        <v>167</v>
      </c>
      <c r="AQ162" s="42" t="s">
        <v>168</v>
      </c>
      <c r="AR162" s="12" t="s">
        <v>195</v>
      </c>
      <c r="AS162" s="12" t="s">
        <v>196</v>
      </c>
      <c r="AT162" s="12" t="s">
        <v>197</v>
      </c>
      <c r="AU162" s="12" t="s">
        <v>198</v>
      </c>
      <c r="AV162" s="42" t="s">
        <v>199</v>
      </c>
    </row>
    <row r="163" spans="2:48" outlineLevel="1" x14ac:dyDescent="0.55000000000000004">
      <c r="B163" s="437" t="s">
        <v>65</v>
      </c>
      <c r="C163" s="438"/>
      <c r="D163" s="101" t="e">
        <f>#REF!-'IS 3Q2022'!D163</f>
        <v>#REF!</v>
      </c>
      <c r="E163" s="102" t="e">
        <f>#REF!-'IS 3Q2022'!E163</f>
        <v>#REF!</v>
      </c>
      <c r="F163" s="102" t="e">
        <f>#REF!-'IS 3Q2022'!F163</f>
        <v>#REF!</v>
      </c>
      <c r="G163" s="102" t="e">
        <f>#REF!-'IS 3Q2022'!G163</f>
        <v>#REF!</v>
      </c>
      <c r="H163" s="159" t="e">
        <f>#REF!-'IS 3Q2022'!H163</f>
        <v>#REF!</v>
      </c>
      <c r="I163" s="102" t="e">
        <f>#REF!-'IS 3Q2022'!I163</f>
        <v>#REF!</v>
      </c>
      <c r="J163" s="102" t="e">
        <f>#REF!-'IS 3Q2022'!J163</f>
        <v>#REF!</v>
      </c>
      <c r="K163" s="105" t="e">
        <f>#REF!-'IS 3Q2022'!K163</f>
        <v>#REF!</v>
      </c>
      <c r="L163" s="101" t="e">
        <f>#REF!-'IS 3Q2022'!L163</f>
        <v>#REF!</v>
      </c>
      <c r="M163" s="169" t="e">
        <f>#REF!-'IS 3Q2022'!M163</f>
        <v>#REF!</v>
      </c>
      <c r="N163" s="101" t="e">
        <f>#REF!-'IS 3Q2022'!N163</f>
        <v>#REF!</v>
      </c>
      <c r="O163" s="101" t="e">
        <f>#REF!-'IS 3Q2022'!O163</f>
        <v>#REF!</v>
      </c>
      <c r="P163" s="101" t="e">
        <f>#REF!-'IS 3Q2022'!P163</f>
        <v>#REF!</v>
      </c>
      <c r="Q163" s="101" t="e">
        <f>#REF!-'IS 3Q2022'!Q163</f>
        <v>#REF!</v>
      </c>
      <c r="R163" s="17" t="e">
        <f>#REF!-'IS 3Q2022'!R163</f>
        <v>#REF!</v>
      </c>
      <c r="S163" s="16" t="e">
        <f>#REF!-'IS 3Q2022'!S163</f>
        <v>#REF!</v>
      </c>
      <c r="T163" s="16" t="e">
        <f>#REF!-'IS 3Q2022'!T163</f>
        <v>#REF!</v>
      </c>
      <c r="U163" s="16" t="e">
        <f>#REF!-'IS 3Q2022'!U163</f>
        <v>#REF!</v>
      </c>
      <c r="V163" s="33" t="e">
        <f>#REF!-'IS 3Q2022'!V163</f>
        <v>#REF!</v>
      </c>
      <c r="W163" s="17" t="e">
        <f>#REF!-'IS 3Q2022'!W163</f>
        <v>#REF!</v>
      </c>
      <c r="X163" s="33" t="e">
        <f>#REF!-'IS 3Q2022'!X163</f>
        <v>#REF!</v>
      </c>
      <c r="Y163" s="33" t="e">
        <f>#REF!-'IS 3Q2022'!Y163</f>
        <v>#REF!</v>
      </c>
      <c r="Z163" s="33" t="e">
        <f>#REF!-'IS 3Q2022'!Z163</f>
        <v>#REF!</v>
      </c>
      <c r="AA163" s="33" t="e">
        <f>#REF!-'IS 3Q2022'!AA163</f>
        <v>#REF!</v>
      </c>
      <c r="AB163" s="17" t="e">
        <f>#REF!-'IS 3Q2022'!AB163</f>
        <v>#REF!</v>
      </c>
      <c r="AC163" s="33" t="e">
        <f>#REF!-'IS 3Q2022'!AC163</f>
        <v>#REF!</v>
      </c>
      <c r="AD163" s="33" t="e">
        <f>#REF!-'IS 3Q2022'!AD163</f>
        <v>#REF!</v>
      </c>
      <c r="AE163" s="33" t="e">
        <f>#REF!-'IS 3Q2022'!AE163</f>
        <v>#REF!</v>
      </c>
      <c r="AF163" s="33" t="e">
        <f>#REF!-'IS 3Q2022'!AF163</f>
        <v>#REF!</v>
      </c>
      <c r="AG163" s="17" t="e">
        <f>#REF!-'IS 3Q2022'!AG163</f>
        <v>#REF!</v>
      </c>
      <c r="AH163" s="33" t="e">
        <f>#REF!-'IS 3Q2022'!AH163</f>
        <v>#REF!</v>
      </c>
      <c r="AI163" s="33" t="e">
        <f>#REF!-'IS 3Q2022'!AI163</f>
        <v>#REF!</v>
      </c>
      <c r="AJ163" s="33" t="e">
        <f>#REF!-'IS 3Q2022'!AJ163</f>
        <v>#REF!</v>
      </c>
      <c r="AK163" s="33" t="e">
        <f>#REF!-'IS 3Q2022'!AK163</f>
        <v>#REF!</v>
      </c>
      <c r="AL163" s="17" t="e">
        <f>#REF!-'IS 3Q2022'!AL163</f>
        <v>#REF!</v>
      </c>
      <c r="AM163" s="33" t="e">
        <f>#REF!-'IS 3Q2022'!AM163</f>
        <v>#REF!</v>
      </c>
      <c r="AN163" s="33" t="e">
        <f>#REF!-'IS 3Q2022'!AN163</f>
        <v>#REF!</v>
      </c>
      <c r="AO163" s="33" t="e">
        <f>#REF!-'IS 3Q2022'!AO163</f>
        <v>#REF!</v>
      </c>
      <c r="AP163" s="33" t="e">
        <f>#REF!-'IS 3Q2022'!AP163</f>
        <v>#REF!</v>
      </c>
      <c r="AQ163" s="17" t="e">
        <f>#REF!-'IS 3Q2022'!AQ163</f>
        <v>#REF!</v>
      </c>
      <c r="AR163" s="33" t="e">
        <f>#REF!-'IS 3Q2022'!AR163</f>
        <v>#REF!</v>
      </c>
      <c r="AS163" s="33" t="e">
        <f>#REF!-'IS 3Q2022'!AS163</f>
        <v>#REF!</v>
      </c>
      <c r="AT163" s="33" t="e">
        <f>#REF!-'IS 3Q2022'!AT163</f>
        <v>#REF!</v>
      </c>
      <c r="AU163" s="33" t="e">
        <f>#REF!-'IS 3Q2022'!AU163</f>
        <v>#REF!</v>
      </c>
      <c r="AV163" s="17" t="e">
        <f>#REF!-'IS 3Q2022'!AV163</f>
        <v>#REF!</v>
      </c>
    </row>
    <row r="164" spans="2:48" outlineLevel="1" x14ac:dyDescent="0.55000000000000004">
      <c r="B164" s="200" t="s">
        <v>64</v>
      </c>
      <c r="C164" s="201"/>
      <c r="D164" s="102" t="e">
        <f>#REF!-'IS 3Q2022'!D164</f>
        <v>#REF!</v>
      </c>
      <c r="E164" s="102" t="e">
        <f>#REF!-'IS 3Q2022'!E164</f>
        <v>#REF!</v>
      </c>
      <c r="F164" s="102" t="e">
        <f>#REF!-'IS 3Q2022'!F164</f>
        <v>#REF!</v>
      </c>
      <c r="G164" s="102" t="e">
        <f>#REF!-'IS 3Q2022'!G164</f>
        <v>#REF!</v>
      </c>
      <c r="H164" s="159" t="e">
        <f>#REF!-'IS 3Q2022'!H164</f>
        <v>#REF!</v>
      </c>
      <c r="I164" s="102" t="e">
        <f>#REF!-'IS 3Q2022'!I164</f>
        <v>#REF!</v>
      </c>
      <c r="J164" s="102" t="e">
        <f>#REF!-'IS 3Q2022'!J164</f>
        <v>#REF!</v>
      </c>
      <c r="K164" s="105" t="e">
        <f>#REF!-'IS 3Q2022'!K164</f>
        <v>#REF!</v>
      </c>
      <c r="L164" s="101" t="e">
        <f>#REF!-'IS 3Q2022'!L164</f>
        <v>#REF!</v>
      </c>
      <c r="M164" s="169" t="e">
        <f>#REF!-'IS 3Q2022'!M164</f>
        <v>#REF!</v>
      </c>
      <c r="N164" s="101" t="e">
        <f>#REF!-'IS 3Q2022'!N164</f>
        <v>#REF!</v>
      </c>
      <c r="O164" s="101" t="e">
        <f>#REF!-'IS 3Q2022'!O164</f>
        <v>#REF!</v>
      </c>
      <c r="P164" s="101" t="e">
        <f>#REF!-'IS 3Q2022'!P164</f>
        <v>#REF!</v>
      </c>
      <c r="Q164" s="101" t="e">
        <f>#REF!-'IS 3Q2022'!Q164</f>
        <v>#REF!</v>
      </c>
      <c r="R164" s="17" t="e">
        <f>#REF!-'IS 3Q2022'!R164</f>
        <v>#REF!</v>
      </c>
      <c r="S164" s="16" t="e">
        <f>#REF!-'IS 3Q2022'!S164</f>
        <v>#REF!</v>
      </c>
      <c r="T164" s="16" t="e">
        <f>#REF!-'IS 3Q2022'!T164</f>
        <v>#REF!</v>
      </c>
      <c r="U164" s="16" t="e">
        <f>#REF!-'IS 3Q2022'!U164</f>
        <v>#REF!</v>
      </c>
      <c r="V164" s="33" t="e">
        <f>#REF!-'IS 3Q2022'!V164</f>
        <v>#REF!</v>
      </c>
      <c r="W164" s="17" t="e">
        <f>#REF!-'IS 3Q2022'!W164</f>
        <v>#REF!</v>
      </c>
      <c r="X164" s="33" t="e">
        <f>#REF!-'IS 3Q2022'!X164</f>
        <v>#REF!</v>
      </c>
      <c r="Y164" s="33" t="e">
        <f>#REF!-'IS 3Q2022'!Y164</f>
        <v>#REF!</v>
      </c>
      <c r="Z164" s="33" t="e">
        <f>#REF!-'IS 3Q2022'!Z164</f>
        <v>#REF!</v>
      </c>
      <c r="AA164" s="33" t="e">
        <f>#REF!-'IS 3Q2022'!AA164</f>
        <v>#REF!</v>
      </c>
      <c r="AB164" s="17" t="e">
        <f>#REF!-'IS 3Q2022'!AB164</f>
        <v>#REF!</v>
      </c>
      <c r="AC164" s="33" t="e">
        <f>#REF!-'IS 3Q2022'!AC164</f>
        <v>#REF!</v>
      </c>
      <c r="AD164" s="33" t="e">
        <f>#REF!-'IS 3Q2022'!AD164</f>
        <v>#REF!</v>
      </c>
      <c r="AE164" s="33" t="e">
        <f>#REF!-'IS 3Q2022'!AE164</f>
        <v>#REF!</v>
      </c>
      <c r="AF164" s="33" t="e">
        <f>#REF!-'IS 3Q2022'!AF164</f>
        <v>#REF!</v>
      </c>
      <c r="AG164" s="17" t="e">
        <f>#REF!-'IS 3Q2022'!AG164</f>
        <v>#REF!</v>
      </c>
      <c r="AH164" s="33" t="e">
        <f>#REF!-'IS 3Q2022'!AH164</f>
        <v>#REF!</v>
      </c>
      <c r="AI164" s="33" t="e">
        <f>#REF!-'IS 3Q2022'!AI164</f>
        <v>#REF!</v>
      </c>
      <c r="AJ164" s="33" t="e">
        <f>#REF!-'IS 3Q2022'!AJ164</f>
        <v>#REF!</v>
      </c>
      <c r="AK164" s="33" t="e">
        <f>#REF!-'IS 3Q2022'!AK164</f>
        <v>#REF!</v>
      </c>
      <c r="AL164" s="17" t="e">
        <f>#REF!-'IS 3Q2022'!AL164</f>
        <v>#REF!</v>
      </c>
      <c r="AM164" s="33" t="e">
        <f>#REF!-'IS 3Q2022'!AM164</f>
        <v>#REF!</v>
      </c>
      <c r="AN164" s="33" t="e">
        <f>#REF!-'IS 3Q2022'!AN164</f>
        <v>#REF!</v>
      </c>
      <c r="AO164" s="33" t="e">
        <f>#REF!-'IS 3Q2022'!AO164</f>
        <v>#REF!</v>
      </c>
      <c r="AP164" s="33" t="e">
        <f>#REF!-'IS 3Q2022'!AP164</f>
        <v>#REF!</v>
      </c>
      <c r="AQ164" s="17" t="e">
        <f>#REF!-'IS 3Q2022'!AQ164</f>
        <v>#REF!</v>
      </c>
      <c r="AR164" s="33" t="e">
        <f>#REF!-'IS 3Q2022'!AR164</f>
        <v>#REF!</v>
      </c>
      <c r="AS164" s="33" t="e">
        <f>#REF!-'IS 3Q2022'!AS164</f>
        <v>#REF!</v>
      </c>
      <c r="AT164" s="33" t="e">
        <f>#REF!-'IS 3Q2022'!AT164</f>
        <v>#REF!</v>
      </c>
      <c r="AU164" s="33" t="e">
        <f>#REF!-'IS 3Q2022'!AU164</f>
        <v>#REF!</v>
      </c>
      <c r="AV164" s="17" t="e">
        <f>#REF!-'IS 3Q2022'!AV164</f>
        <v>#REF!</v>
      </c>
    </row>
    <row r="165" spans="2:48" outlineLevel="1" x14ac:dyDescent="0.55000000000000004">
      <c r="B165" s="437" t="s">
        <v>129</v>
      </c>
      <c r="C165" s="438"/>
      <c r="D165" s="102" t="e">
        <f>#REF!-'IS 3Q2022'!D165</f>
        <v>#REF!</v>
      </c>
      <c r="E165" s="102" t="e">
        <f>#REF!-'IS 3Q2022'!E165</f>
        <v>#REF!</v>
      </c>
      <c r="F165" s="102" t="e">
        <f>#REF!-'IS 3Q2022'!F165</f>
        <v>#REF!</v>
      </c>
      <c r="G165" s="102" t="e">
        <f>#REF!-'IS 3Q2022'!G165</f>
        <v>#REF!</v>
      </c>
      <c r="H165" s="159" t="e">
        <f>#REF!-'IS 3Q2022'!H165</f>
        <v>#REF!</v>
      </c>
      <c r="I165" s="102" t="e">
        <f>#REF!-'IS 3Q2022'!I165</f>
        <v>#REF!</v>
      </c>
      <c r="J165" s="102" t="e">
        <f>#REF!-'IS 3Q2022'!J165</f>
        <v>#REF!</v>
      </c>
      <c r="K165" s="105" t="e">
        <f>#REF!-'IS 3Q2022'!K165</f>
        <v>#REF!</v>
      </c>
      <c r="L165" s="101" t="e">
        <f>#REF!-'IS 3Q2022'!L165</f>
        <v>#REF!</v>
      </c>
      <c r="M165" s="169" t="e">
        <f>#REF!-'IS 3Q2022'!M165</f>
        <v>#REF!</v>
      </c>
      <c r="N165" s="101" t="e">
        <f>#REF!-'IS 3Q2022'!N165</f>
        <v>#REF!</v>
      </c>
      <c r="O165" s="101" t="e">
        <f>#REF!-'IS 3Q2022'!O165</f>
        <v>#REF!</v>
      </c>
      <c r="P165" s="101" t="e">
        <f>#REF!-'IS 3Q2022'!P165</f>
        <v>#REF!</v>
      </c>
      <c r="Q165" s="101" t="e">
        <f>#REF!-'IS 3Q2022'!Q165</f>
        <v>#REF!</v>
      </c>
      <c r="R165" s="17" t="e">
        <f>#REF!-'IS 3Q2022'!R165</f>
        <v>#REF!</v>
      </c>
      <c r="S165" s="16" t="e">
        <f>#REF!-'IS 3Q2022'!S165</f>
        <v>#REF!</v>
      </c>
      <c r="T165" s="16" t="e">
        <f>#REF!-'IS 3Q2022'!T165</f>
        <v>#REF!</v>
      </c>
      <c r="U165" s="16" t="e">
        <f>#REF!-'IS 3Q2022'!U165</f>
        <v>#REF!</v>
      </c>
      <c r="V165" s="33" t="e">
        <f>#REF!-'IS 3Q2022'!V165</f>
        <v>#REF!</v>
      </c>
      <c r="W165" s="17" t="e">
        <f>#REF!-'IS 3Q2022'!W165</f>
        <v>#REF!</v>
      </c>
      <c r="X165" s="33" t="e">
        <f>#REF!-'IS 3Q2022'!X165</f>
        <v>#REF!</v>
      </c>
      <c r="Y165" s="33" t="e">
        <f>#REF!-'IS 3Q2022'!Y165</f>
        <v>#REF!</v>
      </c>
      <c r="Z165" s="33" t="e">
        <f>#REF!-'IS 3Q2022'!Z165</f>
        <v>#REF!</v>
      </c>
      <c r="AA165" s="33" t="e">
        <f>#REF!-'IS 3Q2022'!AA165</f>
        <v>#REF!</v>
      </c>
      <c r="AB165" s="17" t="e">
        <f>#REF!-'IS 3Q2022'!AB165</f>
        <v>#REF!</v>
      </c>
      <c r="AC165" s="33" t="e">
        <f>#REF!-'IS 3Q2022'!AC165</f>
        <v>#REF!</v>
      </c>
      <c r="AD165" s="33" t="e">
        <f>#REF!-'IS 3Q2022'!AD165</f>
        <v>#REF!</v>
      </c>
      <c r="AE165" s="33" t="e">
        <f>#REF!-'IS 3Q2022'!AE165</f>
        <v>#REF!</v>
      </c>
      <c r="AF165" s="33" t="e">
        <f>#REF!-'IS 3Q2022'!AF165</f>
        <v>#REF!</v>
      </c>
      <c r="AG165" s="17" t="e">
        <f>#REF!-'IS 3Q2022'!AG165</f>
        <v>#REF!</v>
      </c>
      <c r="AH165" s="33" t="e">
        <f>#REF!-'IS 3Q2022'!AH165</f>
        <v>#REF!</v>
      </c>
      <c r="AI165" s="33" t="e">
        <f>#REF!-'IS 3Q2022'!AI165</f>
        <v>#REF!</v>
      </c>
      <c r="AJ165" s="33" t="e">
        <f>#REF!-'IS 3Q2022'!AJ165</f>
        <v>#REF!</v>
      </c>
      <c r="AK165" s="33" t="e">
        <f>#REF!-'IS 3Q2022'!AK165</f>
        <v>#REF!</v>
      </c>
      <c r="AL165" s="17" t="e">
        <f>#REF!-'IS 3Q2022'!AL165</f>
        <v>#REF!</v>
      </c>
      <c r="AM165" s="33" t="e">
        <f>#REF!-'IS 3Q2022'!AM165</f>
        <v>#REF!</v>
      </c>
      <c r="AN165" s="33" t="e">
        <f>#REF!-'IS 3Q2022'!AN165</f>
        <v>#REF!</v>
      </c>
      <c r="AO165" s="33" t="e">
        <f>#REF!-'IS 3Q2022'!AO165</f>
        <v>#REF!</v>
      </c>
      <c r="AP165" s="33" t="e">
        <f>#REF!-'IS 3Q2022'!AP165</f>
        <v>#REF!</v>
      </c>
      <c r="AQ165" s="17" t="e">
        <f>#REF!-'IS 3Q2022'!AQ165</f>
        <v>#REF!</v>
      </c>
      <c r="AR165" s="33" t="e">
        <f>#REF!-'IS 3Q2022'!AR165</f>
        <v>#REF!</v>
      </c>
      <c r="AS165" s="33" t="e">
        <f>#REF!-'IS 3Q2022'!AS165</f>
        <v>#REF!</v>
      </c>
      <c r="AT165" s="33" t="e">
        <f>#REF!-'IS 3Q2022'!AT165</f>
        <v>#REF!</v>
      </c>
      <c r="AU165" s="33" t="e">
        <f>#REF!-'IS 3Q2022'!AU165</f>
        <v>#REF!</v>
      </c>
      <c r="AV165" s="17" t="e">
        <f>#REF!-'IS 3Q2022'!AV165</f>
        <v>#REF!</v>
      </c>
    </row>
    <row r="166" spans="2:48" outlineLevel="1" x14ac:dyDescent="0.55000000000000004">
      <c r="B166" s="200" t="s">
        <v>66</v>
      </c>
      <c r="C166" s="201"/>
      <c r="D166" s="102" t="e">
        <f>#REF!-'IS 3Q2022'!D166</f>
        <v>#REF!</v>
      </c>
      <c r="E166" s="102" t="e">
        <f>#REF!-'IS 3Q2022'!E166</f>
        <v>#REF!</v>
      </c>
      <c r="F166" s="102" t="e">
        <f>#REF!-'IS 3Q2022'!F166</f>
        <v>#REF!</v>
      </c>
      <c r="G166" s="102" t="e">
        <f>#REF!-'IS 3Q2022'!G166</f>
        <v>#REF!</v>
      </c>
      <c r="H166" s="159" t="e">
        <f>#REF!-'IS 3Q2022'!H166</f>
        <v>#REF!</v>
      </c>
      <c r="I166" s="102" t="e">
        <f>#REF!-'IS 3Q2022'!I166</f>
        <v>#REF!</v>
      </c>
      <c r="J166" s="102" t="e">
        <f>#REF!-'IS 3Q2022'!J166</f>
        <v>#REF!</v>
      </c>
      <c r="K166" s="101" t="e">
        <f>#REF!-'IS 3Q2022'!K166</f>
        <v>#REF!</v>
      </c>
      <c r="L166" s="101" t="e">
        <f>#REF!-'IS 3Q2022'!L166</f>
        <v>#REF!</v>
      </c>
      <c r="M166" s="169" t="e">
        <f>#REF!-'IS 3Q2022'!M166</f>
        <v>#REF!</v>
      </c>
      <c r="N166" s="101" t="e">
        <f>#REF!-'IS 3Q2022'!N166</f>
        <v>#REF!</v>
      </c>
      <c r="O166" s="101" t="e">
        <f>#REF!-'IS 3Q2022'!O166</f>
        <v>#REF!</v>
      </c>
      <c r="P166" s="101" t="e">
        <f>#REF!-'IS 3Q2022'!P166</f>
        <v>#REF!</v>
      </c>
      <c r="Q166" s="101" t="e">
        <f>#REF!-'IS 3Q2022'!Q166</f>
        <v>#REF!</v>
      </c>
      <c r="R166" s="17" t="e">
        <f>#REF!-'IS 3Q2022'!R166</f>
        <v>#REF!</v>
      </c>
      <c r="S166" s="16" t="e">
        <f>#REF!-'IS 3Q2022'!S166</f>
        <v>#REF!</v>
      </c>
      <c r="T166" s="16" t="e">
        <f>#REF!-'IS 3Q2022'!T166</f>
        <v>#REF!</v>
      </c>
      <c r="U166" s="16" t="e">
        <f>#REF!-'IS 3Q2022'!U166</f>
        <v>#REF!</v>
      </c>
      <c r="V166" s="33" t="e">
        <f>#REF!-'IS 3Q2022'!V166</f>
        <v>#REF!</v>
      </c>
      <c r="W166" s="17" t="e">
        <f>#REF!-'IS 3Q2022'!W166</f>
        <v>#REF!</v>
      </c>
      <c r="X166" s="33" t="e">
        <f>#REF!-'IS 3Q2022'!X166</f>
        <v>#REF!</v>
      </c>
      <c r="Y166" s="33" t="e">
        <f>#REF!-'IS 3Q2022'!Y166</f>
        <v>#REF!</v>
      </c>
      <c r="Z166" s="33" t="e">
        <f>#REF!-'IS 3Q2022'!Z166</f>
        <v>#REF!</v>
      </c>
      <c r="AA166" s="33" t="e">
        <f>#REF!-'IS 3Q2022'!AA166</f>
        <v>#REF!</v>
      </c>
      <c r="AB166" s="17" t="e">
        <f>#REF!-'IS 3Q2022'!AB166</f>
        <v>#REF!</v>
      </c>
      <c r="AC166" s="33" t="e">
        <f>#REF!-'IS 3Q2022'!AC166</f>
        <v>#REF!</v>
      </c>
      <c r="AD166" s="33" t="e">
        <f>#REF!-'IS 3Q2022'!AD166</f>
        <v>#REF!</v>
      </c>
      <c r="AE166" s="33" t="e">
        <f>#REF!-'IS 3Q2022'!AE166</f>
        <v>#REF!</v>
      </c>
      <c r="AF166" s="33" t="e">
        <f>#REF!-'IS 3Q2022'!AF166</f>
        <v>#REF!</v>
      </c>
      <c r="AG166" s="17" t="e">
        <f>#REF!-'IS 3Q2022'!AG166</f>
        <v>#REF!</v>
      </c>
      <c r="AH166" s="33" t="e">
        <f>#REF!-'IS 3Q2022'!AH166</f>
        <v>#REF!</v>
      </c>
      <c r="AI166" s="33" t="e">
        <f>#REF!-'IS 3Q2022'!AI166</f>
        <v>#REF!</v>
      </c>
      <c r="AJ166" s="33" t="e">
        <f>#REF!-'IS 3Q2022'!AJ166</f>
        <v>#REF!</v>
      </c>
      <c r="AK166" s="33" t="e">
        <f>#REF!-'IS 3Q2022'!AK166</f>
        <v>#REF!</v>
      </c>
      <c r="AL166" s="17" t="e">
        <f>#REF!-'IS 3Q2022'!AL166</f>
        <v>#REF!</v>
      </c>
      <c r="AM166" s="33" t="e">
        <f>#REF!-'IS 3Q2022'!AM166</f>
        <v>#REF!</v>
      </c>
      <c r="AN166" s="33" t="e">
        <f>#REF!-'IS 3Q2022'!AN166</f>
        <v>#REF!</v>
      </c>
      <c r="AO166" s="33" t="e">
        <f>#REF!-'IS 3Q2022'!AO166</f>
        <v>#REF!</v>
      </c>
      <c r="AP166" s="33" t="e">
        <f>#REF!-'IS 3Q2022'!AP166</f>
        <v>#REF!</v>
      </c>
      <c r="AQ166" s="17" t="e">
        <f>#REF!-'IS 3Q2022'!AQ166</f>
        <v>#REF!</v>
      </c>
      <c r="AR166" s="33" t="e">
        <f>#REF!-'IS 3Q2022'!AR166</f>
        <v>#REF!</v>
      </c>
      <c r="AS166" s="33" t="e">
        <f>#REF!-'IS 3Q2022'!AS166</f>
        <v>#REF!</v>
      </c>
      <c r="AT166" s="33" t="e">
        <f>#REF!-'IS 3Q2022'!AT166</f>
        <v>#REF!</v>
      </c>
      <c r="AU166" s="33" t="e">
        <f>#REF!-'IS 3Q2022'!AU166</f>
        <v>#REF!</v>
      </c>
      <c r="AV166" s="17" t="e">
        <f>#REF!-'IS 3Q2022'!AV166</f>
        <v>#REF!</v>
      </c>
    </row>
    <row r="167" spans="2:48" ht="16.2" outlineLevel="1" x14ac:dyDescent="0.85">
      <c r="B167" s="200" t="s">
        <v>80</v>
      </c>
      <c r="C167" s="201"/>
      <c r="D167" s="138" t="e">
        <f>#REF!-'IS 3Q2022'!D167</f>
        <v>#REF!</v>
      </c>
      <c r="E167" s="138" t="e">
        <f>#REF!-'IS 3Q2022'!E167</f>
        <v>#REF!</v>
      </c>
      <c r="F167" s="138" t="e">
        <f>#REF!-'IS 3Q2022'!F167</f>
        <v>#REF!</v>
      </c>
      <c r="G167" s="138" t="e">
        <f>#REF!-'IS 3Q2022'!G167</f>
        <v>#REF!</v>
      </c>
      <c r="H167" s="160" t="e">
        <f>#REF!-'IS 3Q2022'!H167</f>
        <v>#REF!</v>
      </c>
      <c r="I167" s="138" t="e">
        <f>#REF!-'IS 3Q2022'!I167</f>
        <v>#REF!</v>
      </c>
      <c r="J167" s="138" t="e">
        <f>#REF!-'IS 3Q2022'!J167</f>
        <v>#REF!</v>
      </c>
      <c r="K167" s="112" t="e">
        <f>#REF!-'IS 3Q2022'!K167</f>
        <v>#REF!</v>
      </c>
      <c r="L167" s="112" t="e">
        <f>#REF!-'IS 3Q2022'!L167</f>
        <v>#REF!</v>
      </c>
      <c r="M167" s="169" t="e">
        <f>#REF!-'IS 3Q2022'!M167</f>
        <v>#REF!</v>
      </c>
      <c r="N167" s="112" t="e">
        <f>#REF!-'IS 3Q2022'!N167</f>
        <v>#REF!</v>
      </c>
      <c r="O167" s="112" t="e">
        <f>#REF!-'IS 3Q2022'!O167</f>
        <v>#REF!</v>
      </c>
      <c r="P167" s="112" t="e">
        <f>#REF!-'IS 3Q2022'!P167</f>
        <v>#REF!</v>
      </c>
      <c r="Q167" s="112" t="e">
        <f>#REF!-'IS 3Q2022'!Q167</f>
        <v>#REF!</v>
      </c>
      <c r="R167" s="17" t="e">
        <f>#REF!-'IS 3Q2022'!R167</f>
        <v>#REF!</v>
      </c>
      <c r="S167" s="112" t="e">
        <f>#REF!-'IS 3Q2022'!S167</f>
        <v>#REF!</v>
      </c>
      <c r="T167" s="112" t="e">
        <f>#REF!-'IS 3Q2022'!T167</f>
        <v>#REF!</v>
      </c>
      <c r="U167" s="112" t="e">
        <f>#REF!-'IS 3Q2022'!U167</f>
        <v>#REF!</v>
      </c>
      <c r="V167" s="32" t="e">
        <f>#REF!-'IS 3Q2022'!V167</f>
        <v>#REF!</v>
      </c>
      <c r="W167" s="17" t="e">
        <f>#REF!-'IS 3Q2022'!W167</f>
        <v>#REF!</v>
      </c>
      <c r="X167" s="32" t="e">
        <f>#REF!-'IS 3Q2022'!X167</f>
        <v>#REF!</v>
      </c>
      <c r="Y167" s="32" t="e">
        <f>#REF!-'IS 3Q2022'!Y167</f>
        <v>#REF!</v>
      </c>
      <c r="Z167" s="32" t="e">
        <f>#REF!-'IS 3Q2022'!Z167</f>
        <v>#REF!</v>
      </c>
      <c r="AA167" s="32" t="e">
        <f>#REF!-'IS 3Q2022'!AA167</f>
        <v>#REF!</v>
      </c>
      <c r="AB167" s="17" t="e">
        <f>#REF!-'IS 3Q2022'!AB167</f>
        <v>#REF!</v>
      </c>
      <c r="AC167" s="32" t="e">
        <f>#REF!-'IS 3Q2022'!AC167</f>
        <v>#REF!</v>
      </c>
      <c r="AD167" s="32" t="e">
        <f>#REF!-'IS 3Q2022'!AD167</f>
        <v>#REF!</v>
      </c>
      <c r="AE167" s="32" t="e">
        <f>#REF!-'IS 3Q2022'!AE167</f>
        <v>#REF!</v>
      </c>
      <c r="AF167" s="32" t="e">
        <f>#REF!-'IS 3Q2022'!AF167</f>
        <v>#REF!</v>
      </c>
      <c r="AG167" s="17" t="e">
        <f>#REF!-'IS 3Q2022'!AG167</f>
        <v>#REF!</v>
      </c>
      <c r="AH167" s="32" t="e">
        <f>#REF!-'IS 3Q2022'!AH167</f>
        <v>#REF!</v>
      </c>
      <c r="AI167" s="32" t="e">
        <f>#REF!-'IS 3Q2022'!AI167</f>
        <v>#REF!</v>
      </c>
      <c r="AJ167" s="32" t="e">
        <f>#REF!-'IS 3Q2022'!AJ167</f>
        <v>#REF!</v>
      </c>
      <c r="AK167" s="32" t="e">
        <f>#REF!-'IS 3Q2022'!AK167</f>
        <v>#REF!</v>
      </c>
      <c r="AL167" s="17" t="e">
        <f>#REF!-'IS 3Q2022'!AL167</f>
        <v>#REF!</v>
      </c>
      <c r="AM167" s="32" t="e">
        <f>#REF!-'IS 3Q2022'!AM167</f>
        <v>#REF!</v>
      </c>
      <c r="AN167" s="32" t="e">
        <f>#REF!-'IS 3Q2022'!AN167</f>
        <v>#REF!</v>
      </c>
      <c r="AO167" s="32" t="e">
        <f>#REF!-'IS 3Q2022'!AO167</f>
        <v>#REF!</v>
      </c>
      <c r="AP167" s="32" t="e">
        <f>#REF!-'IS 3Q2022'!AP167</f>
        <v>#REF!</v>
      </c>
      <c r="AQ167" s="17" t="e">
        <f>#REF!-'IS 3Q2022'!AQ167</f>
        <v>#REF!</v>
      </c>
      <c r="AR167" s="32" t="e">
        <f>#REF!-'IS 3Q2022'!AR167</f>
        <v>#REF!</v>
      </c>
      <c r="AS167" s="32" t="e">
        <f>#REF!-'IS 3Q2022'!AS167</f>
        <v>#REF!</v>
      </c>
      <c r="AT167" s="32" t="e">
        <f>#REF!-'IS 3Q2022'!AT167</f>
        <v>#REF!</v>
      </c>
      <c r="AU167" s="32" t="e">
        <f>#REF!-'IS 3Q2022'!AU167</f>
        <v>#REF!</v>
      </c>
      <c r="AV167" s="17" t="e">
        <f>#REF!-'IS 3Q2022'!AV167</f>
        <v>#REF!</v>
      </c>
    </row>
    <row r="168" spans="2:48" s="8" customFormat="1" outlineLevel="1" x14ac:dyDescent="0.55000000000000004">
      <c r="B168" s="205" t="s">
        <v>67</v>
      </c>
      <c r="C168" s="202"/>
      <c r="D168" s="103" t="e">
        <f>#REF!-'IS 3Q2022'!D168</f>
        <v>#REF!</v>
      </c>
      <c r="E168" s="103" t="e">
        <f>#REF!-'IS 3Q2022'!E168</f>
        <v>#REF!</v>
      </c>
      <c r="F168" s="103" t="e">
        <f>#REF!-'IS 3Q2022'!F168</f>
        <v>#REF!</v>
      </c>
      <c r="G168" s="103" t="e">
        <f>#REF!-'IS 3Q2022'!G168</f>
        <v>#REF!</v>
      </c>
      <c r="H168" s="171" t="e">
        <f>#REF!-'IS 3Q2022'!H168</f>
        <v>#REF!</v>
      </c>
      <c r="I168" s="103" t="e">
        <f>#REF!-'IS 3Q2022'!I168</f>
        <v>#REF!</v>
      </c>
      <c r="J168" s="103" t="e">
        <f>#REF!-'IS 3Q2022'!J168</f>
        <v>#REF!</v>
      </c>
      <c r="K168" s="103" t="e">
        <f>#REF!-'IS 3Q2022'!K168</f>
        <v>#REF!</v>
      </c>
      <c r="L168" s="103" t="e">
        <f>#REF!-'IS 3Q2022'!L168</f>
        <v>#REF!</v>
      </c>
      <c r="M168" s="150" t="e">
        <f>#REF!-'IS 3Q2022'!M168</f>
        <v>#REF!</v>
      </c>
      <c r="N168" s="103" t="e">
        <f>#REF!-'IS 3Q2022'!N168</f>
        <v>#REF!</v>
      </c>
      <c r="O168" s="103" t="e">
        <f>#REF!-'IS 3Q2022'!O168</f>
        <v>#REF!</v>
      </c>
      <c r="P168" s="103" t="e">
        <f>#REF!-'IS 3Q2022'!P168</f>
        <v>#REF!</v>
      </c>
      <c r="Q168" s="103" t="e">
        <f>#REF!-'IS 3Q2022'!Q168</f>
        <v>#REF!</v>
      </c>
      <c r="R168" s="22" t="e">
        <f>#REF!-'IS 3Q2022'!R168</f>
        <v>#REF!</v>
      </c>
      <c r="S168" s="103" t="e">
        <f>#REF!-'IS 3Q2022'!S168</f>
        <v>#REF!</v>
      </c>
      <c r="T168" s="50" t="e">
        <f>#REF!-'IS 3Q2022'!T168</f>
        <v>#REF!</v>
      </c>
      <c r="U168" s="50" t="e">
        <f>#REF!-'IS 3Q2022'!U168</f>
        <v>#REF!</v>
      </c>
      <c r="V168" s="50" t="e">
        <f>#REF!-'IS 3Q2022'!V168</f>
        <v>#REF!</v>
      </c>
      <c r="W168" s="22" t="e">
        <f>#REF!-'IS 3Q2022'!W168</f>
        <v>#REF!</v>
      </c>
      <c r="X168" s="50" t="e">
        <f>#REF!-'IS 3Q2022'!X168</f>
        <v>#REF!</v>
      </c>
      <c r="Y168" s="50" t="e">
        <f>#REF!-'IS 3Q2022'!Y168</f>
        <v>#REF!</v>
      </c>
      <c r="Z168" s="50" t="e">
        <f>#REF!-'IS 3Q2022'!Z168</f>
        <v>#REF!</v>
      </c>
      <c r="AA168" s="50" t="e">
        <f>#REF!-'IS 3Q2022'!AA168</f>
        <v>#REF!</v>
      </c>
      <c r="AB168" s="22" t="e">
        <f>#REF!-'IS 3Q2022'!AB168</f>
        <v>#REF!</v>
      </c>
      <c r="AC168" s="50" t="e">
        <f>#REF!-'IS 3Q2022'!AC168</f>
        <v>#REF!</v>
      </c>
      <c r="AD168" s="50" t="e">
        <f>#REF!-'IS 3Q2022'!AD168</f>
        <v>#REF!</v>
      </c>
      <c r="AE168" s="50" t="e">
        <f>#REF!-'IS 3Q2022'!AE168</f>
        <v>#REF!</v>
      </c>
      <c r="AF168" s="50" t="e">
        <f>#REF!-'IS 3Q2022'!AF168</f>
        <v>#REF!</v>
      </c>
      <c r="AG168" s="22" t="e">
        <f>#REF!-'IS 3Q2022'!AG168</f>
        <v>#REF!</v>
      </c>
      <c r="AH168" s="50" t="e">
        <f>#REF!-'IS 3Q2022'!AH168</f>
        <v>#REF!</v>
      </c>
      <c r="AI168" s="50" t="e">
        <f>#REF!-'IS 3Q2022'!AI168</f>
        <v>#REF!</v>
      </c>
      <c r="AJ168" s="50" t="e">
        <f>#REF!-'IS 3Q2022'!AJ168</f>
        <v>#REF!</v>
      </c>
      <c r="AK168" s="50" t="e">
        <f>#REF!-'IS 3Q2022'!AK168</f>
        <v>#REF!</v>
      </c>
      <c r="AL168" s="22" t="e">
        <f>#REF!-'IS 3Q2022'!AL168</f>
        <v>#REF!</v>
      </c>
      <c r="AM168" s="50" t="e">
        <f>#REF!-'IS 3Q2022'!AM168</f>
        <v>#REF!</v>
      </c>
      <c r="AN168" s="50" t="e">
        <f>#REF!-'IS 3Q2022'!AN168</f>
        <v>#REF!</v>
      </c>
      <c r="AO168" s="50" t="e">
        <f>#REF!-'IS 3Q2022'!AO168</f>
        <v>#REF!</v>
      </c>
      <c r="AP168" s="50" t="e">
        <f>#REF!-'IS 3Q2022'!AP168</f>
        <v>#REF!</v>
      </c>
      <c r="AQ168" s="22" t="e">
        <f>#REF!-'IS 3Q2022'!AQ168</f>
        <v>#REF!</v>
      </c>
      <c r="AR168" s="50" t="e">
        <f>#REF!-'IS 3Q2022'!AR168</f>
        <v>#REF!</v>
      </c>
      <c r="AS168" s="50" t="e">
        <f>#REF!-'IS 3Q2022'!AS168</f>
        <v>#REF!</v>
      </c>
      <c r="AT168" s="50" t="e">
        <f>#REF!-'IS 3Q2022'!AT168</f>
        <v>#REF!</v>
      </c>
      <c r="AU168" s="50" t="e">
        <f>#REF!-'IS 3Q2022'!AU168</f>
        <v>#REF!</v>
      </c>
      <c r="AV168" s="22" t="e">
        <f>#REF!-'IS 3Q2022'!AV168</f>
        <v>#REF!</v>
      </c>
    </row>
    <row r="169" spans="2:48" ht="16.2" outlineLevel="1" x14ac:dyDescent="0.85">
      <c r="B169" s="200" t="s">
        <v>155</v>
      </c>
      <c r="C169" s="201"/>
      <c r="D169" s="104" t="e">
        <f>#REF!-'IS 3Q2022'!D169</f>
        <v>#REF!</v>
      </c>
      <c r="E169" s="104" t="e">
        <f>#REF!-'IS 3Q2022'!E169</f>
        <v>#REF!</v>
      </c>
      <c r="F169" s="104" t="e">
        <f>#REF!-'IS 3Q2022'!F169</f>
        <v>#REF!</v>
      </c>
      <c r="G169" s="104" t="e">
        <f>#REF!-'IS 3Q2022'!G169</f>
        <v>#REF!</v>
      </c>
      <c r="H169" s="169" t="e">
        <f>#REF!-'IS 3Q2022'!H169</f>
        <v>#REF!</v>
      </c>
      <c r="I169" s="104" t="e">
        <f>#REF!-'IS 3Q2022'!I169</f>
        <v>#REF!</v>
      </c>
      <c r="J169" s="104" t="e">
        <f>#REF!-'IS 3Q2022'!J169</f>
        <v>#REF!</v>
      </c>
      <c r="K169" s="104" t="e">
        <f>#REF!-'IS 3Q2022'!K169</f>
        <v>#REF!</v>
      </c>
      <c r="L169" s="104" t="e">
        <f>#REF!-'IS 3Q2022'!L169</f>
        <v>#REF!</v>
      </c>
      <c r="M169" s="169" t="e">
        <f>#REF!-'IS 3Q2022'!M169</f>
        <v>#REF!</v>
      </c>
      <c r="N169" s="104" t="e">
        <f>#REF!-'IS 3Q2022'!N169</f>
        <v>#REF!</v>
      </c>
      <c r="O169" s="104" t="e">
        <f>#REF!-'IS 3Q2022'!O169</f>
        <v>#REF!</v>
      </c>
      <c r="P169" s="104" t="e">
        <f>#REF!-'IS 3Q2022'!P169</f>
        <v>#REF!</v>
      </c>
      <c r="Q169" s="104" t="e">
        <f>#REF!-'IS 3Q2022'!Q169</f>
        <v>#REF!</v>
      </c>
      <c r="R169" s="17" t="e">
        <f>#REF!-'IS 3Q2022'!R169</f>
        <v>#REF!</v>
      </c>
      <c r="S169" s="104" t="e">
        <f>#REF!-'IS 3Q2022'!S169</f>
        <v>#REF!</v>
      </c>
      <c r="T169" s="52" t="e">
        <f>#REF!-'IS 3Q2022'!T169</f>
        <v>#REF!</v>
      </c>
      <c r="U169" s="52" t="e">
        <f>#REF!-'IS 3Q2022'!U169</f>
        <v>#REF!</v>
      </c>
      <c r="V169" s="52" t="e">
        <f>#REF!-'IS 3Q2022'!V169</f>
        <v>#REF!</v>
      </c>
      <c r="W169" s="17" t="e">
        <f>#REF!-'IS 3Q2022'!W169</f>
        <v>#REF!</v>
      </c>
      <c r="X169" s="52" t="e">
        <f>#REF!-'IS 3Q2022'!X169</f>
        <v>#REF!</v>
      </c>
      <c r="Y169" s="52" t="e">
        <f>#REF!-'IS 3Q2022'!Y169</f>
        <v>#REF!</v>
      </c>
      <c r="Z169" s="52" t="e">
        <f>#REF!-'IS 3Q2022'!Z169</f>
        <v>#REF!</v>
      </c>
      <c r="AA169" s="52" t="e">
        <f>#REF!-'IS 3Q2022'!AA169</f>
        <v>#REF!</v>
      </c>
      <c r="AB169" s="17" t="e">
        <f>#REF!-'IS 3Q2022'!AB169</f>
        <v>#REF!</v>
      </c>
      <c r="AC169" s="52" t="e">
        <f>#REF!-'IS 3Q2022'!AC169</f>
        <v>#REF!</v>
      </c>
      <c r="AD169" s="52" t="e">
        <f>#REF!-'IS 3Q2022'!AD169</f>
        <v>#REF!</v>
      </c>
      <c r="AE169" s="52" t="e">
        <f>#REF!-'IS 3Q2022'!AE169</f>
        <v>#REF!</v>
      </c>
      <c r="AF169" s="52" t="e">
        <f>#REF!-'IS 3Q2022'!AF169</f>
        <v>#REF!</v>
      </c>
      <c r="AG169" s="17" t="e">
        <f>#REF!-'IS 3Q2022'!AG169</f>
        <v>#REF!</v>
      </c>
      <c r="AH169" s="52" t="e">
        <f>#REF!-'IS 3Q2022'!AH169</f>
        <v>#REF!</v>
      </c>
      <c r="AI169" s="52" t="e">
        <f>#REF!-'IS 3Q2022'!AI169</f>
        <v>#REF!</v>
      </c>
      <c r="AJ169" s="52" t="e">
        <f>#REF!-'IS 3Q2022'!AJ169</f>
        <v>#REF!</v>
      </c>
      <c r="AK169" s="52" t="e">
        <f>#REF!-'IS 3Q2022'!AK169</f>
        <v>#REF!</v>
      </c>
      <c r="AL169" s="17" t="e">
        <f>#REF!-'IS 3Q2022'!AL169</f>
        <v>#REF!</v>
      </c>
      <c r="AM169" s="52" t="e">
        <f>#REF!-'IS 3Q2022'!AM169</f>
        <v>#REF!</v>
      </c>
      <c r="AN169" s="52" t="e">
        <f>#REF!-'IS 3Q2022'!AN169</f>
        <v>#REF!</v>
      </c>
      <c r="AO169" s="52" t="e">
        <f>#REF!-'IS 3Q2022'!AO169</f>
        <v>#REF!</v>
      </c>
      <c r="AP169" s="52" t="e">
        <f>#REF!-'IS 3Q2022'!AP169</f>
        <v>#REF!</v>
      </c>
      <c r="AQ169" s="17" t="e">
        <f>#REF!-'IS 3Q2022'!AQ169</f>
        <v>#REF!</v>
      </c>
      <c r="AR169" s="52" t="e">
        <f>#REF!-'IS 3Q2022'!AR169</f>
        <v>#REF!</v>
      </c>
      <c r="AS169" s="52" t="e">
        <f>#REF!-'IS 3Q2022'!AS169</f>
        <v>#REF!</v>
      </c>
      <c r="AT169" s="52" t="e">
        <f>#REF!-'IS 3Q2022'!AT169</f>
        <v>#REF!</v>
      </c>
      <c r="AU169" s="52" t="e">
        <f>#REF!-'IS 3Q2022'!AU169</f>
        <v>#REF!</v>
      </c>
      <c r="AV169" s="17" t="e">
        <f>#REF!-'IS 3Q2022'!AV169</f>
        <v>#REF!</v>
      </c>
    </row>
    <row r="170" spans="2:48" s="8" customFormat="1" outlineLevel="1" x14ac:dyDescent="0.55000000000000004">
      <c r="B170" s="205" t="s">
        <v>68</v>
      </c>
      <c r="C170" s="202"/>
      <c r="D170" s="103" t="e">
        <f>#REF!-'IS 3Q2022'!D170</f>
        <v>#REF!</v>
      </c>
      <c r="E170" s="103" t="e">
        <f>#REF!-'IS 3Q2022'!E170</f>
        <v>#REF!</v>
      </c>
      <c r="F170" s="103" t="e">
        <f>#REF!-'IS 3Q2022'!F170</f>
        <v>#REF!</v>
      </c>
      <c r="G170" s="103" t="e">
        <f>#REF!-'IS 3Q2022'!G170</f>
        <v>#REF!</v>
      </c>
      <c r="H170" s="150" t="e">
        <f>#REF!-'IS 3Q2022'!H170</f>
        <v>#REF!</v>
      </c>
      <c r="I170" s="103" t="e">
        <f>#REF!-'IS 3Q2022'!I170</f>
        <v>#REF!</v>
      </c>
      <c r="J170" s="103" t="e">
        <f>#REF!-'IS 3Q2022'!J170</f>
        <v>#REF!</v>
      </c>
      <c r="K170" s="103" t="e">
        <f>#REF!-'IS 3Q2022'!K170</f>
        <v>#REF!</v>
      </c>
      <c r="L170" s="103" t="e">
        <f>#REF!-'IS 3Q2022'!L170</f>
        <v>#REF!</v>
      </c>
      <c r="M170" s="150" t="e">
        <f>#REF!-'IS 3Q2022'!M170</f>
        <v>#REF!</v>
      </c>
      <c r="N170" s="103" t="e">
        <f>#REF!-'IS 3Q2022'!N170</f>
        <v>#REF!</v>
      </c>
      <c r="O170" s="103" t="e">
        <f>#REF!-'IS 3Q2022'!O170</f>
        <v>#REF!</v>
      </c>
      <c r="P170" s="103" t="e">
        <f>#REF!-'IS 3Q2022'!P170</f>
        <v>#REF!</v>
      </c>
      <c r="Q170" s="103" t="e">
        <f>#REF!-'IS 3Q2022'!Q170</f>
        <v>#REF!</v>
      </c>
      <c r="R170" s="22" t="e">
        <f>#REF!-'IS 3Q2022'!R170</f>
        <v>#REF!</v>
      </c>
      <c r="S170" s="103" t="e">
        <f>#REF!-'IS 3Q2022'!S170</f>
        <v>#REF!</v>
      </c>
      <c r="T170" s="50" t="e">
        <f>#REF!-'IS 3Q2022'!T170</f>
        <v>#REF!</v>
      </c>
      <c r="U170" s="50" t="e">
        <f>#REF!-'IS 3Q2022'!U170</f>
        <v>#REF!</v>
      </c>
      <c r="V170" s="50" t="e">
        <f>#REF!-'IS 3Q2022'!V170</f>
        <v>#REF!</v>
      </c>
      <c r="W170" s="22" t="e">
        <f>#REF!-'IS 3Q2022'!W170</f>
        <v>#REF!</v>
      </c>
      <c r="X170" s="50" t="e">
        <f>#REF!-'IS 3Q2022'!X170</f>
        <v>#REF!</v>
      </c>
      <c r="Y170" s="50" t="e">
        <f>#REF!-'IS 3Q2022'!Y170</f>
        <v>#REF!</v>
      </c>
      <c r="Z170" s="50" t="e">
        <f>#REF!-'IS 3Q2022'!Z170</f>
        <v>#REF!</v>
      </c>
      <c r="AA170" s="50" t="e">
        <f>#REF!-'IS 3Q2022'!AA170</f>
        <v>#REF!</v>
      </c>
      <c r="AB170" s="22" t="e">
        <f>#REF!-'IS 3Q2022'!AB170</f>
        <v>#REF!</v>
      </c>
      <c r="AC170" s="50" t="e">
        <f>#REF!-'IS 3Q2022'!AC170</f>
        <v>#REF!</v>
      </c>
      <c r="AD170" s="50" t="e">
        <f>#REF!-'IS 3Q2022'!AD170</f>
        <v>#REF!</v>
      </c>
      <c r="AE170" s="50" t="e">
        <f>#REF!-'IS 3Q2022'!AE170</f>
        <v>#REF!</v>
      </c>
      <c r="AF170" s="50" t="e">
        <f>#REF!-'IS 3Q2022'!AF170</f>
        <v>#REF!</v>
      </c>
      <c r="AG170" s="22" t="e">
        <f>#REF!-'IS 3Q2022'!AG170</f>
        <v>#REF!</v>
      </c>
      <c r="AH170" s="50" t="e">
        <f>#REF!-'IS 3Q2022'!AH170</f>
        <v>#REF!</v>
      </c>
      <c r="AI170" s="50" t="e">
        <f>#REF!-'IS 3Q2022'!AI170</f>
        <v>#REF!</v>
      </c>
      <c r="AJ170" s="50" t="e">
        <f>#REF!-'IS 3Q2022'!AJ170</f>
        <v>#REF!</v>
      </c>
      <c r="AK170" s="50" t="e">
        <f>#REF!-'IS 3Q2022'!AK170</f>
        <v>#REF!</v>
      </c>
      <c r="AL170" s="22" t="e">
        <f>#REF!-'IS 3Q2022'!AL170</f>
        <v>#REF!</v>
      </c>
      <c r="AM170" s="50" t="e">
        <f>#REF!-'IS 3Q2022'!AM170</f>
        <v>#REF!</v>
      </c>
      <c r="AN170" s="50" t="e">
        <f>#REF!-'IS 3Q2022'!AN170</f>
        <v>#REF!</v>
      </c>
      <c r="AO170" s="50" t="e">
        <f>#REF!-'IS 3Q2022'!AO170</f>
        <v>#REF!</v>
      </c>
      <c r="AP170" s="50" t="e">
        <f>#REF!-'IS 3Q2022'!AP170</f>
        <v>#REF!</v>
      </c>
      <c r="AQ170" s="22" t="e">
        <f>#REF!-'IS 3Q2022'!AQ170</f>
        <v>#REF!</v>
      </c>
      <c r="AR170" s="50" t="e">
        <f>#REF!-'IS 3Q2022'!AR170</f>
        <v>#REF!</v>
      </c>
      <c r="AS170" s="50" t="e">
        <f>#REF!-'IS 3Q2022'!AS170</f>
        <v>#REF!</v>
      </c>
      <c r="AT170" s="50" t="e">
        <f>#REF!-'IS 3Q2022'!AT170</f>
        <v>#REF!</v>
      </c>
      <c r="AU170" s="50" t="e">
        <f>#REF!-'IS 3Q2022'!AU170</f>
        <v>#REF!</v>
      </c>
      <c r="AV170" s="22" t="e">
        <f>#REF!-'IS 3Q2022'!AV170</f>
        <v>#REF!</v>
      </c>
    </row>
    <row r="171" spans="2:48" outlineLevel="1" x14ac:dyDescent="0.55000000000000004">
      <c r="B171" s="200" t="s">
        <v>69</v>
      </c>
      <c r="C171" s="201"/>
      <c r="D171" s="105" t="e">
        <f>#REF!-'IS 3Q2022'!D171</f>
        <v>#REF!</v>
      </c>
      <c r="E171" s="101" t="e">
        <f>#REF!-'IS 3Q2022'!E171</f>
        <v>#REF!</v>
      </c>
      <c r="F171" s="101" t="e">
        <f>#REF!-'IS 3Q2022'!F171</f>
        <v>#REF!</v>
      </c>
      <c r="G171" s="101" t="e">
        <f>#REF!-'IS 3Q2022'!G171</f>
        <v>#REF!</v>
      </c>
      <c r="H171" s="169" t="e">
        <f>#REF!-'IS 3Q2022'!H171</f>
        <v>#REF!</v>
      </c>
      <c r="I171" s="101" t="e">
        <f>#REF!-'IS 3Q2022'!I171</f>
        <v>#REF!</v>
      </c>
      <c r="J171" s="101" t="e">
        <f>#REF!-'IS 3Q2022'!J171</f>
        <v>#REF!</v>
      </c>
      <c r="K171" s="101" t="e">
        <f>#REF!-'IS 3Q2022'!K171</f>
        <v>#REF!</v>
      </c>
      <c r="L171" s="101" t="e">
        <f>#REF!-'IS 3Q2022'!L171</f>
        <v>#REF!</v>
      </c>
      <c r="M171" s="169" t="e">
        <f>#REF!-'IS 3Q2022'!M171</f>
        <v>#REF!</v>
      </c>
      <c r="N171" s="101" t="e">
        <f>#REF!-'IS 3Q2022'!N171</f>
        <v>#REF!</v>
      </c>
      <c r="O171" s="101" t="e">
        <f>#REF!-'IS 3Q2022'!O171</f>
        <v>#REF!</v>
      </c>
      <c r="P171" s="101" t="e">
        <f>#REF!-'IS 3Q2022'!P171</f>
        <v>#REF!</v>
      </c>
      <c r="Q171" s="101" t="e">
        <f>#REF!-'IS 3Q2022'!Q171</f>
        <v>#REF!</v>
      </c>
      <c r="R171" s="17" t="e">
        <f>#REF!-'IS 3Q2022'!R171</f>
        <v>#REF!</v>
      </c>
      <c r="S171" s="101" t="e">
        <f>#REF!-'IS 3Q2022'!S171</f>
        <v>#REF!</v>
      </c>
      <c r="T171" s="101" t="e">
        <f>#REF!-'IS 3Q2022'!T171</f>
        <v>#REF!</v>
      </c>
      <c r="U171" s="101" t="e">
        <f>#REF!-'IS 3Q2022'!U171</f>
        <v>#REF!</v>
      </c>
      <c r="V171" s="33" t="e">
        <f>#REF!-'IS 3Q2022'!V171</f>
        <v>#REF!</v>
      </c>
      <c r="W171" s="17" t="e">
        <f>#REF!-'IS 3Q2022'!W171</f>
        <v>#REF!</v>
      </c>
      <c r="X171" s="33" t="e">
        <f>#REF!-'IS 3Q2022'!X171</f>
        <v>#REF!</v>
      </c>
      <c r="Y171" s="33" t="e">
        <f>#REF!-'IS 3Q2022'!Y171</f>
        <v>#REF!</v>
      </c>
      <c r="Z171" s="33" t="e">
        <f>#REF!-'IS 3Q2022'!Z171</f>
        <v>#REF!</v>
      </c>
      <c r="AA171" s="33" t="e">
        <f>#REF!-'IS 3Q2022'!AA171</f>
        <v>#REF!</v>
      </c>
      <c r="AB171" s="17" t="e">
        <f>#REF!-'IS 3Q2022'!AB171</f>
        <v>#REF!</v>
      </c>
      <c r="AC171" s="33" t="e">
        <f>#REF!-'IS 3Q2022'!AC171</f>
        <v>#REF!</v>
      </c>
      <c r="AD171" s="33" t="e">
        <f>#REF!-'IS 3Q2022'!AD171</f>
        <v>#REF!</v>
      </c>
      <c r="AE171" s="33" t="e">
        <f>#REF!-'IS 3Q2022'!AE171</f>
        <v>#REF!</v>
      </c>
      <c r="AF171" s="33" t="e">
        <f>#REF!-'IS 3Q2022'!AF171</f>
        <v>#REF!</v>
      </c>
      <c r="AG171" s="17" t="e">
        <f>#REF!-'IS 3Q2022'!AG171</f>
        <v>#REF!</v>
      </c>
      <c r="AH171" s="33" t="e">
        <f>#REF!-'IS 3Q2022'!AH171</f>
        <v>#REF!</v>
      </c>
      <c r="AI171" s="33" t="e">
        <f>#REF!-'IS 3Q2022'!AI171</f>
        <v>#REF!</v>
      </c>
      <c r="AJ171" s="33" t="e">
        <f>#REF!-'IS 3Q2022'!AJ171</f>
        <v>#REF!</v>
      </c>
      <c r="AK171" s="33" t="e">
        <f>#REF!-'IS 3Q2022'!AK171</f>
        <v>#REF!</v>
      </c>
      <c r="AL171" s="17" t="e">
        <f>#REF!-'IS 3Q2022'!AL171</f>
        <v>#REF!</v>
      </c>
      <c r="AM171" s="33" t="e">
        <f>#REF!-'IS 3Q2022'!AM171</f>
        <v>#REF!</v>
      </c>
      <c r="AN171" s="33" t="e">
        <f>#REF!-'IS 3Q2022'!AN171</f>
        <v>#REF!</v>
      </c>
      <c r="AO171" s="33" t="e">
        <f>#REF!-'IS 3Q2022'!AO171</f>
        <v>#REF!</v>
      </c>
      <c r="AP171" s="33" t="e">
        <f>#REF!-'IS 3Q2022'!AP171</f>
        <v>#REF!</v>
      </c>
      <c r="AQ171" s="17" t="e">
        <f>#REF!-'IS 3Q2022'!AQ171</f>
        <v>#REF!</v>
      </c>
      <c r="AR171" s="33" t="e">
        <f>#REF!-'IS 3Q2022'!AR171</f>
        <v>#REF!</v>
      </c>
      <c r="AS171" s="33" t="e">
        <f>#REF!-'IS 3Q2022'!AS171</f>
        <v>#REF!</v>
      </c>
      <c r="AT171" s="33" t="e">
        <f>#REF!-'IS 3Q2022'!AT171</f>
        <v>#REF!</v>
      </c>
      <c r="AU171" s="33" t="e">
        <f>#REF!-'IS 3Q2022'!AU171</f>
        <v>#REF!</v>
      </c>
      <c r="AV171" s="17" t="e">
        <f>#REF!-'IS 3Q2022'!AV171</f>
        <v>#REF!</v>
      </c>
    </row>
    <row r="172" spans="2:48" outlineLevel="1" x14ac:dyDescent="0.55000000000000004">
      <c r="B172" s="437" t="s">
        <v>75</v>
      </c>
      <c r="C172" s="438"/>
      <c r="D172" s="105" t="e">
        <f>#REF!-'IS 3Q2022'!D172</f>
        <v>#REF!</v>
      </c>
      <c r="E172" s="101" t="e">
        <f>#REF!-'IS 3Q2022'!E172</f>
        <v>#REF!</v>
      </c>
      <c r="F172" s="101" t="e">
        <f>#REF!-'IS 3Q2022'!F172</f>
        <v>#REF!</v>
      </c>
      <c r="G172" s="101" t="e">
        <f>#REF!-'IS 3Q2022'!G172</f>
        <v>#REF!</v>
      </c>
      <c r="H172" s="169" t="e">
        <f>#REF!-'IS 3Q2022'!H172</f>
        <v>#REF!</v>
      </c>
      <c r="I172" s="101" t="e">
        <f>#REF!-'IS 3Q2022'!I172</f>
        <v>#REF!</v>
      </c>
      <c r="J172" s="101" t="e">
        <f>#REF!-'IS 3Q2022'!J172</f>
        <v>#REF!</v>
      </c>
      <c r="K172" s="101" t="e">
        <f>#REF!-'IS 3Q2022'!K172</f>
        <v>#REF!</v>
      </c>
      <c r="L172" s="101" t="e">
        <f>#REF!-'IS 3Q2022'!L172</f>
        <v>#REF!</v>
      </c>
      <c r="M172" s="169" t="e">
        <f>#REF!-'IS 3Q2022'!M172</f>
        <v>#REF!</v>
      </c>
      <c r="N172" s="101" t="e">
        <f>#REF!-'IS 3Q2022'!N172</f>
        <v>#REF!</v>
      </c>
      <c r="O172" s="101" t="e">
        <f>#REF!-'IS 3Q2022'!O172</f>
        <v>#REF!</v>
      </c>
      <c r="P172" s="101" t="e">
        <f>#REF!-'IS 3Q2022'!P172</f>
        <v>#REF!</v>
      </c>
      <c r="Q172" s="101" t="e">
        <f>#REF!-'IS 3Q2022'!Q172</f>
        <v>#REF!</v>
      </c>
      <c r="R172" s="17" t="e">
        <f>#REF!-'IS 3Q2022'!R172</f>
        <v>#REF!</v>
      </c>
      <c r="S172" s="101" t="e">
        <f>#REF!-'IS 3Q2022'!S172</f>
        <v>#REF!</v>
      </c>
      <c r="T172" s="16" t="e">
        <f>#REF!-'IS 3Q2022'!T172</f>
        <v>#REF!</v>
      </c>
      <c r="U172" s="16" t="e">
        <f>#REF!-'IS 3Q2022'!U172</f>
        <v>#REF!</v>
      </c>
      <c r="V172" s="16" t="e">
        <f>#REF!-'IS 3Q2022'!V172</f>
        <v>#REF!</v>
      </c>
      <c r="W172" s="17" t="e">
        <f>#REF!-'IS 3Q2022'!W172</f>
        <v>#REF!</v>
      </c>
      <c r="X172" s="16" t="e">
        <f>#REF!-'IS 3Q2022'!X172</f>
        <v>#REF!</v>
      </c>
      <c r="Y172" s="16" t="e">
        <f>#REF!-'IS 3Q2022'!Y172</f>
        <v>#REF!</v>
      </c>
      <c r="Z172" s="16" t="e">
        <f>#REF!-'IS 3Q2022'!Z172</f>
        <v>#REF!</v>
      </c>
      <c r="AA172" s="16" t="e">
        <f>#REF!-'IS 3Q2022'!AA172</f>
        <v>#REF!</v>
      </c>
      <c r="AB172" s="17" t="e">
        <f>#REF!-'IS 3Q2022'!AB172</f>
        <v>#REF!</v>
      </c>
      <c r="AC172" s="16" t="e">
        <f>#REF!-'IS 3Q2022'!AC172</f>
        <v>#REF!</v>
      </c>
      <c r="AD172" s="16" t="e">
        <f>#REF!-'IS 3Q2022'!AD172</f>
        <v>#REF!</v>
      </c>
      <c r="AE172" s="16" t="e">
        <f>#REF!-'IS 3Q2022'!AE172</f>
        <v>#REF!</v>
      </c>
      <c r="AF172" s="16" t="e">
        <f>#REF!-'IS 3Q2022'!AF172</f>
        <v>#REF!</v>
      </c>
      <c r="AG172" s="17" t="e">
        <f>#REF!-'IS 3Q2022'!AG172</f>
        <v>#REF!</v>
      </c>
      <c r="AH172" s="16" t="e">
        <f>#REF!-'IS 3Q2022'!AH172</f>
        <v>#REF!</v>
      </c>
      <c r="AI172" s="16" t="e">
        <f>#REF!-'IS 3Q2022'!AI172</f>
        <v>#REF!</v>
      </c>
      <c r="AJ172" s="16" t="e">
        <f>#REF!-'IS 3Q2022'!AJ172</f>
        <v>#REF!</v>
      </c>
      <c r="AK172" s="16" t="e">
        <f>#REF!-'IS 3Q2022'!AK172</f>
        <v>#REF!</v>
      </c>
      <c r="AL172" s="17" t="e">
        <f>#REF!-'IS 3Q2022'!AL172</f>
        <v>#REF!</v>
      </c>
      <c r="AM172" s="16" t="e">
        <f>#REF!-'IS 3Q2022'!AM172</f>
        <v>#REF!</v>
      </c>
      <c r="AN172" s="16" t="e">
        <f>#REF!-'IS 3Q2022'!AN172</f>
        <v>#REF!</v>
      </c>
      <c r="AO172" s="16" t="e">
        <f>#REF!-'IS 3Q2022'!AO172</f>
        <v>#REF!</v>
      </c>
      <c r="AP172" s="16" t="e">
        <f>#REF!-'IS 3Q2022'!AP172</f>
        <v>#REF!</v>
      </c>
      <c r="AQ172" s="17" t="e">
        <f>#REF!-'IS 3Q2022'!AQ172</f>
        <v>#REF!</v>
      </c>
      <c r="AR172" s="16" t="e">
        <f>#REF!-'IS 3Q2022'!AR172</f>
        <v>#REF!</v>
      </c>
      <c r="AS172" s="16" t="e">
        <f>#REF!-'IS 3Q2022'!AS172</f>
        <v>#REF!</v>
      </c>
      <c r="AT172" s="16" t="e">
        <f>#REF!-'IS 3Q2022'!AT172</f>
        <v>#REF!</v>
      </c>
      <c r="AU172" s="16" t="e">
        <f>#REF!-'IS 3Q2022'!AU172</f>
        <v>#REF!</v>
      </c>
      <c r="AV172" s="17" t="e">
        <f>#REF!-'IS 3Q2022'!AV172</f>
        <v>#REF!</v>
      </c>
    </row>
    <row r="173" spans="2:48" outlineLevel="1" x14ac:dyDescent="0.55000000000000004">
      <c r="B173" s="203" t="s">
        <v>76</v>
      </c>
      <c r="C173" s="204"/>
      <c r="D173" s="211" t="e">
        <f>#REF!-'IS 3Q2022'!D173</f>
        <v>#REF!</v>
      </c>
      <c r="E173" s="211" t="e">
        <f>#REF!-'IS 3Q2022'!E173</f>
        <v>#REF!</v>
      </c>
      <c r="F173" s="211" t="e">
        <f>#REF!-'IS 3Q2022'!F173</f>
        <v>#REF!</v>
      </c>
      <c r="G173" s="211" t="e">
        <f>#REF!-'IS 3Q2022'!G173</f>
        <v>#REF!</v>
      </c>
      <c r="H173" s="212" t="e">
        <f>#REF!-'IS 3Q2022'!H173</f>
        <v>#REF!</v>
      </c>
      <c r="I173" s="211" t="e">
        <f>#REF!-'IS 3Q2022'!I173</f>
        <v>#REF!</v>
      </c>
      <c r="J173" s="211" t="e">
        <f>#REF!-'IS 3Q2022'!J173</f>
        <v>#REF!</v>
      </c>
      <c r="K173" s="211" t="e">
        <f>#REF!-'IS 3Q2022'!K173</f>
        <v>#REF!</v>
      </c>
      <c r="L173" s="211" t="e">
        <f>#REF!-'IS 3Q2022'!L173</f>
        <v>#REF!</v>
      </c>
      <c r="M173" s="212" t="e">
        <f>#REF!-'IS 3Q2022'!M173</f>
        <v>#REF!</v>
      </c>
      <c r="N173" s="211" t="e">
        <f>#REF!-'IS 3Q2022'!N173</f>
        <v>#REF!</v>
      </c>
      <c r="O173" s="211" t="e">
        <f>#REF!-'IS 3Q2022'!O173</f>
        <v>#REF!</v>
      </c>
      <c r="P173" s="211" t="e">
        <f>#REF!-'IS 3Q2022'!P173</f>
        <v>#REF!</v>
      </c>
      <c r="Q173" s="211" t="e">
        <f>#REF!-'IS 3Q2022'!Q173</f>
        <v>#REF!</v>
      </c>
      <c r="R173" s="37" t="e">
        <f>#REF!-'IS 3Q2022'!R173</f>
        <v>#REF!</v>
      </c>
      <c r="S173" s="211" t="e">
        <f>#REF!-'IS 3Q2022'!S173</f>
        <v>#REF!</v>
      </c>
      <c r="T173" s="211" t="e">
        <f>#REF!-'IS 3Q2022'!T173</f>
        <v>#REF!</v>
      </c>
      <c r="U173" s="211" t="e">
        <f>#REF!-'IS 3Q2022'!U173</f>
        <v>#REF!</v>
      </c>
      <c r="V173" s="94" t="e">
        <f>#REF!-'IS 3Q2022'!V173</f>
        <v>#REF!</v>
      </c>
      <c r="W173" s="37" t="e">
        <f>#REF!-'IS 3Q2022'!W173</f>
        <v>#REF!</v>
      </c>
      <c r="X173" s="94" t="e">
        <f>#REF!-'IS 3Q2022'!X173</f>
        <v>#REF!</v>
      </c>
      <c r="Y173" s="94" t="e">
        <f>#REF!-'IS 3Q2022'!Y173</f>
        <v>#REF!</v>
      </c>
      <c r="Z173" s="94" t="e">
        <f>#REF!-'IS 3Q2022'!Z173</f>
        <v>#REF!</v>
      </c>
      <c r="AA173" s="94" t="e">
        <f>#REF!-'IS 3Q2022'!AA173</f>
        <v>#REF!</v>
      </c>
      <c r="AB173" s="37" t="e">
        <f>#REF!-'IS 3Q2022'!AB173</f>
        <v>#REF!</v>
      </c>
      <c r="AC173" s="94" t="e">
        <f>#REF!-'IS 3Q2022'!AC173</f>
        <v>#REF!</v>
      </c>
      <c r="AD173" s="94" t="e">
        <f>#REF!-'IS 3Q2022'!AD173</f>
        <v>#REF!</v>
      </c>
      <c r="AE173" s="94" t="e">
        <f>#REF!-'IS 3Q2022'!AE173</f>
        <v>#REF!</v>
      </c>
      <c r="AF173" s="94" t="e">
        <f>#REF!-'IS 3Q2022'!AF173</f>
        <v>#REF!</v>
      </c>
      <c r="AG173" s="37" t="e">
        <f>#REF!-'IS 3Q2022'!AG173</f>
        <v>#REF!</v>
      </c>
      <c r="AH173" s="94" t="e">
        <f>#REF!-'IS 3Q2022'!AH173</f>
        <v>#REF!</v>
      </c>
      <c r="AI173" s="94" t="e">
        <f>#REF!-'IS 3Q2022'!AI173</f>
        <v>#REF!</v>
      </c>
      <c r="AJ173" s="94" t="e">
        <f>#REF!-'IS 3Q2022'!AJ173</f>
        <v>#REF!</v>
      </c>
      <c r="AK173" s="94" t="e">
        <f>#REF!-'IS 3Q2022'!AK173</f>
        <v>#REF!</v>
      </c>
      <c r="AL173" s="37" t="e">
        <f>#REF!-'IS 3Q2022'!AL173</f>
        <v>#REF!</v>
      </c>
      <c r="AM173" s="94" t="e">
        <f>#REF!-'IS 3Q2022'!AM173</f>
        <v>#REF!</v>
      </c>
      <c r="AN173" s="94" t="e">
        <f>#REF!-'IS 3Q2022'!AN173</f>
        <v>#REF!</v>
      </c>
      <c r="AO173" s="94" t="e">
        <f>#REF!-'IS 3Q2022'!AO173</f>
        <v>#REF!</v>
      </c>
      <c r="AP173" s="94" t="e">
        <f>#REF!-'IS 3Q2022'!AP173</f>
        <v>#REF!</v>
      </c>
      <c r="AQ173" s="37" t="e">
        <f>#REF!-'IS 3Q2022'!AQ173</f>
        <v>#REF!</v>
      </c>
      <c r="AR173" s="94" t="e">
        <f>#REF!-'IS 3Q2022'!AR173</f>
        <v>#REF!</v>
      </c>
      <c r="AS173" s="94" t="e">
        <f>#REF!-'IS 3Q2022'!AS173</f>
        <v>#REF!</v>
      </c>
      <c r="AT173" s="94" t="e">
        <f>#REF!-'IS 3Q2022'!AT173</f>
        <v>#REF!</v>
      </c>
      <c r="AU173" s="94" t="e">
        <f>#REF!-'IS 3Q2022'!AU173</f>
        <v>#REF!</v>
      </c>
      <c r="AV173" s="37" t="e">
        <f>#REF!-'IS 3Q2022'!AV173</f>
        <v>#REF!</v>
      </c>
    </row>
    <row r="175" spans="2:48" x14ac:dyDescent="0.55000000000000004">
      <c r="B175" s="382" t="s">
        <v>314</v>
      </c>
      <c r="Q175" s="383" t="e">
        <f>Q61-L61</f>
        <v>#REF!</v>
      </c>
      <c r="R175" s="383"/>
      <c r="S175" s="383" t="e">
        <f>S61-N61</f>
        <v>#REF!</v>
      </c>
      <c r="T175" s="383" t="e">
        <f t="shared" ref="T175" si="0">T61-O61</f>
        <v>#REF!</v>
      </c>
      <c r="U175" s="383" t="e">
        <f>U61-P61</f>
        <v>#REF!</v>
      </c>
      <c r="V175" s="383" t="e">
        <f>V61-Q61</f>
        <v>#REF!</v>
      </c>
      <c r="W175" s="383"/>
      <c r="X175" s="383" t="e">
        <f t="shared" ref="X175:AA175" si="1">X61-S61</f>
        <v>#REF!</v>
      </c>
      <c r="Y175" s="383" t="e">
        <f t="shared" si="1"/>
        <v>#REF!</v>
      </c>
      <c r="Z175" s="383" t="e">
        <f t="shared" si="1"/>
        <v>#REF!</v>
      </c>
      <c r="AA175" s="383" t="e">
        <f t="shared" si="1"/>
        <v>#REF!</v>
      </c>
      <c r="AB175" s="383"/>
      <c r="AC175" s="383" t="e">
        <f t="shared" ref="AC175:AF175" si="2">AC61-X61</f>
        <v>#REF!</v>
      </c>
      <c r="AD175" s="383" t="e">
        <f t="shared" si="2"/>
        <v>#REF!</v>
      </c>
      <c r="AE175" s="383" t="e">
        <f t="shared" si="2"/>
        <v>#REF!</v>
      </c>
      <c r="AF175" s="383" t="e">
        <f t="shared" si="2"/>
        <v>#REF!</v>
      </c>
      <c r="AH175" s="383" t="e">
        <f t="shared" ref="AH175:AK175" si="3">AH61-AC61</f>
        <v>#REF!</v>
      </c>
      <c r="AI175" s="383" t="e">
        <f t="shared" si="3"/>
        <v>#REF!</v>
      </c>
      <c r="AJ175" s="383" t="e">
        <f t="shared" si="3"/>
        <v>#REF!</v>
      </c>
      <c r="AK175" s="383" t="e">
        <f t="shared" si="3"/>
        <v>#REF!</v>
      </c>
    </row>
    <row r="176" spans="2:48" ht="14.55" customHeight="1" x14ac:dyDescent="0.55000000000000004">
      <c r="B176" s="382" t="s">
        <v>315</v>
      </c>
      <c r="Q176" s="383" t="e">
        <f t="shared" ref="Q176:T176" si="4">Q63-L63</f>
        <v>#REF!</v>
      </c>
      <c r="R176" s="383"/>
      <c r="S176" s="383" t="e">
        <f t="shared" si="4"/>
        <v>#REF!</v>
      </c>
      <c r="T176" s="383" t="e">
        <f t="shared" si="4"/>
        <v>#REF!</v>
      </c>
      <c r="U176" s="383" t="e">
        <f>U63-P63</f>
        <v>#REF!</v>
      </c>
      <c r="V176" s="383" t="e">
        <f>V63-Q63</f>
        <v>#REF!</v>
      </c>
      <c r="W176" s="383"/>
      <c r="X176" s="383" t="e">
        <f t="shared" ref="X176:AA176" si="5">X63-S63</f>
        <v>#REF!</v>
      </c>
      <c r="Y176" s="383" t="e">
        <f>Y63-T63</f>
        <v>#REF!</v>
      </c>
      <c r="Z176" s="383" t="e">
        <f t="shared" si="5"/>
        <v>#REF!</v>
      </c>
      <c r="AA176" s="383" t="e">
        <f t="shared" si="5"/>
        <v>#REF!</v>
      </c>
      <c r="AB176" s="383"/>
      <c r="AC176" s="383" t="e">
        <f t="shared" ref="AC176:AF176" si="6">AC63-X63</f>
        <v>#REF!</v>
      </c>
      <c r="AD176" s="383" t="e">
        <f t="shared" si="6"/>
        <v>#REF!</v>
      </c>
      <c r="AE176" s="383" t="e">
        <f t="shared" si="6"/>
        <v>#REF!</v>
      </c>
      <c r="AF176" s="383" t="e">
        <f t="shared" si="6"/>
        <v>#REF!</v>
      </c>
      <c r="AH176" s="383" t="e">
        <f t="shared" ref="AH176:AK176" si="7">AH63-AC63</f>
        <v>#REF!</v>
      </c>
      <c r="AI176" s="383" t="e">
        <f t="shared" si="7"/>
        <v>#REF!</v>
      </c>
      <c r="AJ176" s="383" t="e">
        <f t="shared" si="7"/>
        <v>#REF!</v>
      </c>
      <c r="AK176" s="383" t="e">
        <f t="shared" si="7"/>
        <v>#REF!</v>
      </c>
    </row>
    <row r="177" spans="1:48" ht="14.55" customHeight="1" x14ac:dyDescent="0.55000000000000004">
      <c r="B177" s="382" t="s">
        <v>316</v>
      </c>
      <c r="Q177" s="383" t="e">
        <f t="shared" ref="Q177:T177" si="8">Q65-L65</f>
        <v>#REF!</v>
      </c>
      <c r="R177" s="383"/>
      <c r="S177" s="383" t="e">
        <f t="shared" si="8"/>
        <v>#REF!</v>
      </c>
      <c r="T177" s="383" t="e">
        <f t="shared" si="8"/>
        <v>#REF!</v>
      </c>
      <c r="U177" s="383" t="e">
        <f>U65-P65</f>
        <v>#REF!</v>
      </c>
      <c r="V177" s="383" t="e">
        <f t="shared" ref="V177:AA177" si="9">V65-Q65</f>
        <v>#REF!</v>
      </c>
      <c r="W177" s="383"/>
      <c r="X177" s="383" t="e">
        <f t="shared" si="9"/>
        <v>#REF!</v>
      </c>
      <c r="Y177" s="383" t="e">
        <f t="shared" si="9"/>
        <v>#REF!</v>
      </c>
      <c r="Z177" s="383" t="e">
        <f t="shared" si="9"/>
        <v>#REF!</v>
      </c>
      <c r="AA177" s="383" t="e">
        <f t="shared" si="9"/>
        <v>#REF!</v>
      </c>
      <c r="AB177" s="383"/>
      <c r="AC177" s="383" t="e">
        <f t="shared" ref="AC177:AF177" si="10">AC65-X65</f>
        <v>#REF!</v>
      </c>
      <c r="AD177" s="383" t="e">
        <f t="shared" si="10"/>
        <v>#REF!</v>
      </c>
      <c r="AE177" s="383" t="e">
        <f t="shared" si="10"/>
        <v>#REF!</v>
      </c>
      <c r="AF177" s="383" t="e">
        <f t="shared" si="10"/>
        <v>#REF!</v>
      </c>
      <c r="AH177" s="383" t="e">
        <f t="shared" ref="AH177:AK177" si="11">AH65-AC65</f>
        <v>#REF!</v>
      </c>
      <c r="AI177" s="383" t="e">
        <f t="shared" si="11"/>
        <v>#REF!</v>
      </c>
      <c r="AJ177" s="383" t="e">
        <f t="shared" si="11"/>
        <v>#REF!</v>
      </c>
      <c r="AK177" s="383" t="e">
        <f t="shared" si="11"/>
        <v>#REF!</v>
      </c>
    </row>
    <row r="178" spans="1:48" ht="14.55" customHeight="1" x14ac:dyDescent="0.55000000000000004">
      <c r="A178" s="161"/>
      <c r="B178" s="382" t="s">
        <v>317</v>
      </c>
      <c r="Q178" s="383" t="e">
        <f t="shared" ref="Q178:T178" si="12">Q68-L68</f>
        <v>#REF!</v>
      </c>
      <c r="R178" s="383"/>
      <c r="S178" s="383" t="e">
        <f t="shared" si="12"/>
        <v>#REF!</v>
      </c>
      <c r="T178" s="383" t="e">
        <f t="shared" si="12"/>
        <v>#REF!</v>
      </c>
      <c r="U178" s="383" t="e">
        <f>U68-P68</f>
        <v>#REF!</v>
      </c>
      <c r="V178" s="383" t="e">
        <f t="shared" ref="V178:AA178" si="13">V68-Q68</f>
        <v>#REF!</v>
      </c>
      <c r="W178" s="383"/>
      <c r="X178" s="383" t="e">
        <f t="shared" si="13"/>
        <v>#REF!</v>
      </c>
      <c r="Y178" s="383" t="e">
        <f t="shared" si="13"/>
        <v>#REF!</v>
      </c>
      <c r="Z178" s="383" t="e">
        <f t="shared" si="13"/>
        <v>#REF!</v>
      </c>
      <c r="AA178" s="383" t="e">
        <f t="shared" si="13"/>
        <v>#REF!</v>
      </c>
      <c r="AB178" s="383"/>
      <c r="AC178" s="383" t="e">
        <f t="shared" ref="AC178:AF178" si="14">AC68-X68</f>
        <v>#REF!</v>
      </c>
      <c r="AD178" s="383" t="e">
        <f t="shared" si="14"/>
        <v>#REF!</v>
      </c>
      <c r="AE178" s="383" t="e">
        <f t="shared" si="14"/>
        <v>#REF!</v>
      </c>
      <c r="AF178" s="383" t="e">
        <f t="shared" si="14"/>
        <v>#REF!</v>
      </c>
      <c r="AH178" s="383" t="e">
        <f t="shared" ref="AH178:AK178" si="15">AH68-AC68</f>
        <v>#REF!</v>
      </c>
      <c r="AI178" s="383" t="e">
        <f t="shared" si="15"/>
        <v>#REF!</v>
      </c>
      <c r="AJ178" s="383" t="e">
        <f t="shared" si="15"/>
        <v>#REF!</v>
      </c>
      <c r="AK178" s="383" t="e">
        <f t="shared" si="15"/>
        <v>#REF!</v>
      </c>
    </row>
    <row r="179" spans="1:48" s="23" customFormat="1" ht="14.55" customHeight="1" x14ac:dyDescent="0.55000000000000004">
      <c r="A179" s="161"/>
    </row>
    <row r="180" spans="1:48" s="23" customFormat="1" ht="14.55" customHeight="1" x14ac:dyDescent="0.55000000000000004">
      <c r="A180" s="161"/>
      <c r="B180" s="382" t="s">
        <v>318</v>
      </c>
      <c r="Q180" s="384" t="e">
        <f t="shared" ref="Q180:U180" si="16">Q94-L94</f>
        <v>#REF!</v>
      </c>
      <c r="R180" s="384"/>
      <c r="S180" s="384" t="e">
        <f t="shared" si="16"/>
        <v>#REF!</v>
      </c>
      <c r="T180" s="384" t="e">
        <f t="shared" si="16"/>
        <v>#REF!</v>
      </c>
      <c r="U180" s="384" t="e">
        <f t="shared" si="16"/>
        <v>#REF!</v>
      </c>
      <c r="V180" s="384" t="e">
        <f>V94-Q94</f>
        <v>#REF!</v>
      </c>
      <c r="W180" s="384"/>
      <c r="X180" s="384" t="e">
        <f t="shared" ref="X180:AA180" si="17">X94-S94</f>
        <v>#REF!</v>
      </c>
      <c r="Y180" s="384" t="e">
        <f t="shared" si="17"/>
        <v>#REF!</v>
      </c>
      <c r="Z180" s="384" t="e">
        <f t="shared" si="17"/>
        <v>#REF!</v>
      </c>
      <c r="AA180" s="384" t="e">
        <f t="shared" si="17"/>
        <v>#REF!</v>
      </c>
      <c r="AB180" s="384"/>
      <c r="AC180" s="384" t="e">
        <f t="shared" ref="AC180:AF180" si="18">AC94-X94</f>
        <v>#REF!</v>
      </c>
      <c r="AD180" s="384" t="e">
        <f t="shared" si="18"/>
        <v>#REF!</v>
      </c>
      <c r="AE180" s="384" t="e">
        <f t="shared" si="18"/>
        <v>#REF!</v>
      </c>
      <c r="AF180" s="384" t="e">
        <f t="shared" si="18"/>
        <v>#REF!</v>
      </c>
      <c r="AG180" s="384"/>
      <c r="AH180" s="384" t="e">
        <f t="shared" ref="AH180:AK180" si="19">AH94-AC94</f>
        <v>#REF!</v>
      </c>
      <c r="AI180" s="384" t="e">
        <f t="shared" si="19"/>
        <v>#REF!</v>
      </c>
      <c r="AJ180" s="384" t="e">
        <f t="shared" si="19"/>
        <v>#REF!</v>
      </c>
      <c r="AK180" s="384" t="e">
        <f t="shared" si="19"/>
        <v>#REF!</v>
      </c>
      <c r="AL180" s="384"/>
      <c r="AM180" s="384" t="e">
        <f t="shared" ref="AM180:AP180" si="20">AM94-AH94</f>
        <v>#REF!</v>
      </c>
      <c r="AN180" s="384" t="e">
        <f t="shared" si="20"/>
        <v>#REF!</v>
      </c>
      <c r="AO180" s="384" t="e">
        <f t="shared" si="20"/>
        <v>#REF!</v>
      </c>
      <c r="AP180" s="384" t="e">
        <f t="shared" si="20"/>
        <v>#REF!</v>
      </c>
      <c r="AQ180" s="384"/>
      <c r="AR180" s="384" t="e">
        <f t="shared" ref="AR180:AU180" si="21">AR94-AM94</f>
        <v>#REF!</v>
      </c>
      <c r="AS180" s="384" t="e">
        <f t="shared" si="21"/>
        <v>#REF!</v>
      </c>
      <c r="AT180" s="384" t="e">
        <f t="shared" si="21"/>
        <v>#REF!</v>
      </c>
      <c r="AU180" s="384" t="e">
        <f t="shared" si="21"/>
        <v>#REF!</v>
      </c>
    </row>
    <row r="181" spans="1:48" ht="16.2" customHeight="1" x14ac:dyDescent="0.55000000000000004">
      <c r="A181" s="161"/>
      <c r="B181" s="382" t="s">
        <v>319</v>
      </c>
      <c r="Q181" s="384" t="e">
        <f t="shared" ref="Q181:U181" si="22">Q96-L96</f>
        <v>#REF!</v>
      </c>
      <c r="R181" s="384"/>
      <c r="S181" s="384" t="e">
        <f t="shared" si="22"/>
        <v>#REF!</v>
      </c>
      <c r="T181" s="384" t="e">
        <f t="shared" si="22"/>
        <v>#REF!</v>
      </c>
      <c r="U181" s="384" t="e">
        <f t="shared" si="22"/>
        <v>#REF!</v>
      </c>
      <c r="V181" s="384" t="e">
        <f>V96-Q96</f>
        <v>#REF!</v>
      </c>
      <c r="W181" s="384"/>
      <c r="X181" s="384" t="e">
        <f t="shared" ref="X181:AA181" si="23">X96-S96</f>
        <v>#REF!</v>
      </c>
      <c r="Y181" s="384" t="e">
        <f t="shared" si="23"/>
        <v>#REF!</v>
      </c>
      <c r="Z181" s="384" t="e">
        <f t="shared" si="23"/>
        <v>#REF!</v>
      </c>
      <c r="AA181" s="384" t="e">
        <f t="shared" si="23"/>
        <v>#REF!</v>
      </c>
      <c r="AB181" s="384"/>
      <c r="AC181" s="384" t="e">
        <f t="shared" ref="AC181:AF181" si="24">AC96-X96</f>
        <v>#REF!</v>
      </c>
      <c r="AD181" s="384" t="e">
        <f t="shared" si="24"/>
        <v>#REF!</v>
      </c>
      <c r="AE181" s="384" t="e">
        <f t="shared" si="24"/>
        <v>#REF!</v>
      </c>
      <c r="AF181" s="384" t="e">
        <f t="shared" si="24"/>
        <v>#REF!</v>
      </c>
      <c r="AG181" s="384"/>
      <c r="AH181" s="384" t="e">
        <f t="shared" ref="AH181:AK181" si="25">AH96-AC96</f>
        <v>#REF!</v>
      </c>
      <c r="AI181" s="384" t="e">
        <f t="shared" si="25"/>
        <v>#REF!</v>
      </c>
      <c r="AJ181" s="384" t="e">
        <f t="shared" si="25"/>
        <v>#REF!</v>
      </c>
      <c r="AK181" s="384" t="e">
        <f t="shared" si="25"/>
        <v>#REF!</v>
      </c>
      <c r="AL181" s="384"/>
      <c r="AM181" s="384" t="e">
        <f t="shared" ref="AM181:AP181" si="26">AM96-AH96</f>
        <v>#REF!</v>
      </c>
      <c r="AN181" s="384" t="e">
        <f t="shared" si="26"/>
        <v>#REF!</v>
      </c>
      <c r="AO181" s="384" t="e">
        <f t="shared" si="26"/>
        <v>#REF!</v>
      </c>
      <c r="AP181" s="384" t="e">
        <f t="shared" si="26"/>
        <v>#REF!</v>
      </c>
      <c r="AQ181" s="384"/>
      <c r="AR181" s="384" t="e">
        <f t="shared" ref="AR181:AU181" si="27">AR96-AM96</f>
        <v>#REF!</v>
      </c>
      <c r="AS181" s="384" t="e">
        <f t="shared" si="27"/>
        <v>#REF!</v>
      </c>
      <c r="AT181" s="384" t="e">
        <f t="shared" si="27"/>
        <v>#REF!</v>
      </c>
      <c r="AU181" s="384" t="e">
        <f t="shared" si="27"/>
        <v>#REF!</v>
      </c>
    </row>
    <row r="182" spans="1:48" ht="14.55" customHeight="1" x14ac:dyDescent="0.55000000000000004">
      <c r="A182" s="161"/>
      <c r="B182" s="382" t="s">
        <v>320</v>
      </c>
      <c r="Q182" s="384" t="e">
        <f t="shared" ref="Q182:U182" si="28">Q98-L98</f>
        <v>#REF!</v>
      </c>
      <c r="R182" s="384"/>
      <c r="S182" s="384" t="e">
        <f t="shared" si="28"/>
        <v>#REF!</v>
      </c>
      <c r="T182" s="384" t="e">
        <f t="shared" si="28"/>
        <v>#REF!</v>
      </c>
      <c r="U182" s="384" t="e">
        <f t="shared" si="28"/>
        <v>#REF!</v>
      </c>
      <c r="V182" s="384" t="e">
        <f>V98-Q98</f>
        <v>#REF!</v>
      </c>
      <c r="W182" s="384"/>
      <c r="X182" s="384" t="e">
        <f t="shared" ref="X182:AA182" si="29">X98-S98</f>
        <v>#REF!</v>
      </c>
      <c r="Y182" s="384" t="e">
        <f t="shared" si="29"/>
        <v>#REF!</v>
      </c>
      <c r="Z182" s="384" t="e">
        <f t="shared" si="29"/>
        <v>#REF!</v>
      </c>
      <c r="AA182" s="384" t="e">
        <f t="shared" si="29"/>
        <v>#REF!</v>
      </c>
      <c r="AB182" s="384"/>
      <c r="AC182" s="384" t="e">
        <f t="shared" ref="AC182:AF182" si="30">AC98-X98</f>
        <v>#REF!</v>
      </c>
      <c r="AD182" s="384" t="e">
        <f t="shared" si="30"/>
        <v>#REF!</v>
      </c>
      <c r="AE182" s="384" t="e">
        <f t="shared" si="30"/>
        <v>#REF!</v>
      </c>
      <c r="AF182" s="384" t="e">
        <f t="shared" si="30"/>
        <v>#REF!</v>
      </c>
      <c r="AG182" s="384"/>
      <c r="AH182" s="384" t="e">
        <f t="shared" ref="AH182:AK182" si="31">AH98-AC98</f>
        <v>#REF!</v>
      </c>
      <c r="AI182" s="384" t="e">
        <f t="shared" si="31"/>
        <v>#REF!</v>
      </c>
      <c r="AJ182" s="384" t="e">
        <f t="shared" si="31"/>
        <v>#REF!</v>
      </c>
      <c r="AK182" s="384" t="e">
        <f t="shared" si="31"/>
        <v>#REF!</v>
      </c>
      <c r="AL182" s="384"/>
      <c r="AM182" s="384" t="e">
        <f t="shared" ref="AM182:AP182" si="32">AM98-AH98</f>
        <v>#REF!</v>
      </c>
      <c r="AN182" s="384" t="e">
        <f t="shared" si="32"/>
        <v>#REF!</v>
      </c>
      <c r="AO182" s="384" t="e">
        <f t="shared" si="32"/>
        <v>#REF!</v>
      </c>
      <c r="AP182" s="384" t="e">
        <f t="shared" si="32"/>
        <v>#REF!</v>
      </c>
      <c r="AQ182" s="384"/>
      <c r="AR182" s="384" t="e">
        <f t="shared" ref="AR182:AU182" si="33">AR98-AM98</f>
        <v>#REF!</v>
      </c>
      <c r="AS182" s="384" t="e">
        <f t="shared" si="33"/>
        <v>#REF!</v>
      </c>
      <c r="AT182" s="384" t="e">
        <f t="shared" si="33"/>
        <v>#REF!</v>
      </c>
      <c r="AU182" s="384" t="e">
        <f t="shared" si="33"/>
        <v>#REF!</v>
      </c>
    </row>
    <row r="183" spans="1:48" ht="14.55" customHeight="1" x14ac:dyDescent="0.55000000000000004">
      <c r="A183" s="161"/>
      <c r="B183" s="382" t="s">
        <v>321</v>
      </c>
      <c r="Q183" s="384" t="e">
        <f t="shared" ref="Q183:U183" si="34">Q101-L101</f>
        <v>#REF!</v>
      </c>
      <c r="R183" s="384"/>
      <c r="S183" s="384" t="e">
        <f t="shared" si="34"/>
        <v>#REF!</v>
      </c>
      <c r="T183" s="384" t="e">
        <f t="shared" si="34"/>
        <v>#REF!</v>
      </c>
      <c r="U183" s="384" t="e">
        <f t="shared" si="34"/>
        <v>#REF!</v>
      </c>
      <c r="V183" s="384" t="e">
        <f>V101-Q101</f>
        <v>#REF!</v>
      </c>
      <c r="W183" s="384"/>
      <c r="X183" s="384" t="e">
        <f t="shared" ref="X183:AA183" si="35">X101-S101</f>
        <v>#REF!</v>
      </c>
      <c r="Y183" s="384" t="e">
        <f t="shared" si="35"/>
        <v>#REF!</v>
      </c>
      <c r="Z183" s="384" t="e">
        <f t="shared" si="35"/>
        <v>#REF!</v>
      </c>
      <c r="AA183" s="384" t="e">
        <f t="shared" si="35"/>
        <v>#REF!</v>
      </c>
      <c r="AB183" s="384"/>
      <c r="AC183" s="384" t="e">
        <f t="shared" ref="AC183:AF183" si="36">AC101-X101</f>
        <v>#REF!</v>
      </c>
      <c r="AD183" s="384" t="e">
        <f t="shared" si="36"/>
        <v>#REF!</v>
      </c>
      <c r="AE183" s="384" t="e">
        <f t="shared" si="36"/>
        <v>#REF!</v>
      </c>
      <c r="AF183" s="384" t="e">
        <f t="shared" si="36"/>
        <v>#REF!</v>
      </c>
      <c r="AG183" s="384"/>
      <c r="AH183" s="384" t="e">
        <f t="shared" ref="AH183:AK183" si="37">AH101-AC101</f>
        <v>#REF!</v>
      </c>
      <c r="AI183" s="384" t="e">
        <f t="shared" si="37"/>
        <v>#REF!</v>
      </c>
      <c r="AJ183" s="384" t="e">
        <f t="shared" si="37"/>
        <v>#REF!</v>
      </c>
      <c r="AK183" s="384" t="e">
        <f t="shared" si="37"/>
        <v>#REF!</v>
      </c>
      <c r="AL183" s="384"/>
      <c r="AM183" s="384" t="e">
        <f t="shared" ref="AM183:AP183" si="38">AM101-AH101</f>
        <v>#REF!</v>
      </c>
      <c r="AN183" s="384" t="e">
        <f t="shared" si="38"/>
        <v>#REF!</v>
      </c>
      <c r="AO183" s="384" t="e">
        <f t="shared" si="38"/>
        <v>#REF!</v>
      </c>
      <c r="AP183" s="384" t="e">
        <f t="shared" si="38"/>
        <v>#REF!</v>
      </c>
      <c r="AQ183" s="384"/>
      <c r="AR183" s="384" t="e">
        <f t="shared" ref="AR183:AU183" si="39">AR101-AM101</f>
        <v>#REF!</v>
      </c>
      <c r="AS183" s="384" t="e">
        <f t="shared" si="39"/>
        <v>#REF!</v>
      </c>
      <c r="AT183" s="384" t="e">
        <f t="shared" si="39"/>
        <v>#REF!</v>
      </c>
      <c r="AU183" s="384" t="e">
        <f t="shared" si="39"/>
        <v>#REF!</v>
      </c>
    </row>
    <row r="184" spans="1:48" ht="14.55" customHeight="1" x14ac:dyDescent="0.55000000000000004">
      <c r="A184" s="161"/>
    </row>
    <row r="185" spans="1:48" s="8" customFormat="1" x14ac:dyDescent="0.55000000000000004">
      <c r="A185" s="161"/>
      <c r="B185" s="382" t="s">
        <v>322</v>
      </c>
      <c r="Q185" s="384" t="e">
        <f t="shared" ref="Q185:T185" si="40">Q111-L111</f>
        <v>#REF!</v>
      </c>
      <c r="R185" s="384"/>
      <c r="S185" s="384" t="e">
        <f t="shared" si="40"/>
        <v>#REF!</v>
      </c>
      <c r="T185" s="384" t="e">
        <f t="shared" si="40"/>
        <v>#REF!</v>
      </c>
      <c r="U185" s="384" t="e">
        <f>U111-P111</f>
        <v>#REF!</v>
      </c>
      <c r="V185" s="384" t="e">
        <f t="shared" ref="V185:AU185" si="41">V111-Q111</f>
        <v>#REF!</v>
      </c>
      <c r="W185" s="384"/>
      <c r="X185" s="384" t="e">
        <f t="shared" si="41"/>
        <v>#REF!</v>
      </c>
      <c r="Y185" s="384" t="e">
        <f t="shared" si="41"/>
        <v>#REF!</v>
      </c>
      <c r="Z185" s="384" t="e">
        <f t="shared" si="41"/>
        <v>#REF!</v>
      </c>
      <c r="AA185" s="384" t="e">
        <f t="shared" si="41"/>
        <v>#REF!</v>
      </c>
      <c r="AB185" s="384"/>
      <c r="AC185" s="384" t="e">
        <f t="shared" si="41"/>
        <v>#REF!</v>
      </c>
      <c r="AD185" s="384" t="e">
        <f t="shared" si="41"/>
        <v>#REF!</v>
      </c>
      <c r="AE185" s="384" t="e">
        <f t="shared" si="41"/>
        <v>#REF!</v>
      </c>
      <c r="AF185" s="384" t="e">
        <f t="shared" si="41"/>
        <v>#REF!</v>
      </c>
      <c r="AG185" s="384"/>
      <c r="AH185" s="384" t="e">
        <f t="shared" si="41"/>
        <v>#REF!</v>
      </c>
      <c r="AI185" s="384" t="e">
        <f t="shared" si="41"/>
        <v>#REF!</v>
      </c>
      <c r="AJ185" s="384" t="e">
        <f t="shared" si="41"/>
        <v>#REF!</v>
      </c>
      <c r="AK185" s="384" t="e">
        <f t="shared" si="41"/>
        <v>#REF!</v>
      </c>
      <c r="AL185" s="384"/>
      <c r="AM185" s="384" t="e">
        <f t="shared" si="41"/>
        <v>#REF!</v>
      </c>
      <c r="AN185" s="384" t="e">
        <f t="shared" si="41"/>
        <v>#REF!</v>
      </c>
      <c r="AO185" s="384" t="e">
        <f t="shared" si="41"/>
        <v>#REF!</v>
      </c>
      <c r="AP185" s="384" t="e">
        <f t="shared" si="41"/>
        <v>#REF!</v>
      </c>
      <c r="AQ185" s="384"/>
      <c r="AR185" s="384" t="e">
        <f t="shared" si="41"/>
        <v>#REF!</v>
      </c>
      <c r="AS185" s="384" t="e">
        <f t="shared" si="41"/>
        <v>#REF!</v>
      </c>
      <c r="AT185" s="384" t="e">
        <f t="shared" si="41"/>
        <v>#REF!</v>
      </c>
      <c r="AU185" s="384" t="e">
        <f t="shared" si="41"/>
        <v>#REF!</v>
      </c>
    </row>
    <row r="186" spans="1:48" s="8" customFormat="1" x14ac:dyDescent="0.55000000000000004">
      <c r="A186" s="161"/>
      <c r="B186" s="382" t="s">
        <v>323</v>
      </c>
      <c r="Q186" s="384" t="e">
        <f t="shared" ref="Q186:T186" si="42">Q113-L113</f>
        <v>#REF!</v>
      </c>
      <c r="R186" s="384"/>
      <c r="S186" s="384" t="e">
        <f t="shared" si="42"/>
        <v>#REF!</v>
      </c>
      <c r="T186" s="384" t="e">
        <f t="shared" si="42"/>
        <v>#REF!</v>
      </c>
      <c r="U186" s="384" t="e">
        <f>U113-P113</f>
        <v>#REF!</v>
      </c>
      <c r="V186" s="384" t="e">
        <f t="shared" ref="V186:AU186" si="43">V113-Q113</f>
        <v>#REF!</v>
      </c>
      <c r="W186" s="384"/>
      <c r="X186" s="384" t="e">
        <f t="shared" si="43"/>
        <v>#REF!</v>
      </c>
      <c r="Y186" s="384" t="e">
        <f t="shared" si="43"/>
        <v>#REF!</v>
      </c>
      <c r="Z186" s="384" t="e">
        <f t="shared" si="43"/>
        <v>#REF!</v>
      </c>
      <c r="AA186" s="384" t="e">
        <f t="shared" si="43"/>
        <v>#REF!</v>
      </c>
      <c r="AB186" s="384"/>
      <c r="AC186" s="384" t="e">
        <f t="shared" si="43"/>
        <v>#REF!</v>
      </c>
      <c r="AD186" s="384" t="e">
        <f t="shared" si="43"/>
        <v>#REF!</v>
      </c>
      <c r="AE186" s="384" t="e">
        <f t="shared" si="43"/>
        <v>#REF!</v>
      </c>
      <c r="AF186" s="384" t="e">
        <f t="shared" si="43"/>
        <v>#REF!</v>
      </c>
      <c r="AG186" s="384"/>
      <c r="AH186" s="384" t="e">
        <f t="shared" si="43"/>
        <v>#REF!</v>
      </c>
      <c r="AI186" s="384" t="e">
        <f t="shared" si="43"/>
        <v>#REF!</v>
      </c>
      <c r="AJ186" s="384" t="e">
        <f t="shared" si="43"/>
        <v>#REF!</v>
      </c>
      <c r="AK186" s="384" t="e">
        <f t="shared" si="43"/>
        <v>#REF!</v>
      </c>
      <c r="AL186" s="384"/>
      <c r="AM186" s="384" t="e">
        <f t="shared" si="43"/>
        <v>#REF!</v>
      </c>
      <c r="AN186" s="384" t="e">
        <f t="shared" si="43"/>
        <v>#REF!</v>
      </c>
      <c r="AO186" s="384" t="e">
        <f t="shared" si="43"/>
        <v>#REF!</v>
      </c>
      <c r="AP186" s="384" t="e">
        <f t="shared" si="43"/>
        <v>#REF!</v>
      </c>
      <c r="AQ186" s="384"/>
      <c r="AR186" s="384" t="e">
        <f t="shared" si="43"/>
        <v>#REF!</v>
      </c>
      <c r="AS186" s="384" t="e">
        <f t="shared" si="43"/>
        <v>#REF!</v>
      </c>
      <c r="AT186" s="384" t="e">
        <f t="shared" si="43"/>
        <v>#REF!</v>
      </c>
      <c r="AU186" s="384" t="e">
        <f t="shared" si="43"/>
        <v>#REF!</v>
      </c>
    </row>
    <row r="187" spans="1:48" s="8" customFormat="1" x14ac:dyDescent="0.55000000000000004">
      <c r="A187" s="161"/>
      <c r="B187" s="382" t="s">
        <v>324</v>
      </c>
      <c r="Q187" s="384" t="e">
        <f t="shared" ref="Q187:T187" si="44">Q116-L116</f>
        <v>#REF!</v>
      </c>
      <c r="R187" s="384"/>
      <c r="S187" s="384" t="e">
        <f t="shared" si="44"/>
        <v>#REF!</v>
      </c>
      <c r="T187" s="384" t="e">
        <f t="shared" si="44"/>
        <v>#REF!</v>
      </c>
      <c r="U187" s="384" t="e">
        <f>U116-P116</f>
        <v>#REF!</v>
      </c>
      <c r="V187" s="384" t="e">
        <f t="shared" ref="V187:AU187" si="45">V116-Q116</f>
        <v>#REF!</v>
      </c>
      <c r="W187" s="384"/>
      <c r="X187" s="384" t="e">
        <f t="shared" si="45"/>
        <v>#REF!</v>
      </c>
      <c r="Y187" s="384" t="e">
        <f t="shared" si="45"/>
        <v>#REF!</v>
      </c>
      <c r="Z187" s="384" t="e">
        <f t="shared" si="45"/>
        <v>#REF!</v>
      </c>
      <c r="AA187" s="384" t="e">
        <f t="shared" si="45"/>
        <v>#REF!</v>
      </c>
      <c r="AB187" s="384"/>
      <c r="AC187" s="384" t="e">
        <f t="shared" si="45"/>
        <v>#REF!</v>
      </c>
      <c r="AD187" s="384" t="e">
        <f t="shared" si="45"/>
        <v>#REF!</v>
      </c>
      <c r="AE187" s="384" t="e">
        <f t="shared" si="45"/>
        <v>#REF!</v>
      </c>
      <c r="AF187" s="384" t="e">
        <f t="shared" si="45"/>
        <v>#REF!</v>
      </c>
      <c r="AG187" s="384"/>
      <c r="AH187" s="384" t="e">
        <f t="shared" si="45"/>
        <v>#REF!</v>
      </c>
      <c r="AI187" s="384" t="e">
        <f t="shared" si="45"/>
        <v>#REF!</v>
      </c>
      <c r="AJ187" s="384" t="e">
        <f t="shared" si="45"/>
        <v>#REF!</v>
      </c>
      <c r="AK187" s="384" t="e">
        <f t="shared" si="45"/>
        <v>#REF!</v>
      </c>
      <c r="AL187" s="384"/>
      <c r="AM187" s="384" t="e">
        <f t="shared" si="45"/>
        <v>#REF!</v>
      </c>
      <c r="AN187" s="384" t="e">
        <f t="shared" si="45"/>
        <v>#REF!</v>
      </c>
      <c r="AO187" s="384" t="e">
        <f t="shared" si="45"/>
        <v>#REF!</v>
      </c>
      <c r="AP187" s="384" t="e">
        <f t="shared" si="45"/>
        <v>#REF!</v>
      </c>
      <c r="AQ187" s="384"/>
      <c r="AR187" s="384" t="e">
        <f t="shared" si="45"/>
        <v>#REF!</v>
      </c>
      <c r="AS187" s="384" t="e">
        <f t="shared" si="45"/>
        <v>#REF!</v>
      </c>
      <c r="AT187" s="384" t="e">
        <f t="shared" si="45"/>
        <v>#REF!</v>
      </c>
      <c r="AU187" s="384" t="e">
        <f t="shared" si="45"/>
        <v>#REF!</v>
      </c>
    </row>
    <row r="188" spans="1:48" s="8" customFormat="1" x14ac:dyDescent="0.55000000000000004">
      <c r="A188" s="161"/>
    </row>
    <row r="189" spans="1:48" s="8" customFormat="1" x14ac:dyDescent="0.55000000000000004">
      <c r="A189" s="161"/>
    </row>
    <row r="190" spans="1:48" x14ac:dyDescent="0.55000000000000004">
      <c r="A190" s="161"/>
    </row>
    <row r="191" spans="1:48" x14ac:dyDescent="0.55000000000000004">
      <c r="A191" s="161"/>
    </row>
    <row r="192" spans="1:48" x14ac:dyDescent="0.55000000000000004">
      <c r="A192" s="161"/>
      <c r="AC192" s="50"/>
      <c r="AD192" s="50"/>
      <c r="AE192" s="50"/>
      <c r="AF192" s="50"/>
      <c r="AG192" s="51"/>
      <c r="AH192" s="50"/>
      <c r="AI192" s="50"/>
      <c r="AJ192" s="50"/>
      <c r="AK192" s="50"/>
      <c r="AL192" s="51"/>
      <c r="AM192" s="50"/>
      <c r="AN192" s="50"/>
      <c r="AO192" s="50"/>
      <c r="AP192" s="50"/>
      <c r="AQ192" s="51"/>
      <c r="AR192" s="50"/>
      <c r="AS192" s="50"/>
      <c r="AT192" s="50"/>
      <c r="AU192" s="50"/>
      <c r="AV192" s="51"/>
    </row>
    <row r="193" spans="1:48" s="23" customFormat="1" x14ac:dyDescent="0.55000000000000004">
      <c r="A193" s="161"/>
      <c r="AC193" s="427"/>
      <c r="AD193" s="427"/>
      <c r="AE193" s="427"/>
      <c r="AF193" s="427"/>
      <c r="AG193" s="427"/>
      <c r="AH193" s="427"/>
      <c r="AI193" s="427"/>
      <c r="AJ193" s="427"/>
      <c r="AK193" s="427"/>
      <c r="AL193" s="427"/>
      <c r="AM193" s="427"/>
      <c r="AN193" s="427"/>
      <c r="AO193" s="427"/>
      <c r="AP193" s="427"/>
      <c r="AQ193" s="427"/>
      <c r="AR193" s="427"/>
      <c r="AS193" s="427"/>
      <c r="AT193" s="427"/>
      <c r="AU193" s="427"/>
      <c r="AV193" s="427"/>
    </row>
    <row r="194" spans="1:48" x14ac:dyDescent="0.55000000000000004">
      <c r="A194" s="161"/>
      <c r="AC194" s="428"/>
      <c r="AD194" s="428"/>
      <c r="AE194" s="428"/>
      <c r="AF194" s="428"/>
      <c r="AG194" s="428"/>
      <c r="AH194" s="428"/>
      <c r="AI194" s="428"/>
      <c r="AJ194" s="428"/>
      <c r="AK194" s="428"/>
      <c r="AL194" s="428"/>
      <c r="AM194" s="428"/>
      <c r="AN194" s="428"/>
      <c r="AO194" s="428"/>
      <c r="AP194" s="428"/>
      <c r="AQ194" s="428"/>
      <c r="AR194" s="428"/>
      <c r="AS194" s="428"/>
      <c r="AT194" s="428"/>
      <c r="AU194" s="428"/>
      <c r="AV194" s="428"/>
    </row>
    <row r="195" spans="1:48" x14ac:dyDescent="0.55000000000000004">
      <c r="A195" s="161"/>
      <c r="AE195" s="1"/>
      <c r="AF195" s="1"/>
      <c r="AG195" s="1"/>
      <c r="AJ195" s="1"/>
      <c r="AK195" s="1"/>
      <c r="AL195" s="1"/>
      <c r="AO195" s="1"/>
      <c r="AP195" s="1"/>
      <c r="AQ195" s="1"/>
      <c r="AT195" s="1"/>
      <c r="AU195" s="1"/>
      <c r="AV195" s="1"/>
    </row>
    <row r="196" spans="1:48" x14ac:dyDescent="0.55000000000000004">
      <c r="A196" s="161"/>
    </row>
    <row r="197" spans="1:48" x14ac:dyDescent="0.55000000000000004">
      <c r="A197" s="161"/>
    </row>
    <row r="198" spans="1:48" x14ac:dyDescent="0.55000000000000004">
      <c r="A198" s="161"/>
    </row>
    <row r="199" spans="1:48" x14ac:dyDescent="0.55000000000000004">
      <c r="A199" s="161"/>
    </row>
    <row r="200" spans="1:48" x14ac:dyDescent="0.55000000000000004">
      <c r="A200" s="161"/>
    </row>
    <row r="201" spans="1:48" x14ac:dyDescent="0.55000000000000004">
      <c r="A201" s="161"/>
    </row>
    <row r="202" spans="1:48" x14ac:dyDescent="0.55000000000000004">
      <c r="A202" s="161"/>
    </row>
    <row r="203" spans="1:48" x14ac:dyDescent="0.55000000000000004">
      <c r="A203" s="161"/>
    </row>
    <row r="204" spans="1:48" x14ac:dyDescent="0.55000000000000004">
      <c r="A204" s="161"/>
    </row>
    <row r="205" spans="1:48" ht="15.75" customHeight="1" x14ac:dyDescent="0.55000000000000004">
      <c r="A205" s="161"/>
    </row>
    <row r="206" spans="1:48" x14ac:dyDescent="0.55000000000000004">
      <c r="A206" s="161"/>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4"/>
    </row>
    <row r="289" spans="4:48" x14ac:dyDescent="0.55000000000000004">
      <c r="D289" s="164"/>
    </row>
    <row r="290" spans="4:48" x14ac:dyDescent="0.55000000000000004">
      <c r="D290" s="164"/>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3"/>
    </row>
    <row r="296" spans="4:48" x14ac:dyDescent="0.55000000000000004">
      <c r="D296" s="164"/>
    </row>
    <row r="297" spans="4:48" x14ac:dyDescent="0.55000000000000004">
      <c r="D297" s="164"/>
    </row>
    <row r="298" spans="4:48" x14ac:dyDescent="0.55000000000000004">
      <c r="D298" s="164"/>
    </row>
    <row r="299" spans="4:48" x14ac:dyDescent="0.55000000000000004">
      <c r="D299" s="164"/>
    </row>
    <row r="300" spans="4:48" x14ac:dyDescent="0.55000000000000004">
      <c r="D300" s="164"/>
    </row>
    <row r="301" spans="4:48" x14ac:dyDescent="0.55000000000000004">
      <c r="D301" s="164"/>
    </row>
    <row r="302" spans="4:48" x14ac:dyDescent="0.55000000000000004">
      <c r="D302" s="164"/>
    </row>
    <row r="303" spans="4:48" x14ac:dyDescent="0.55000000000000004">
      <c r="D303" s="164"/>
    </row>
    <row r="304" spans="4:48" x14ac:dyDescent="0.55000000000000004">
      <c r="D304" s="164"/>
    </row>
    <row r="305" spans="4:4" x14ac:dyDescent="0.55000000000000004">
      <c r="D305" s="164"/>
    </row>
    <row r="306" spans="4:4" x14ac:dyDescent="0.55000000000000004">
      <c r="D306" s="164"/>
    </row>
    <row r="307" spans="4:4" x14ac:dyDescent="0.55000000000000004">
      <c r="D307" s="164"/>
    </row>
    <row r="308" spans="4:4" x14ac:dyDescent="0.55000000000000004">
      <c r="D308" s="164"/>
    </row>
    <row r="309" spans="4:4" x14ac:dyDescent="0.55000000000000004">
      <c r="D309" s="164"/>
    </row>
    <row r="310" spans="4:4" x14ac:dyDescent="0.55000000000000004">
      <c r="D310" s="164"/>
    </row>
    <row r="311" spans="4:4" x14ac:dyDescent="0.55000000000000004">
      <c r="D311" s="164"/>
    </row>
    <row r="312" spans="4:4" x14ac:dyDescent="0.55000000000000004">
      <c r="D312" s="164"/>
    </row>
    <row r="313" spans="4:4" x14ac:dyDescent="0.55000000000000004">
      <c r="D313" s="164"/>
    </row>
    <row r="314" spans="4:4" x14ac:dyDescent="0.55000000000000004">
      <c r="D314" s="164"/>
    </row>
    <row r="315" spans="4:4" x14ac:dyDescent="0.55000000000000004">
      <c r="D315" s="164"/>
    </row>
    <row r="316" spans="4:4" x14ac:dyDescent="0.55000000000000004">
      <c r="D316" s="164"/>
    </row>
  </sheetData>
  <dataConsolidate/>
  <mergeCells count="61">
    <mergeCell ref="B7:C7"/>
    <mergeCell ref="A3:A4"/>
    <mergeCell ref="B3:C3"/>
    <mergeCell ref="B4:C4"/>
    <mergeCell ref="B5:C5"/>
    <mergeCell ref="B6:C6"/>
    <mergeCell ref="B39:C39"/>
    <mergeCell ref="B8:C8"/>
    <mergeCell ref="B9:C9"/>
    <mergeCell ref="B16:C16"/>
    <mergeCell ref="B23:C23"/>
    <mergeCell ref="B24:C24"/>
    <mergeCell ref="B25:C25"/>
    <mergeCell ref="B30:C30"/>
    <mergeCell ref="B31:C31"/>
    <mergeCell ref="B32:C32"/>
    <mergeCell ref="B33:C33"/>
    <mergeCell ref="B38:C38"/>
    <mergeCell ref="B83:C83"/>
    <mergeCell ref="B40:C40"/>
    <mergeCell ref="B41:C41"/>
    <mergeCell ref="B45:C45"/>
    <mergeCell ref="B50:C50"/>
    <mergeCell ref="B54:C54"/>
    <mergeCell ref="B55:C55"/>
    <mergeCell ref="B59:C59"/>
    <mergeCell ref="B60:C60"/>
    <mergeCell ref="B73:C73"/>
    <mergeCell ref="B74:C74"/>
    <mergeCell ref="B78:C78"/>
    <mergeCell ref="B138:C138"/>
    <mergeCell ref="B87:C87"/>
    <mergeCell ref="B88:C88"/>
    <mergeCell ref="B92:C92"/>
    <mergeCell ref="B93:C93"/>
    <mergeCell ref="B107:C107"/>
    <mergeCell ref="B108:C108"/>
    <mergeCell ref="B110:C110"/>
    <mergeCell ref="B122:C122"/>
    <mergeCell ref="B123:C123"/>
    <mergeCell ref="B125:C125"/>
    <mergeCell ref="B132:C132"/>
    <mergeCell ref="B155:C155"/>
    <mergeCell ref="B140:C140"/>
    <mergeCell ref="B141:C141"/>
    <mergeCell ref="B142:C142"/>
    <mergeCell ref="B143:C143"/>
    <mergeCell ref="B144:C144"/>
    <mergeCell ref="B145:C145"/>
    <mergeCell ref="B150:C150"/>
    <mergeCell ref="B151:C151"/>
    <mergeCell ref="B152:C152"/>
    <mergeCell ref="B153:C153"/>
    <mergeCell ref="B154:C154"/>
    <mergeCell ref="B172:C172"/>
    <mergeCell ref="B156:C156"/>
    <mergeCell ref="B157:C157"/>
    <mergeCell ref="B158:C158"/>
    <mergeCell ref="B162:C162"/>
    <mergeCell ref="B163:C163"/>
    <mergeCell ref="B165:C165"/>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IS </vt:lpstr>
      <vt:lpstr>BS </vt:lpstr>
      <vt:lpstr>CFS </vt:lpstr>
      <vt:lpstr>Charts</vt:lpstr>
      <vt:lpstr>Valuation </vt:lpstr>
      <vt:lpstr>IS 3Q2022</vt:lpstr>
      <vt:lpstr>BS 3Q2022</vt:lpstr>
      <vt:lpstr>CFS 3Q2022</vt:lpstr>
      <vt:lpstr>IS 4Q Change</vt:lpstr>
      <vt:lpstr>BS 4Q Change</vt:lpstr>
      <vt:lpstr>CFS 4Q Change</vt:lpstr>
      <vt:lpstr>IS (Changes)</vt:lpstr>
      <vt:lpstr>BS (Changes)</vt:lpstr>
      <vt:lpstr>CFS (Changes)</vt:lpstr>
      <vt:lpstr>'BS '!Print_Area</vt:lpstr>
      <vt:lpstr>'BS (Changes)'!Print_Area</vt:lpstr>
      <vt:lpstr>'BS 3Q2022'!Print_Area</vt:lpstr>
      <vt:lpstr>'BS 4Q Change'!Print_Area</vt:lpstr>
      <vt:lpstr>'CFS '!Print_Area</vt:lpstr>
      <vt:lpstr>'CFS (Changes)'!Print_Area</vt:lpstr>
      <vt:lpstr>'CFS 3Q2022'!Print_Area</vt:lpstr>
      <vt:lpstr>'CFS 4Q Change'!Print_Area</vt:lpstr>
      <vt:lpstr>'IS '!Print_Area</vt:lpstr>
      <vt:lpstr>'IS (Changes)'!Print_Area</vt:lpstr>
      <vt:lpstr>'IS 3Q2022'!Print_Area</vt:lpstr>
      <vt:lpstr>'IS 4Q Change'!Print_Area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2023-01-23T00:55:30Z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