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Admin\Documents\Articles (2-15-2016)\ZEN\"/>
    </mc:Choice>
  </mc:AlternateContent>
  <bookViews>
    <workbookView xWindow="0" yWindow="0" windowWidth="23040" windowHeight="10932"/>
  </bookViews>
  <sheets>
    <sheet name="Earnings Model" sheetId="3" r:id="rId1"/>
  </sheets>
  <externalReferences>
    <externalReference r:id="rId2"/>
  </externalReferences>
  <definedNames>
    <definedName name="CIQWBGuid" hidden="1">"cd37c289-d60c-486e-82b8-02fbf977808d"</definedName>
    <definedName name="DATA">'[1]Estimates by Analyst'!$B$6:$M$50</definedName>
    <definedName name="_xlnm.Print_Area" localSheetId="0">'Earnings Model'!$A$1:$W$206</definedName>
  </definedNames>
  <calcPr calcId="162913"/>
</workbook>
</file>

<file path=xl/calcChain.xml><?xml version="1.0" encoding="utf-8"?>
<calcChain xmlns="http://schemas.openxmlformats.org/spreadsheetml/2006/main">
  <c r="S171" i="3" l="1"/>
  <c r="C178" i="3" s="1"/>
  <c r="S166" i="3"/>
  <c r="S152" i="3"/>
  <c r="S120" i="3"/>
  <c r="S107" i="3"/>
  <c r="S111" i="3" s="1"/>
  <c r="S93" i="3"/>
  <c r="S98" i="3" s="1"/>
  <c r="S75" i="3"/>
  <c r="S64" i="3"/>
  <c r="S63" i="3"/>
  <c r="S51" i="3"/>
  <c r="S49" i="3"/>
  <c r="S48" i="3"/>
  <c r="S47" i="3"/>
  <c r="S41" i="3"/>
  <c r="S38" i="3"/>
  <c r="S121" i="3" l="1"/>
  <c r="S122" i="3" s="1"/>
  <c r="Z52" i="3"/>
  <c r="Y52" i="3"/>
  <c r="X52" i="3"/>
  <c r="Q171" i="3" l="1"/>
  <c r="Q166" i="3"/>
  <c r="Q152" i="3"/>
  <c r="R167" i="3"/>
  <c r="R165" i="3"/>
  <c r="R164" i="3"/>
  <c r="R163" i="3"/>
  <c r="R162" i="3"/>
  <c r="R161" i="3"/>
  <c r="R160" i="3"/>
  <c r="R159" i="3"/>
  <c r="R158" i="3"/>
  <c r="R157" i="3"/>
  <c r="R156" i="3"/>
  <c r="R155" i="3"/>
  <c r="R150" i="3"/>
  <c r="R149" i="3"/>
  <c r="R148" i="3"/>
  <c r="R147" i="3"/>
  <c r="R146" i="3"/>
  <c r="R145" i="3"/>
  <c r="R144" i="3"/>
  <c r="R140" i="3"/>
  <c r="R139" i="3"/>
  <c r="R138" i="3"/>
  <c r="R137" i="3"/>
  <c r="R136" i="3"/>
  <c r="R135" i="3"/>
  <c r="R134" i="3"/>
  <c r="R131" i="3"/>
  <c r="R130" i="3"/>
  <c r="R129" i="3"/>
  <c r="R128" i="3"/>
  <c r="R119" i="3"/>
  <c r="R118" i="3"/>
  <c r="R117" i="3"/>
  <c r="R116" i="3"/>
  <c r="R115" i="3"/>
  <c r="R114" i="3"/>
  <c r="R110" i="3"/>
  <c r="R109" i="3"/>
  <c r="R108" i="3"/>
  <c r="R106" i="3"/>
  <c r="R105" i="3"/>
  <c r="R104" i="3"/>
  <c r="R41" i="3" s="1"/>
  <c r="R103" i="3"/>
  <c r="R102" i="3"/>
  <c r="R101" i="3"/>
  <c r="R97" i="3"/>
  <c r="R96" i="3"/>
  <c r="R95" i="3"/>
  <c r="R94" i="3"/>
  <c r="R92" i="3"/>
  <c r="R91" i="3"/>
  <c r="R90" i="3"/>
  <c r="R89" i="3"/>
  <c r="Q120" i="3"/>
  <c r="Q107" i="3"/>
  <c r="Q111" i="3" s="1"/>
  <c r="Q93" i="3"/>
  <c r="Q98" i="3" s="1"/>
  <c r="R120" i="3" l="1"/>
  <c r="Q121" i="3"/>
  <c r="Q122" i="3" s="1"/>
  <c r="R107" i="3"/>
  <c r="R111" i="3" s="1"/>
  <c r="R121" i="3" s="1"/>
  <c r="R93" i="3"/>
  <c r="R98" i="3" s="1"/>
  <c r="P171" i="3"/>
  <c r="O171" i="3"/>
  <c r="N171" i="3"/>
  <c r="L171" i="3"/>
  <c r="K171" i="3"/>
  <c r="J171" i="3"/>
  <c r="I171" i="3"/>
  <c r="G171" i="3"/>
  <c r="F171" i="3"/>
  <c r="H169" i="3"/>
  <c r="M167" i="3"/>
  <c r="H167" i="3"/>
  <c r="P166" i="3"/>
  <c r="O166" i="3"/>
  <c r="N166" i="3"/>
  <c r="R166" i="3" s="1"/>
  <c r="L166" i="3"/>
  <c r="K166" i="3"/>
  <c r="J166" i="3"/>
  <c r="I166" i="3"/>
  <c r="M166" i="3" s="1"/>
  <c r="G166" i="3"/>
  <c r="F166" i="3"/>
  <c r="E166" i="3"/>
  <c r="D166" i="3"/>
  <c r="M165" i="3"/>
  <c r="H165" i="3"/>
  <c r="M164" i="3"/>
  <c r="H164" i="3"/>
  <c r="M163" i="3"/>
  <c r="H163" i="3"/>
  <c r="M162" i="3"/>
  <c r="H162" i="3"/>
  <c r="M161" i="3"/>
  <c r="H161" i="3"/>
  <c r="M160" i="3"/>
  <c r="H160" i="3"/>
  <c r="M159" i="3"/>
  <c r="H159" i="3"/>
  <c r="M158" i="3"/>
  <c r="H158" i="3"/>
  <c r="M157" i="3"/>
  <c r="H157" i="3"/>
  <c r="M156" i="3"/>
  <c r="H156" i="3"/>
  <c r="M155" i="3"/>
  <c r="H155" i="3"/>
  <c r="O152" i="3"/>
  <c r="N152" i="3"/>
  <c r="L152" i="3"/>
  <c r="K152" i="3"/>
  <c r="J152" i="3"/>
  <c r="I152" i="3"/>
  <c r="G152" i="3"/>
  <c r="F152" i="3"/>
  <c r="E152" i="3"/>
  <c r="D152" i="3"/>
  <c r="M151" i="3"/>
  <c r="H151" i="3"/>
  <c r="M150" i="3"/>
  <c r="H150" i="3"/>
  <c r="M149" i="3"/>
  <c r="H149" i="3"/>
  <c r="M148" i="3"/>
  <c r="H148" i="3"/>
  <c r="M147" i="3"/>
  <c r="H147" i="3"/>
  <c r="M146" i="3"/>
  <c r="H146" i="3"/>
  <c r="M145" i="3"/>
  <c r="H145" i="3"/>
  <c r="M144" i="3"/>
  <c r="M152" i="3" s="1"/>
  <c r="H144" i="3"/>
  <c r="H152" i="3" s="1"/>
  <c r="M140" i="3"/>
  <c r="H140" i="3"/>
  <c r="M139" i="3"/>
  <c r="H139" i="3"/>
  <c r="M138" i="3"/>
  <c r="H138" i="3"/>
  <c r="M137" i="3"/>
  <c r="H137" i="3"/>
  <c r="M136" i="3"/>
  <c r="H136" i="3"/>
  <c r="M135" i="3"/>
  <c r="H135" i="3"/>
  <c r="M134" i="3"/>
  <c r="H134" i="3"/>
  <c r="M131" i="3"/>
  <c r="H131" i="3"/>
  <c r="M130" i="3"/>
  <c r="H130" i="3"/>
  <c r="M129" i="3"/>
  <c r="H129" i="3"/>
  <c r="M128" i="3"/>
  <c r="H128" i="3"/>
  <c r="P120" i="3"/>
  <c r="O120" i="3"/>
  <c r="N120" i="3"/>
  <c r="L120" i="3"/>
  <c r="K120" i="3"/>
  <c r="J120" i="3"/>
  <c r="I120" i="3"/>
  <c r="G120" i="3"/>
  <c r="F120" i="3"/>
  <c r="E120" i="3"/>
  <c r="D120" i="3"/>
  <c r="M119" i="3"/>
  <c r="H119" i="3"/>
  <c r="M118" i="3"/>
  <c r="H118" i="3"/>
  <c r="M117" i="3"/>
  <c r="H117" i="3"/>
  <c r="M116" i="3"/>
  <c r="H116" i="3"/>
  <c r="M115" i="3"/>
  <c r="H115" i="3"/>
  <c r="M114" i="3"/>
  <c r="M120" i="3" s="1"/>
  <c r="H114" i="3"/>
  <c r="H120" i="3" s="1"/>
  <c r="M110" i="3"/>
  <c r="H110" i="3"/>
  <c r="M109" i="3"/>
  <c r="H109" i="3"/>
  <c r="M108" i="3"/>
  <c r="H108" i="3"/>
  <c r="P107" i="3"/>
  <c r="P111" i="3" s="1"/>
  <c r="O107" i="3"/>
  <c r="O111" i="3" s="1"/>
  <c r="O121" i="3" s="1"/>
  <c r="N107" i="3"/>
  <c r="N111" i="3" s="1"/>
  <c r="L107" i="3"/>
  <c r="L111" i="3" s="1"/>
  <c r="K107" i="3"/>
  <c r="K111" i="3" s="1"/>
  <c r="K121" i="3" s="1"/>
  <c r="J107" i="3"/>
  <c r="J111" i="3" s="1"/>
  <c r="I107" i="3"/>
  <c r="I111" i="3" s="1"/>
  <c r="G107" i="3"/>
  <c r="G111" i="3" s="1"/>
  <c r="F107" i="3"/>
  <c r="F111" i="3" s="1"/>
  <c r="E107" i="3"/>
  <c r="E111" i="3" s="1"/>
  <c r="D107" i="3"/>
  <c r="D111" i="3" s="1"/>
  <c r="M106" i="3"/>
  <c r="H106" i="3"/>
  <c r="M105" i="3"/>
  <c r="H105" i="3"/>
  <c r="M104" i="3"/>
  <c r="H104" i="3"/>
  <c r="M103" i="3"/>
  <c r="H103" i="3"/>
  <c r="M102" i="3"/>
  <c r="H102" i="3"/>
  <c r="M101" i="3"/>
  <c r="M107" i="3" s="1"/>
  <c r="M111" i="3" s="1"/>
  <c r="H101" i="3"/>
  <c r="M97" i="3"/>
  <c r="H97" i="3"/>
  <c r="M96" i="3"/>
  <c r="H96" i="3"/>
  <c r="M95" i="3"/>
  <c r="H95" i="3"/>
  <c r="D95" i="3"/>
  <c r="M94" i="3"/>
  <c r="H94" i="3"/>
  <c r="P93" i="3"/>
  <c r="P98" i="3" s="1"/>
  <c r="O93" i="3"/>
  <c r="O98" i="3" s="1"/>
  <c r="N93" i="3"/>
  <c r="N98" i="3" s="1"/>
  <c r="L93" i="3"/>
  <c r="L98" i="3" s="1"/>
  <c r="K93" i="3"/>
  <c r="K98" i="3" s="1"/>
  <c r="J93" i="3"/>
  <c r="J98" i="3" s="1"/>
  <c r="I93" i="3"/>
  <c r="I98" i="3" s="1"/>
  <c r="G93" i="3"/>
  <c r="G98" i="3" s="1"/>
  <c r="F93" i="3"/>
  <c r="F98" i="3" s="1"/>
  <c r="E93" i="3"/>
  <c r="E98" i="3" s="1"/>
  <c r="D93" i="3"/>
  <c r="M92" i="3"/>
  <c r="H92" i="3"/>
  <c r="M91" i="3"/>
  <c r="H91" i="3"/>
  <c r="M90" i="3"/>
  <c r="H90" i="3"/>
  <c r="M89" i="3"/>
  <c r="M171" i="3" s="1"/>
  <c r="H89" i="3"/>
  <c r="AA82" i="3"/>
  <c r="Z82" i="3"/>
  <c r="Y82" i="3"/>
  <c r="X82" i="3"/>
  <c r="V82" i="3"/>
  <c r="U82" i="3"/>
  <c r="T82" i="3"/>
  <c r="S82" i="3"/>
  <c r="Q82" i="3"/>
  <c r="P82" i="3"/>
  <c r="O82" i="3"/>
  <c r="O79" i="3" s="1"/>
  <c r="N82" i="3"/>
  <c r="L82" i="3"/>
  <c r="K82" i="3"/>
  <c r="J82" i="3"/>
  <c r="J79" i="3" s="1"/>
  <c r="I82" i="3"/>
  <c r="G82" i="3"/>
  <c r="F82" i="3"/>
  <c r="E82" i="3"/>
  <c r="D82" i="3"/>
  <c r="X79" i="3"/>
  <c r="Y79" i="3" s="1"/>
  <c r="Z79" i="3" s="1"/>
  <c r="AA79" i="3" s="1"/>
  <c r="Q79" i="3"/>
  <c r="P79" i="3"/>
  <c r="N79" i="3"/>
  <c r="L79" i="3"/>
  <c r="K79" i="3"/>
  <c r="I79" i="3"/>
  <c r="X78" i="3"/>
  <c r="Y78" i="3" s="1"/>
  <c r="Z78" i="3" s="1"/>
  <c r="AA78" i="3" s="1"/>
  <c r="Q78" i="3"/>
  <c r="P78" i="3"/>
  <c r="N78" i="3"/>
  <c r="L78" i="3"/>
  <c r="K78" i="3"/>
  <c r="I78" i="3"/>
  <c r="X76" i="3"/>
  <c r="W76" i="3"/>
  <c r="R76" i="3"/>
  <c r="M76" i="3"/>
  <c r="H76" i="3"/>
  <c r="T75" i="3"/>
  <c r="U75" i="3" s="1"/>
  <c r="Q75" i="3"/>
  <c r="P75" i="3"/>
  <c r="O75" i="3"/>
  <c r="N75" i="3"/>
  <c r="L75" i="3"/>
  <c r="K75" i="3"/>
  <c r="J75" i="3"/>
  <c r="I75" i="3"/>
  <c r="G75" i="3"/>
  <c r="F75" i="3"/>
  <c r="E75" i="3"/>
  <c r="D75" i="3"/>
  <c r="R74" i="3"/>
  <c r="M74" i="3"/>
  <c r="H74" i="3"/>
  <c r="R73" i="3"/>
  <c r="M73" i="3"/>
  <c r="H73" i="3"/>
  <c r="R72" i="3"/>
  <c r="M72" i="3"/>
  <c r="H72" i="3"/>
  <c r="R71" i="3"/>
  <c r="M71" i="3"/>
  <c r="H71" i="3"/>
  <c r="Q70" i="3"/>
  <c r="O70" i="3"/>
  <c r="N70" i="3"/>
  <c r="L70" i="3"/>
  <c r="K70" i="3"/>
  <c r="J70" i="3"/>
  <c r="I70" i="3"/>
  <c r="G70" i="3"/>
  <c r="F70" i="3"/>
  <c r="E70" i="3"/>
  <c r="D70" i="3"/>
  <c r="R69" i="3"/>
  <c r="M69" i="3"/>
  <c r="H69" i="3"/>
  <c r="R68" i="3"/>
  <c r="M68" i="3"/>
  <c r="H68" i="3"/>
  <c r="R67" i="3"/>
  <c r="M67" i="3"/>
  <c r="H67" i="3"/>
  <c r="R66" i="3"/>
  <c r="H66" i="3"/>
  <c r="R65" i="3"/>
  <c r="P65" i="3"/>
  <c r="P70" i="3" s="1"/>
  <c r="M65" i="3"/>
  <c r="H65" i="3"/>
  <c r="H70" i="3" s="1"/>
  <c r="X64" i="3"/>
  <c r="Y64" i="3" s="1"/>
  <c r="Z64" i="3" s="1"/>
  <c r="AA64" i="3" s="1"/>
  <c r="I64" i="3"/>
  <c r="Q63" i="3"/>
  <c r="Q64" i="3" s="1"/>
  <c r="P63" i="3"/>
  <c r="P64" i="3" s="1"/>
  <c r="O63" i="3"/>
  <c r="O64" i="3" s="1"/>
  <c r="N63" i="3"/>
  <c r="N64" i="3" s="1"/>
  <c r="L63" i="3"/>
  <c r="L64" i="3" s="1"/>
  <c r="K63" i="3"/>
  <c r="K64" i="3" s="1"/>
  <c r="J63" i="3"/>
  <c r="J64" i="3" s="1"/>
  <c r="I63" i="3"/>
  <c r="G63" i="3"/>
  <c r="G64" i="3" s="1"/>
  <c r="F63" i="3"/>
  <c r="F64" i="3" s="1"/>
  <c r="E63" i="3"/>
  <c r="E64" i="3" s="1"/>
  <c r="D63" i="3"/>
  <c r="D64" i="3" s="1"/>
  <c r="R62" i="3"/>
  <c r="M62" i="3"/>
  <c r="H62" i="3"/>
  <c r="R61" i="3"/>
  <c r="M61" i="3"/>
  <c r="H61" i="3"/>
  <c r="R60" i="3"/>
  <c r="M60" i="3"/>
  <c r="H60" i="3"/>
  <c r="R59" i="3"/>
  <c r="M59" i="3"/>
  <c r="H59" i="3"/>
  <c r="AA52" i="3"/>
  <c r="X51" i="3"/>
  <c r="Q51" i="3"/>
  <c r="V51" i="3" s="1"/>
  <c r="AA51" i="3" s="1"/>
  <c r="P51" i="3"/>
  <c r="U51" i="3" s="1"/>
  <c r="Z51" i="3" s="1"/>
  <c r="O51" i="3"/>
  <c r="T51" i="3" s="1"/>
  <c r="Y51" i="3" s="1"/>
  <c r="N51" i="3"/>
  <c r="L51" i="3"/>
  <c r="K51" i="3"/>
  <c r="J51" i="3"/>
  <c r="I51" i="3"/>
  <c r="G51" i="3"/>
  <c r="F51" i="3"/>
  <c r="E51" i="3"/>
  <c r="D51" i="3"/>
  <c r="Q50" i="3"/>
  <c r="P50" i="3"/>
  <c r="O50" i="3"/>
  <c r="N50" i="3"/>
  <c r="L50" i="3"/>
  <c r="K50" i="3"/>
  <c r="J50" i="3"/>
  <c r="I50" i="3"/>
  <c r="G50" i="3"/>
  <c r="F50" i="3"/>
  <c r="E50" i="3"/>
  <c r="X49" i="3"/>
  <c r="Y49" i="3" s="1"/>
  <c r="Z49" i="3" s="1"/>
  <c r="AA49" i="3" s="1"/>
  <c r="Q49" i="3"/>
  <c r="P49" i="3"/>
  <c r="O49" i="3"/>
  <c r="N49" i="3"/>
  <c r="L49" i="3"/>
  <c r="K49" i="3"/>
  <c r="J49" i="3"/>
  <c r="I49" i="3"/>
  <c r="G49" i="3"/>
  <c r="F49" i="3"/>
  <c r="E49" i="3"/>
  <c r="D49" i="3"/>
  <c r="X48" i="3"/>
  <c r="Y48" i="3" s="1"/>
  <c r="Z48" i="3" s="1"/>
  <c r="AA48" i="3" s="1"/>
  <c r="Q48" i="3"/>
  <c r="P48" i="3"/>
  <c r="O48" i="3"/>
  <c r="N48" i="3"/>
  <c r="L48" i="3"/>
  <c r="K48" i="3"/>
  <c r="J48" i="3"/>
  <c r="I48" i="3"/>
  <c r="G48" i="3"/>
  <c r="F48" i="3"/>
  <c r="E48" i="3"/>
  <c r="D48" i="3"/>
  <c r="Q47" i="3"/>
  <c r="P47" i="3"/>
  <c r="O47" i="3"/>
  <c r="N47" i="3"/>
  <c r="L47" i="3"/>
  <c r="K47" i="3"/>
  <c r="J47" i="3"/>
  <c r="I47" i="3"/>
  <c r="G47" i="3"/>
  <c r="F47" i="3"/>
  <c r="E47" i="3"/>
  <c r="D47" i="3"/>
  <c r="Q41" i="3"/>
  <c r="S42" i="3" s="1"/>
  <c r="S43" i="3" s="1"/>
  <c r="P41" i="3"/>
  <c r="Q42" i="3" s="1"/>
  <c r="O41" i="3"/>
  <c r="P42" i="3" s="1"/>
  <c r="N41" i="3"/>
  <c r="O42" i="3" s="1"/>
  <c r="M41" i="3"/>
  <c r="R42" i="3" s="1"/>
  <c r="L41" i="3"/>
  <c r="N42" i="3" s="1"/>
  <c r="K41" i="3"/>
  <c r="L42" i="3" s="1"/>
  <c r="J41" i="3"/>
  <c r="K42" i="3" s="1"/>
  <c r="I41" i="3"/>
  <c r="J42" i="3" s="1"/>
  <c r="H41" i="3"/>
  <c r="M42" i="3" s="1"/>
  <c r="G41" i="3"/>
  <c r="I42" i="3" s="1"/>
  <c r="F41" i="3"/>
  <c r="G42" i="3" s="1"/>
  <c r="E41" i="3"/>
  <c r="F42" i="3" s="1"/>
  <c r="D41" i="3"/>
  <c r="D42" i="3" s="1"/>
  <c r="X40" i="3"/>
  <c r="Y40" i="3" s="1"/>
  <c r="Z40" i="3" s="1"/>
  <c r="AA40" i="3" s="1"/>
  <c r="Q38" i="3"/>
  <c r="P38" i="3"/>
  <c r="O38" i="3"/>
  <c r="T38" i="3" s="1"/>
  <c r="T11" i="3" s="1"/>
  <c r="T24" i="3" s="1"/>
  <c r="N38" i="3"/>
  <c r="S40" i="3" s="1"/>
  <c r="L38" i="3"/>
  <c r="K38" i="3"/>
  <c r="J38" i="3"/>
  <c r="J39" i="3" s="1"/>
  <c r="I38" i="3"/>
  <c r="I39" i="3" s="1"/>
  <c r="G38" i="3"/>
  <c r="G43" i="3" s="1"/>
  <c r="F38" i="3"/>
  <c r="G39" i="3" s="1"/>
  <c r="E38" i="3"/>
  <c r="E35" i="3" s="1"/>
  <c r="D38" i="3"/>
  <c r="D35" i="3" s="1"/>
  <c r="N35" i="3"/>
  <c r="J35" i="3"/>
  <c r="I35" i="3"/>
  <c r="T31" i="3"/>
  <c r="U31" i="3" s="1"/>
  <c r="V31" i="3" s="1"/>
  <c r="E31" i="3"/>
  <c r="E171" i="3" s="1"/>
  <c r="D31" i="3"/>
  <c r="D171" i="3" s="1"/>
  <c r="T30" i="3"/>
  <c r="V28" i="3"/>
  <c r="U28" i="3"/>
  <c r="T28" i="3"/>
  <c r="S28" i="3"/>
  <c r="Q28" i="3"/>
  <c r="P28" i="3"/>
  <c r="O28" i="3"/>
  <c r="N28" i="3"/>
  <c r="L28" i="3"/>
  <c r="K28" i="3"/>
  <c r="J28" i="3"/>
  <c r="I28" i="3"/>
  <c r="G28" i="3"/>
  <c r="F28" i="3"/>
  <c r="E28" i="3"/>
  <c r="D28" i="3"/>
  <c r="H28" i="3" s="1"/>
  <c r="R26" i="3"/>
  <c r="M26" i="3"/>
  <c r="H26" i="3"/>
  <c r="R24" i="3"/>
  <c r="R51" i="3" s="1"/>
  <c r="M24" i="3"/>
  <c r="H24" i="3"/>
  <c r="R23" i="3"/>
  <c r="M23" i="3"/>
  <c r="H23" i="3"/>
  <c r="Q21" i="3"/>
  <c r="P21" i="3"/>
  <c r="O21" i="3"/>
  <c r="N21" i="3"/>
  <c r="L21" i="3"/>
  <c r="K21" i="3"/>
  <c r="J21" i="3"/>
  <c r="I21" i="3"/>
  <c r="G21" i="3"/>
  <c r="F21" i="3"/>
  <c r="E21" i="3"/>
  <c r="D21" i="3"/>
  <c r="H21" i="3" s="1"/>
  <c r="Q19" i="3"/>
  <c r="P19" i="3"/>
  <c r="O19" i="3"/>
  <c r="N19" i="3"/>
  <c r="L19" i="3"/>
  <c r="K19" i="3"/>
  <c r="J19" i="3"/>
  <c r="I19" i="3"/>
  <c r="G19" i="3"/>
  <c r="F19" i="3"/>
  <c r="E19" i="3"/>
  <c r="D19" i="3"/>
  <c r="R18" i="3"/>
  <c r="M18" i="3"/>
  <c r="H18" i="3"/>
  <c r="R17" i="3"/>
  <c r="M17" i="3"/>
  <c r="H17" i="3"/>
  <c r="R16" i="3"/>
  <c r="M16" i="3"/>
  <c r="M19" i="3" s="1"/>
  <c r="H16" i="3"/>
  <c r="R14" i="3"/>
  <c r="Q14" i="3"/>
  <c r="P14" i="3"/>
  <c r="O14" i="3"/>
  <c r="N14" i="3"/>
  <c r="M14" i="3"/>
  <c r="L14" i="3"/>
  <c r="K14" i="3"/>
  <c r="J14" i="3"/>
  <c r="I14" i="3"/>
  <c r="H14" i="3"/>
  <c r="G14" i="3"/>
  <c r="F14" i="3"/>
  <c r="E14" i="3"/>
  <c r="D14" i="3"/>
  <c r="Q13" i="3"/>
  <c r="P13" i="3"/>
  <c r="O13" i="3"/>
  <c r="O53" i="3" s="1"/>
  <c r="N13" i="3"/>
  <c r="N53" i="3" s="1"/>
  <c r="L13" i="3"/>
  <c r="K13" i="3"/>
  <c r="K53" i="3" s="1"/>
  <c r="J13" i="3"/>
  <c r="J53" i="3" s="1"/>
  <c r="I13" i="3"/>
  <c r="G13" i="3"/>
  <c r="G53" i="3" s="1"/>
  <c r="F13" i="3"/>
  <c r="F53" i="3" s="1"/>
  <c r="E13" i="3"/>
  <c r="D13" i="3"/>
  <c r="R12" i="3"/>
  <c r="M12" i="3"/>
  <c r="H12" i="3"/>
  <c r="R11" i="3"/>
  <c r="M11" i="3"/>
  <c r="M38" i="3" s="1"/>
  <c r="H11" i="3"/>
  <c r="H38" i="3" s="1"/>
  <c r="H43" i="3" s="1"/>
  <c r="N15" i="3" l="1"/>
  <c r="N54" i="3" s="1"/>
  <c r="O15" i="3"/>
  <c r="O54" i="3" s="1"/>
  <c r="F20" i="3"/>
  <c r="K20" i="3"/>
  <c r="F35" i="3"/>
  <c r="V38" i="3"/>
  <c r="V11" i="3" s="1"/>
  <c r="S39" i="3"/>
  <c r="I43" i="3"/>
  <c r="I44" i="3" s="1"/>
  <c r="E42" i="3"/>
  <c r="E43" i="3" s="1"/>
  <c r="H63" i="3"/>
  <c r="D121" i="3"/>
  <c r="I121" i="3"/>
  <c r="I122" i="3" s="1"/>
  <c r="N121" i="3"/>
  <c r="N122" i="3" s="1"/>
  <c r="M43" i="3"/>
  <c r="F15" i="3"/>
  <c r="F54" i="3" s="1"/>
  <c r="R49" i="3"/>
  <c r="M51" i="3"/>
  <c r="F39" i="3"/>
  <c r="M63" i="3"/>
  <c r="M64" i="3" s="1"/>
  <c r="J15" i="3"/>
  <c r="J54" i="3" s="1"/>
  <c r="R48" i="3"/>
  <c r="R13" i="3"/>
  <c r="R53" i="3" s="1"/>
  <c r="R38" i="3"/>
  <c r="R43" i="3" s="1"/>
  <c r="K15" i="3"/>
  <c r="K54" i="3" s="1"/>
  <c r="R47" i="3"/>
  <c r="H49" i="3"/>
  <c r="N20" i="3"/>
  <c r="J20" i="3"/>
  <c r="M28" i="3"/>
  <c r="K39" i="3"/>
  <c r="N40" i="3"/>
  <c r="S79" i="3"/>
  <c r="S78" i="3"/>
  <c r="H171" i="3"/>
  <c r="D98" i="3"/>
  <c r="H107" i="3"/>
  <c r="H111" i="3" s="1"/>
  <c r="H121" i="3" s="1"/>
  <c r="N55" i="3"/>
  <c r="N22" i="3"/>
  <c r="N56" i="3" s="1"/>
  <c r="N25" i="3"/>
  <c r="F22" i="3"/>
  <c r="F56" i="3" s="1"/>
  <c r="F25" i="3"/>
  <c r="F55" i="3"/>
  <c r="I53" i="3"/>
  <c r="I20" i="3"/>
  <c r="E53" i="3"/>
  <c r="E20" i="3"/>
  <c r="Q53" i="3"/>
  <c r="Q20" i="3"/>
  <c r="E15" i="3"/>
  <c r="E54" i="3" s="1"/>
  <c r="J55" i="3"/>
  <c r="J22" i="3"/>
  <c r="J56" i="3" s="1"/>
  <c r="P43" i="3"/>
  <c r="P39" i="3"/>
  <c r="P35" i="3"/>
  <c r="P40" i="3"/>
  <c r="R19" i="3"/>
  <c r="R20" i="3" s="1"/>
  <c r="J25" i="3"/>
  <c r="O122" i="3"/>
  <c r="G15" i="3"/>
  <c r="G54" i="3" s="1"/>
  <c r="R15" i="3"/>
  <c r="R54" i="3" s="1"/>
  <c r="H48" i="3"/>
  <c r="M49" i="3"/>
  <c r="M21" i="3"/>
  <c r="R21" i="3"/>
  <c r="R28" i="3"/>
  <c r="E39" i="3"/>
  <c r="U38" i="3"/>
  <c r="U11" i="3" s="1"/>
  <c r="U18" i="3" s="1"/>
  <c r="Q39" i="3"/>
  <c r="H75" i="3"/>
  <c r="M13" i="3"/>
  <c r="M47" i="3"/>
  <c r="Q15" i="3"/>
  <c r="Q54" i="3" s="1"/>
  <c r="K55" i="3"/>
  <c r="K22" i="3"/>
  <c r="K56" i="3" s="1"/>
  <c r="K25" i="3"/>
  <c r="L43" i="3"/>
  <c r="L45" i="3" s="1"/>
  <c r="Q40" i="3"/>
  <c r="L40" i="3"/>
  <c r="L35" i="3"/>
  <c r="N39" i="3"/>
  <c r="L39" i="3"/>
  <c r="H35" i="3"/>
  <c r="D15" i="3"/>
  <c r="D54" i="3" s="1"/>
  <c r="D20" i="3"/>
  <c r="H13" i="3"/>
  <c r="L53" i="3"/>
  <c r="L15" i="3"/>
  <c r="L54" i="3" s="1"/>
  <c r="L20" i="3"/>
  <c r="P53" i="3"/>
  <c r="P15" i="3"/>
  <c r="P54" i="3" s="1"/>
  <c r="P20" i="3"/>
  <c r="I15" i="3"/>
  <c r="I54" i="3" s="1"/>
  <c r="H47" i="3"/>
  <c r="H19" i="3"/>
  <c r="M48" i="3"/>
  <c r="G20" i="3"/>
  <c r="O20" i="3"/>
  <c r="H51" i="3"/>
  <c r="M35" i="3"/>
  <c r="D53" i="3"/>
  <c r="H64" i="3"/>
  <c r="J40" i="3"/>
  <c r="O40" i="3"/>
  <c r="F43" i="3"/>
  <c r="G44" i="3" s="1"/>
  <c r="J43" i="3"/>
  <c r="J44" i="3" s="1"/>
  <c r="N43" i="3"/>
  <c r="S45" i="3" s="1"/>
  <c r="R63" i="3"/>
  <c r="R64" i="3" s="1"/>
  <c r="M70" i="3"/>
  <c r="M75" i="3"/>
  <c r="K122" i="3"/>
  <c r="M121" i="3"/>
  <c r="E121" i="3"/>
  <c r="E122" i="3" s="1"/>
  <c r="J121" i="3"/>
  <c r="J122" i="3" s="1"/>
  <c r="G35" i="3"/>
  <c r="K35" i="3"/>
  <c r="O35" i="3"/>
  <c r="O39" i="3"/>
  <c r="K40" i="3"/>
  <c r="Q43" i="3"/>
  <c r="S44" i="3" s="1"/>
  <c r="K43" i="3"/>
  <c r="K45" i="3" s="1"/>
  <c r="O43" i="3"/>
  <c r="P44" i="3" s="1"/>
  <c r="R75" i="3"/>
  <c r="V75" i="3"/>
  <c r="X75" i="3" s="1"/>
  <c r="Y75" i="3" s="1"/>
  <c r="Z75" i="3" s="1"/>
  <c r="AA75" i="3" s="1"/>
  <c r="F121" i="3"/>
  <c r="F122" i="3" s="1"/>
  <c r="P121" i="3"/>
  <c r="P122" i="3" s="1"/>
  <c r="D43" i="3"/>
  <c r="R70" i="3"/>
  <c r="G121" i="3"/>
  <c r="G122" i="3" s="1"/>
  <c r="L121" i="3"/>
  <c r="L122" i="3" s="1"/>
  <c r="J78" i="3"/>
  <c r="O78" i="3"/>
  <c r="H93" i="3"/>
  <c r="H98" i="3" s="1"/>
  <c r="M93" i="3"/>
  <c r="M98" i="3" s="1"/>
  <c r="X28" i="3"/>
  <c r="Y76" i="3"/>
  <c r="W28" i="3"/>
  <c r="T39" i="3"/>
  <c r="O45" i="3"/>
  <c r="O44" i="3"/>
  <c r="N45" i="3"/>
  <c r="N44" i="3"/>
  <c r="L44" i="3"/>
  <c r="U30" i="3"/>
  <c r="V30" i="3" s="1"/>
  <c r="X30" i="3" s="1"/>
  <c r="Y30" i="3" s="1"/>
  <c r="Z30" i="3" s="1"/>
  <c r="AA30" i="3" s="1"/>
  <c r="X31" i="3"/>
  <c r="Y31" i="3" s="1"/>
  <c r="Z31" i="3" s="1"/>
  <c r="AA31" i="3" s="1"/>
  <c r="AA38" i="3"/>
  <c r="AA11" i="3" s="1"/>
  <c r="AA16" i="3" s="1"/>
  <c r="V16" i="3"/>
  <c r="V17" i="3"/>
  <c r="T12" i="3"/>
  <c r="T13" i="3" s="1"/>
  <c r="T16" i="3"/>
  <c r="X38" i="3"/>
  <c r="X39" i="3" s="1"/>
  <c r="S13" i="3"/>
  <c r="S53" i="3" s="1"/>
  <c r="AA24" i="3"/>
  <c r="AA17" i="3"/>
  <c r="V12" i="3"/>
  <c r="V13" i="3" s="1"/>
  <c r="V24" i="3"/>
  <c r="V63" i="3"/>
  <c r="U24" i="3"/>
  <c r="U17" i="3"/>
  <c r="T17" i="3"/>
  <c r="T18" i="3"/>
  <c r="T63" i="3"/>
  <c r="Y38" i="3"/>
  <c r="P152" i="3"/>
  <c r="R151" i="3"/>
  <c r="R152" i="3" s="1"/>
  <c r="F44" i="3"/>
  <c r="H166" i="3"/>
  <c r="R122" i="3"/>
  <c r="Q44" i="3"/>
  <c r="Q45" i="3"/>
  <c r="H122" i="3" l="1"/>
  <c r="V18" i="3"/>
  <c r="U39" i="3"/>
  <c r="U12" i="3"/>
  <c r="U13" i="3" s="1"/>
  <c r="T74" i="3"/>
  <c r="U74" i="3" s="1"/>
  <c r="V74" i="3" s="1"/>
  <c r="O55" i="3"/>
  <c r="O22" i="3"/>
  <c r="O56" i="3" s="1"/>
  <c r="O25" i="3"/>
  <c r="H15" i="3"/>
  <c r="H54" i="3" s="1"/>
  <c r="H20" i="3"/>
  <c r="H53" i="3"/>
  <c r="M53" i="3"/>
  <c r="M20" i="3"/>
  <c r="M15" i="3"/>
  <c r="M54" i="3" s="1"/>
  <c r="R55" i="3"/>
  <c r="R22" i="3"/>
  <c r="R56" i="3" s="1"/>
  <c r="R25" i="3"/>
  <c r="E55" i="3"/>
  <c r="E22" i="3"/>
  <c r="E56" i="3" s="1"/>
  <c r="E25" i="3"/>
  <c r="N52" i="3"/>
  <c r="N27" i="3"/>
  <c r="U63" i="3"/>
  <c r="Z38" i="3"/>
  <c r="Z11" i="3" s="1"/>
  <c r="K44" i="3"/>
  <c r="M122" i="3"/>
  <c r="G55" i="3"/>
  <c r="G22" i="3"/>
  <c r="G56" i="3" s="1"/>
  <c r="G25" i="3"/>
  <c r="L55" i="3"/>
  <c r="L25" i="3"/>
  <c r="L22" i="3"/>
  <c r="L56" i="3" s="1"/>
  <c r="D55" i="3"/>
  <c r="D25" i="3"/>
  <c r="D22" i="3"/>
  <c r="D56" i="3" s="1"/>
  <c r="K52" i="3"/>
  <c r="K27" i="3"/>
  <c r="J45" i="3"/>
  <c r="W11" i="3"/>
  <c r="V39" i="3"/>
  <c r="U16" i="3"/>
  <c r="U19" i="3" s="1"/>
  <c r="U20" i="3" s="1"/>
  <c r="P55" i="3"/>
  <c r="P25" i="3"/>
  <c r="P22" i="3"/>
  <c r="P56" i="3" s="1"/>
  <c r="J52" i="3"/>
  <c r="J27" i="3"/>
  <c r="P45" i="3"/>
  <c r="Q55" i="3"/>
  <c r="Q22" i="3"/>
  <c r="Q56" i="3" s="1"/>
  <c r="Q25" i="3"/>
  <c r="I55" i="3"/>
  <c r="I22" i="3"/>
  <c r="I56" i="3" s="1"/>
  <c r="I25" i="3"/>
  <c r="F52" i="3"/>
  <c r="F27" i="3"/>
  <c r="Z76" i="3"/>
  <c r="Y28" i="3"/>
  <c r="S19" i="3"/>
  <c r="S20" i="3" s="1"/>
  <c r="S55" i="3" s="1"/>
  <c r="W18" i="3"/>
  <c r="W49" i="3" s="1"/>
  <c r="AA63" i="3"/>
  <c r="AA12" i="3"/>
  <c r="AA13" i="3" s="1"/>
  <c r="AA18" i="3"/>
  <c r="AA19" i="3" s="1"/>
  <c r="T62" i="3"/>
  <c r="W16" i="3"/>
  <c r="W47" i="3" s="1"/>
  <c r="V19" i="3"/>
  <c r="V20" i="3" s="1"/>
  <c r="X11" i="3"/>
  <c r="X63" i="3" s="1"/>
  <c r="AA39" i="3"/>
  <c r="W12" i="3"/>
  <c r="W13" i="3" s="1"/>
  <c r="W53" i="3" s="1"/>
  <c r="W24" i="3"/>
  <c r="W51" i="3" s="1"/>
  <c r="W17" i="3"/>
  <c r="W48" i="3" s="1"/>
  <c r="Z24" i="3"/>
  <c r="Z18" i="3"/>
  <c r="Z17" i="3"/>
  <c r="Z12" i="3"/>
  <c r="Z13" i="3" s="1"/>
  <c r="Z63" i="3"/>
  <c r="Z16" i="3"/>
  <c r="Z39" i="3"/>
  <c r="Y39" i="3"/>
  <c r="Y11" i="3"/>
  <c r="T19" i="3"/>
  <c r="T20" i="3" s="1"/>
  <c r="T60" i="3"/>
  <c r="T59" i="3"/>
  <c r="C179" i="3" l="1"/>
  <c r="C186" i="3" s="1"/>
  <c r="C187" i="3" s="1"/>
  <c r="W74" i="3"/>
  <c r="X17" i="3"/>
  <c r="P52" i="3"/>
  <c r="P27" i="3"/>
  <c r="I52" i="3"/>
  <c r="I27" i="3"/>
  <c r="G52" i="3"/>
  <c r="G27" i="3"/>
  <c r="T71" i="3"/>
  <c r="U71" i="3" s="1"/>
  <c r="V71" i="3" s="1"/>
  <c r="E52" i="3"/>
  <c r="E27" i="3"/>
  <c r="T73" i="3"/>
  <c r="U73" i="3" s="1"/>
  <c r="V73" i="3" s="1"/>
  <c r="C188" i="3"/>
  <c r="F127" i="3"/>
  <c r="F141" i="3" s="1"/>
  <c r="F168" i="3" s="1"/>
  <c r="F33" i="3"/>
  <c r="F32" i="3"/>
  <c r="F29" i="3"/>
  <c r="F34" i="3" s="1"/>
  <c r="T72" i="3"/>
  <c r="U72" i="3" s="1"/>
  <c r="V72" i="3" s="1"/>
  <c r="L52" i="3"/>
  <c r="L27" i="3"/>
  <c r="N127" i="3"/>
  <c r="N33" i="3"/>
  <c r="N29" i="3"/>
  <c r="N34" i="3" s="1"/>
  <c r="N32" i="3"/>
  <c r="H55" i="3"/>
  <c r="H25" i="3"/>
  <c r="H22" i="3"/>
  <c r="H56" i="3" s="1"/>
  <c r="O52" i="3"/>
  <c r="O27" i="3"/>
  <c r="C6" i="3"/>
  <c r="AA20" i="3"/>
  <c r="AA55" i="3" s="1"/>
  <c r="Q52" i="3"/>
  <c r="Q27" i="3"/>
  <c r="J127" i="3"/>
  <c r="J141" i="3" s="1"/>
  <c r="J168" i="3" s="1"/>
  <c r="J33" i="3"/>
  <c r="J29" i="3"/>
  <c r="J34" i="3" s="1"/>
  <c r="J32" i="3"/>
  <c r="K127" i="3"/>
  <c r="K141" i="3" s="1"/>
  <c r="K168" i="3" s="1"/>
  <c r="K32" i="3"/>
  <c r="K29" i="3"/>
  <c r="K34" i="3" s="1"/>
  <c r="K33" i="3"/>
  <c r="D52" i="3"/>
  <c r="D27" i="3"/>
  <c r="R27" i="3"/>
  <c r="R52" i="3"/>
  <c r="M55" i="3"/>
  <c r="M22" i="3"/>
  <c r="M56" i="3" s="1"/>
  <c r="M25" i="3"/>
  <c r="S14" i="3"/>
  <c r="S15" i="3" s="1"/>
  <c r="S54" i="3" s="1"/>
  <c r="AA76" i="3"/>
  <c r="Z28" i="3"/>
  <c r="T61" i="3"/>
  <c r="X18" i="3"/>
  <c r="X12" i="3"/>
  <c r="X13" i="3" s="1"/>
  <c r="X24" i="3"/>
  <c r="X16" i="3"/>
  <c r="V55" i="3"/>
  <c r="W19" i="3"/>
  <c r="W20" i="3" s="1"/>
  <c r="W55" i="3" s="1"/>
  <c r="U55" i="3"/>
  <c r="Z19" i="3"/>
  <c r="Z20" i="3" s="1"/>
  <c r="T55" i="3"/>
  <c r="Y18" i="3"/>
  <c r="AB18" i="3" s="1"/>
  <c r="AB11" i="3"/>
  <c r="Y24" i="3"/>
  <c r="Y12" i="3"/>
  <c r="Y63" i="3"/>
  <c r="Y17" i="3"/>
  <c r="AB17" i="3" s="1"/>
  <c r="AB48" i="3" s="1"/>
  <c r="Y16" i="3"/>
  <c r="U62" i="3"/>
  <c r="V62" i="3" s="1"/>
  <c r="X62" i="3" s="1"/>
  <c r="U60" i="3"/>
  <c r="U59" i="3"/>
  <c r="C7" i="3"/>
  <c r="W73" i="3" l="1"/>
  <c r="W72" i="3"/>
  <c r="U61" i="3"/>
  <c r="V61" i="3" s="1"/>
  <c r="X61" i="3" s="1"/>
  <c r="M27" i="3"/>
  <c r="M52" i="3"/>
  <c r="R29" i="3"/>
  <c r="P127" i="3"/>
  <c r="P141" i="3" s="1"/>
  <c r="P168" i="3" s="1"/>
  <c r="P32" i="3"/>
  <c r="P29" i="3"/>
  <c r="P34" i="3" s="1"/>
  <c r="P33" i="3"/>
  <c r="Q127" i="3"/>
  <c r="Q141" i="3" s="1"/>
  <c r="Q168" i="3" s="1"/>
  <c r="Q32" i="3"/>
  <c r="Q33" i="3"/>
  <c r="Q29" i="3"/>
  <c r="Q34" i="3" s="1"/>
  <c r="N141" i="3"/>
  <c r="N168" i="3" s="1"/>
  <c r="H27" i="3"/>
  <c r="H52" i="3"/>
  <c r="R30" i="3"/>
  <c r="R31" i="3" s="1"/>
  <c r="R171" i="3" s="1"/>
  <c r="E127" i="3"/>
  <c r="E141" i="3" s="1"/>
  <c r="E168" i="3" s="1"/>
  <c r="E33" i="3"/>
  <c r="E32" i="3"/>
  <c r="E29" i="3"/>
  <c r="E34" i="3" s="1"/>
  <c r="G127" i="3"/>
  <c r="G141" i="3" s="1"/>
  <c r="G168" i="3" s="1"/>
  <c r="G32" i="3"/>
  <c r="G29" i="3"/>
  <c r="G34" i="3" s="1"/>
  <c r="G33" i="3"/>
  <c r="AB24" i="3"/>
  <c r="D127" i="3"/>
  <c r="D32" i="3"/>
  <c r="D29" i="3"/>
  <c r="D34" i="3" s="1"/>
  <c r="D33" i="3"/>
  <c r="O127" i="3"/>
  <c r="O141" i="3" s="1"/>
  <c r="O168" i="3" s="1"/>
  <c r="O32" i="3"/>
  <c r="O29" i="3"/>
  <c r="O34" i="3" s="1"/>
  <c r="O33" i="3"/>
  <c r="L127" i="3"/>
  <c r="L141" i="3" s="1"/>
  <c r="L168" i="3" s="1"/>
  <c r="L32" i="3"/>
  <c r="L29" i="3"/>
  <c r="L34" i="3" s="1"/>
  <c r="L33" i="3"/>
  <c r="W71" i="3"/>
  <c r="I127" i="3"/>
  <c r="I33" i="3"/>
  <c r="I32" i="3"/>
  <c r="I29" i="3"/>
  <c r="I34" i="3" s="1"/>
  <c r="AA28" i="3"/>
  <c r="AB28" i="3" s="1"/>
  <c r="AB76" i="3"/>
  <c r="X19" i="3"/>
  <c r="X20" i="3" s="1"/>
  <c r="AB12" i="3"/>
  <c r="AB13" i="3" s="1"/>
  <c r="AB53" i="3" s="1"/>
  <c r="Y13" i="3"/>
  <c r="Z55" i="3"/>
  <c r="Y61" i="3"/>
  <c r="Z61" i="3" s="1"/>
  <c r="AA61" i="3" s="1"/>
  <c r="V60" i="3"/>
  <c r="W61" i="3"/>
  <c r="AB49" i="3"/>
  <c r="V59" i="3"/>
  <c r="Y62" i="3"/>
  <c r="Z62" i="3" s="1"/>
  <c r="AA62" i="3" s="1"/>
  <c r="AB16" i="3"/>
  <c r="Y19" i="3"/>
  <c r="Y20" i="3" s="1"/>
  <c r="W62" i="3"/>
  <c r="AB51" i="3"/>
  <c r="R32" i="3" l="1"/>
  <c r="R33" i="3"/>
  <c r="M127" i="3"/>
  <c r="M141" i="3" s="1"/>
  <c r="M168" i="3" s="1"/>
  <c r="I141" i="3"/>
  <c r="I168" i="3" s="1"/>
  <c r="H32" i="3"/>
  <c r="H29" i="3"/>
  <c r="H34" i="3" s="1"/>
  <c r="H33" i="3"/>
  <c r="W75" i="3"/>
  <c r="X71" i="3" s="1"/>
  <c r="H127" i="3"/>
  <c r="H141" i="3" s="1"/>
  <c r="H168" i="3" s="1"/>
  <c r="H170" i="3" s="1"/>
  <c r="D141" i="3"/>
  <c r="D168" i="3" s="1"/>
  <c r="D170" i="3" s="1"/>
  <c r="E169" i="3" s="1"/>
  <c r="E170" i="3" s="1"/>
  <c r="R127" i="3"/>
  <c r="R141" i="3" s="1"/>
  <c r="R168" i="3" s="1"/>
  <c r="R34" i="3"/>
  <c r="M32" i="3"/>
  <c r="M33" i="3"/>
  <c r="M29" i="3"/>
  <c r="M34" i="3" s="1"/>
  <c r="X55" i="3"/>
  <c r="AB61" i="3"/>
  <c r="Y55" i="3"/>
  <c r="X59" i="3"/>
  <c r="W59" i="3"/>
  <c r="AB62" i="3"/>
  <c r="AB19" i="3"/>
  <c r="AB20" i="3" s="1"/>
  <c r="AB47" i="3"/>
  <c r="X60" i="3"/>
  <c r="W60" i="3"/>
  <c r="F169" i="3" l="1"/>
  <c r="F170" i="3" s="1"/>
  <c r="E172" i="3"/>
  <c r="Y71" i="3"/>
  <c r="Z71" i="3" s="1"/>
  <c r="AA71" i="3" s="1"/>
  <c r="M169" i="3"/>
  <c r="M170" i="3" s="1"/>
  <c r="H172" i="3"/>
  <c r="I169" i="3"/>
  <c r="I170" i="3" s="1"/>
  <c r="X74" i="3"/>
  <c r="X73" i="3"/>
  <c r="X72" i="3"/>
  <c r="AB55" i="3"/>
  <c r="Y60" i="3"/>
  <c r="W63" i="3"/>
  <c r="W64" i="3" s="1"/>
  <c r="Y59" i="3"/>
  <c r="AB71" i="3" l="1"/>
  <c r="I172" i="3"/>
  <c r="J169" i="3"/>
  <c r="J170" i="3" s="1"/>
  <c r="Y73" i="3"/>
  <c r="Z73" i="3" s="1"/>
  <c r="AA73" i="3" s="1"/>
  <c r="Y72" i="3"/>
  <c r="Z72" i="3" s="1"/>
  <c r="AA72" i="3" s="1"/>
  <c r="Y74" i="3"/>
  <c r="Z74" i="3" s="1"/>
  <c r="AA74" i="3" s="1"/>
  <c r="R169" i="3"/>
  <c r="R170" i="3" s="1"/>
  <c r="N169" i="3"/>
  <c r="N170" i="3" s="1"/>
  <c r="M172" i="3"/>
  <c r="G169" i="3"/>
  <c r="G170" i="3" s="1"/>
  <c r="G172" i="3" s="1"/>
  <c r="F172" i="3"/>
  <c r="Z59" i="3"/>
  <c r="Z60" i="3"/>
  <c r="R172" i="3" l="1"/>
  <c r="S169" i="3"/>
  <c r="AB74" i="3"/>
  <c r="AB72" i="3"/>
  <c r="O169" i="3"/>
  <c r="O170" i="3" s="1"/>
  <c r="N172" i="3"/>
  <c r="AB73" i="3"/>
  <c r="J172" i="3"/>
  <c r="K169" i="3"/>
  <c r="K170" i="3" s="1"/>
  <c r="AA60" i="3"/>
  <c r="AA59" i="3"/>
  <c r="AB75" i="3" l="1"/>
  <c r="L169" i="3"/>
  <c r="L170" i="3" s="1"/>
  <c r="L172" i="3" s="1"/>
  <c r="K172" i="3"/>
  <c r="P169" i="3"/>
  <c r="P170" i="3" s="1"/>
  <c r="O172" i="3"/>
  <c r="AB60" i="3"/>
  <c r="AB59" i="3"/>
  <c r="P172" i="3" l="1"/>
  <c r="Q169" i="3"/>
  <c r="Q170" i="3" s="1"/>
  <c r="Q172" i="3" s="1"/>
  <c r="AB63" i="3"/>
  <c r="AB64" i="3" s="1"/>
  <c r="T50" i="3"/>
  <c r="T23" i="3" s="1"/>
  <c r="S23" i="3"/>
  <c r="S25" i="3" s="1"/>
  <c r="S27" i="3" s="1"/>
  <c r="S127" i="3" s="1"/>
  <c r="S141" i="3" s="1"/>
  <c r="S168" i="3" s="1"/>
  <c r="S170" i="3" s="1"/>
  <c r="S172" i="3" s="1"/>
  <c r="T25" i="3" l="1"/>
  <c r="S32" i="3"/>
  <c r="S33" i="3"/>
  <c r="S52" i="3"/>
  <c r="U50" i="3"/>
  <c r="T26" i="3" l="1"/>
  <c r="U23" i="3"/>
  <c r="V50" i="3"/>
  <c r="V23" i="3" l="1"/>
  <c r="V25" i="3" s="1"/>
  <c r="X50" i="3"/>
  <c r="U25" i="3"/>
  <c r="W23" i="3"/>
  <c r="W25" i="3" s="1"/>
  <c r="T27" i="3"/>
  <c r="U26" i="3" l="1"/>
  <c r="T32" i="3"/>
  <c r="T33" i="3"/>
  <c r="Y50" i="3"/>
  <c r="X23" i="3"/>
  <c r="V26" i="3"/>
  <c r="V27" i="3" s="1"/>
  <c r="W26" i="3" l="1"/>
  <c r="W52" i="3" s="1"/>
  <c r="X25" i="3"/>
  <c r="Y23" i="3"/>
  <c r="Y25" i="3" s="1"/>
  <c r="Z50" i="3"/>
  <c r="U27" i="3"/>
  <c r="V33" i="3"/>
  <c r="V32" i="3"/>
  <c r="W27" i="3"/>
  <c r="Z23" i="3" l="1"/>
  <c r="Z25" i="3" s="1"/>
  <c r="AA50" i="3"/>
  <c r="AA23" i="3" s="1"/>
  <c r="AA25" i="3" s="1"/>
  <c r="Y26" i="3"/>
  <c r="Y27" i="3" s="1"/>
  <c r="W30" i="3"/>
  <c r="W31" i="3" s="1"/>
  <c r="U32" i="3"/>
  <c r="U33" i="3"/>
  <c r="X26" i="3"/>
  <c r="X27" i="3" s="1"/>
  <c r="W33" i="3" l="1"/>
  <c r="W32" i="3"/>
  <c r="Y32" i="3"/>
  <c r="Y33" i="3"/>
  <c r="AA26" i="3"/>
  <c r="AA27" i="3" s="1"/>
  <c r="X32" i="3"/>
  <c r="X33" i="3"/>
  <c r="AB23" i="3"/>
  <c r="AB25" i="3" s="1"/>
  <c r="Z26" i="3"/>
  <c r="Z27" i="3" s="1"/>
  <c r="Z32" i="3" l="1"/>
  <c r="Z33" i="3"/>
  <c r="AA33" i="3"/>
  <c r="AA32" i="3"/>
  <c r="AB26" i="3"/>
  <c r="AB52" i="3" s="1"/>
  <c r="AB27" i="3" l="1"/>
  <c r="AB30" i="3" l="1"/>
  <c r="AB33" i="3" s="1"/>
  <c r="AB32" i="3" l="1"/>
  <c r="S21" i="3"/>
  <c r="S29" i="3" s="1"/>
  <c r="S34" i="3" s="1"/>
  <c r="S70" i="3"/>
  <c r="T70" i="3" l="1"/>
  <c r="T68" i="3" s="1"/>
  <c r="S22" i="3"/>
  <c r="S56" i="3" s="1"/>
  <c r="T69" i="3" l="1"/>
  <c r="T67" i="3"/>
  <c r="T66" i="3"/>
  <c r="U70" i="3"/>
  <c r="U68" i="3" s="1"/>
  <c r="T65" i="3"/>
  <c r="U65" i="3" l="1"/>
  <c r="T14" i="3"/>
  <c r="T15" i="3" s="1"/>
  <c r="T54" i="3" s="1"/>
  <c r="U69" i="3"/>
  <c r="T21" i="3"/>
  <c r="U67" i="3"/>
  <c r="V70" i="3"/>
  <c r="V68" i="3" s="1"/>
  <c r="U66" i="3"/>
  <c r="X70" i="3" l="1"/>
  <c r="Y70" i="3" s="1"/>
  <c r="Z70" i="3" s="1"/>
  <c r="AA70" i="3" s="1"/>
  <c r="X68" i="3"/>
  <c r="W68" i="3"/>
  <c r="V69" i="3"/>
  <c r="U14" i="3"/>
  <c r="U15" i="3" s="1"/>
  <c r="U54" i="3" s="1"/>
  <c r="V65" i="3"/>
  <c r="T29" i="3"/>
  <c r="T34" i="3" s="1"/>
  <c r="T22" i="3"/>
  <c r="T56" i="3" s="1"/>
  <c r="V66" i="3"/>
  <c r="W66" i="3" s="1"/>
  <c r="V67" i="3"/>
  <c r="U21" i="3"/>
  <c r="W65" i="3"/>
  <c r="U29" i="3" l="1"/>
  <c r="U34" i="3" s="1"/>
  <c r="U22" i="3"/>
  <c r="U56" i="3" s="1"/>
  <c r="X69" i="3"/>
  <c r="W69" i="3"/>
  <c r="X67" i="3"/>
  <c r="V21" i="3"/>
  <c r="W67" i="3"/>
  <c r="W70" i="3" s="1"/>
  <c r="X66" i="3" s="1"/>
  <c r="W14" i="3"/>
  <c r="W15" i="3" s="1"/>
  <c r="W54" i="3" s="1"/>
  <c r="V14" i="3"/>
  <c r="V15" i="3" s="1"/>
  <c r="V54" i="3" s="1"/>
  <c r="X65" i="3"/>
  <c r="Y68" i="3"/>
  <c r="Z68" i="3" s="1"/>
  <c r="AA68" i="3" s="1"/>
  <c r="AB68" i="3" l="1"/>
  <c r="Y66" i="3"/>
  <c r="Z66" i="3" s="1"/>
  <c r="AA66" i="3" s="1"/>
  <c r="Y65" i="3"/>
  <c r="X14" i="3"/>
  <c r="X15" i="3" s="1"/>
  <c r="X54" i="3" s="1"/>
  <c r="Y69" i="3"/>
  <c r="Z69" i="3" s="1"/>
  <c r="AA69" i="3" s="1"/>
  <c r="V29" i="3"/>
  <c r="V34" i="3" s="1"/>
  <c r="V22" i="3"/>
  <c r="V56" i="3" s="1"/>
  <c r="W21" i="3"/>
  <c r="Y67" i="3"/>
  <c r="X21" i="3"/>
  <c r="AB69" i="3" l="1"/>
  <c r="Y14" i="3"/>
  <c r="Y15" i="3" s="1"/>
  <c r="Y54" i="3" s="1"/>
  <c r="Z65" i="3"/>
  <c r="Y21" i="3"/>
  <c r="Z67" i="3"/>
  <c r="W29" i="3"/>
  <c r="W34" i="3" s="1"/>
  <c r="W22" i="3"/>
  <c r="W56" i="3" s="1"/>
  <c r="X22" i="3"/>
  <c r="X56" i="3" s="1"/>
  <c r="X29" i="3"/>
  <c r="AB66" i="3"/>
  <c r="Y29" i="3" l="1"/>
  <c r="Y34" i="3" s="1"/>
  <c r="Y22" i="3"/>
  <c r="Y56" i="3" s="1"/>
  <c r="Z14" i="3"/>
  <c r="Z15" i="3" s="1"/>
  <c r="Z54" i="3" s="1"/>
  <c r="AA65" i="3"/>
  <c r="X34" i="3"/>
  <c r="AA67" i="3"/>
  <c r="AA21" i="3" s="1"/>
  <c r="Z21" i="3"/>
  <c r="AB21" i="3" s="1"/>
  <c r="AA14" i="3" l="1"/>
  <c r="AA15" i="3" s="1"/>
  <c r="AA54" i="3" s="1"/>
  <c r="AB65" i="3"/>
  <c r="AB67" i="3"/>
  <c r="AA22" i="3"/>
  <c r="AA56" i="3" s="1"/>
  <c r="AA29" i="3"/>
  <c r="AA34" i="3" s="1"/>
  <c r="Z22" i="3"/>
  <c r="Z56" i="3" s="1"/>
  <c r="Z29" i="3"/>
  <c r="Z34" i="3" s="1"/>
  <c r="AB14" i="3" l="1"/>
  <c r="AB70" i="3"/>
  <c r="AB15" i="3" l="1"/>
  <c r="AB54" i="3" s="1"/>
  <c r="AB22" i="3"/>
  <c r="AB56" i="3" s="1"/>
  <c r="AB29" i="3"/>
  <c r="AB31" i="3" l="1"/>
  <c r="AB34" i="3" s="1"/>
</calcChain>
</file>

<file path=xl/comments1.xml><?xml version="1.0" encoding="utf-8"?>
<comments xmlns="http://schemas.openxmlformats.org/spreadsheetml/2006/main">
  <authors>
    <author>Eric Li</author>
  </authors>
  <commentList>
    <comment ref="W11" authorId="0" shapeId="0">
      <text>
        <r>
          <rPr>
            <b/>
            <sz val="9"/>
            <color indexed="81"/>
            <rFont val="Tahoma"/>
            <family val="2"/>
          </rPr>
          <t>1Q17: Management guides Revenue in the range of $417.0-425.0M</t>
        </r>
      </text>
    </comment>
    <comment ref="W20" authorId="0" shapeId="0">
      <text>
        <r>
          <rPr>
            <b/>
            <sz val="9"/>
            <color indexed="81"/>
            <rFont val="Tahoma"/>
            <family val="2"/>
          </rPr>
          <t>4Q16: Management guides GAAP operating loss of $109.0 - 113.0M</t>
        </r>
      </text>
    </comment>
    <comment ref="W21" authorId="0" shapeId="0">
      <text>
        <r>
          <rPr>
            <b/>
            <sz val="9"/>
            <color indexed="81"/>
            <rFont val="Tahoma"/>
            <family val="2"/>
          </rPr>
          <t>4Q16: Management guides SBC and related expenses of $89.8M plus $3.2M in amortization of purchased intangibles</t>
        </r>
      </text>
    </comment>
    <comment ref="W22" authorId="0" shapeId="0">
      <text>
        <r>
          <rPr>
            <b/>
            <sz val="9"/>
            <color indexed="81"/>
            <rFont val="Tahoma"/>
            <family val="2"/>
          </rPr>
          <t>1Q17: Management guides Non-GAAP operating loss of $16.0 - 20.0M</t>
        </r>
      </text>
    </comment>
    <comment ref="W31" authorId="0" shapeId="0">
      <text>
        <r>
          <rPr>
            <b/>
            <sz val="9"/>
            <color indexed="81"/>
            <rFont val="Tahoma"/>
            <family val="2"/>
          </rPr>
          <t>1Q17: Management guides approximately 100.0M weighted average shares outstanding</t>
        </r>
      </text>
    </comment>
  </commentList>
</comments>
</file>

<file path=xl/sharedStrings.xml><?xml version="1.0" encoding="utf-8"?>
<sst xmlns="http://schemas.openxmlformats.org/spreadsheetml/2006/main" count="341" uniqueCount="216">
  <si>
    <t>(Dollars in millions, except per share data)</t>
  </si>
  <si>
    <t>Multiple Valuation</t>
  </si>
  <si>
    <t xml:space="preserve">Segment Data &amp; Income Statement Ratios </t>
  </si>
  <si>
    <t>Basic EPS (GAAP)</t>
  </si>
  <si>
    <t>Diluted EPS (GAAP)</t>
  </si>
  <si>
    <t>Basic shares outstanding (GAAP)</t>
  </si>
  <si>
    <t>Diluted EPS (Non-GAAP)</t>
  </si>
  <si>
    <t>Net income (Non-GAAP)</t>
  </si>
  <si>
    <t xml:space="preserve">Plus net cash/(debt) per share </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</si>
  <si>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</si>
  <si>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</si>
  <si>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</si>
  <si>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</si>
  <si>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</si>
  <si>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</si>
  <si>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Cost of revenue</t>
  </si>
  <si>
    <t>General and administrative</t>
  </si>
  <si>
    <t>Income before income taxes (GAAP)</t>
  </si>
  <si>
    <t>Gross margin (GAAP)</t>
  </si>
  <si>
    <t>Effective income tax rate</t>
  </si>
  <si>
    <t>Operating Income (GAAP)</t>
  </si>
  <si>
    <t>Operating Income (Non-GAAP)</t>
  </si>
  <si>
    <t>Operating Income Margin (GAAP)</t>
  </si>
  <si>
    <t>Operating Income Margin (Non-GAAP)</t>
  </si>
  <si>
    <t>Total Operating Expenses (ex cost of revenue)</t>
  </si>
  <si>
    <t>Interest expense</t>
  </si>
  <si>
    <t>Other income (expense), net</t>
  </si>
  <si>
    <t>Net income (GAAP)</t>
  </si>
  <si>
    <t>($ in millions  unless otherwise noted)</t>
  </si>
  <si>
    <t>Average interest expense</t>
  </si>
  <si>
    <t>Research and development</t>
  </si>
  <si>
    <t>Sales and marketing</t>
  </si>
  <si>
    <t>Provision/(Benefit) for income taxes</t>
  </si>
  <si>
    <t>Ratio Analysis</t>
  </si>
  <si>
    <t>Gross margin (Non-GAAP)</t>
  </si>
  <si>
    <t>EBITDA Margin (Non-GAAP)</t>
  </si>
  <si>
    <t>Research and development as a % of revenue</t>
  </si>
  <si>
    <t>Sales and marketing as a % of revenue</t>
  </si>
  <si>
    <t>General and administrative as a % of revenue</t>
  </si>
  <si>
    <t>Other income/(expense) as a % of revenue</t>
  </si>
  <si>
    <t>Gross Profit (GAAP)</t>
  </si>
  <si>
    <t>Opex adjustments (Non-GAAP)</t>
  </si>
  <si>
    <t>Cost of revenue adjustments (Non-GAAP)</t>
  </si>
  <si>
    <t>Gross Profit (Non-GAAP)</t>
  </si>
  <si>
    <t>Non-GAAP Adjustment Analysis</t>
  </si>
  <si>
    <t>Stock-based compensation (Cost of revenue)</t>
  </si>
  <si>
    <t>Stock-based compensation (R&amp;D)</t>
  </si>
  <si>
    <t>Stock-based compensation (S&amp;M)</t>
  </si>
  <si>
    <t>Stock-based compensation (G&amp;A)</t>
  </si>
  <si>
    <t>Amortization of intangibles (Cost of revenue)</t>
  </si>
  <si>
    <t>Amortization of intangibles (R&amp;D)</t>
  </si>
  <si>
    <t>Amortization of intangibles (S&amp;M)</t>
  </si>
  <si>
    <t>Amortization of intangibles (G&amp;A)</t>
  </si>
  <si>
    <t xml:space="preserve">   Total Stock-based compensation ($M)</t>
  </si>
  <si>
    <t xml:space="preserve">   Total Stock-based compensation as a % of revenue</t>
  </si>
  <si>
    <t xml:space="preserve">   Total Amortization of intangibles ($M)</t>
  </si>
  <si>
    <t>Non-cash expense related to acquisitions (NI)</t>
  </si>
  <si>
    <t>Net income adjustments (Non-GAAP)</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</si>
  <si>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</si>
  <si>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</si>
  <si>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</si>
  <si>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</si>
  <si>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</si>
  <si>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</si>
  <si>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</si>
  <si>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</si>
  <si>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</si>
  <si>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</si>
  <si>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</si>
  <si>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</si>
  <si>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</si>
  <si>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Prepaid expenses other current assets</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</si>
  <si>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</si>
  <si>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</si>
  <si>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</si>
  <si>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</si>
  <si>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</si>
  <si>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</si>
  <si>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</si>
  <si>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</si>
  <si>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</si>
  <si>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</si>
  <si>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</si>
  <si>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</si>
  <si>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</si>
  <si>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</si>
  <si>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</si>
  <si>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Stock-based comp expense</t>
  </si>
  <si>
    <t>Change in operating assets and liabilities</t>
  </si>
  <si>
    <t>Accounts receivable</t>
  </si>
  <si>
    <t>Prepaid expenses and other current assets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</si>
  <si>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</si>
  <si>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</si>
  <si>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</si>
  <si>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</si>
  <si>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</si>
  <si>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</si>
  <si>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</si>
  <si>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</si>
  <si>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</si>
  <si>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</si>
  <si>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Short-term investments</t>
  </si>
  <si>
    <t>Other assets</t>
  </si>
  <si>
    <t>Accrued and other liabilities</t>
  </si>
  <si>
    <t>Additional paid-in capital</t>
  </si>
  <si>
    <t xml:space="preserve">Common stock </t>
  </si>
  <si>
    <t>Accumulated other comprehensive loss</t>
  </si>
  <si>
    <t>Accumulated deficit</t>
  </si>
  <si>
    <t>Other adjustments</t>
  </si>
  <si>
    <t>Proceeds from maturities of marketable securities</t>
  </si>
  <si>
    <t>Proceeds from sale of marketable securities</t>
  </si>
  <si>
    <t>Total Revenue</t>
  </si>
  <si>
    <t>(Dollars in thousands, except per share data)</t>
  </si>
  <si>
    <t>Principal payments on capital lease obligations</t>
  </si>
  <si>
    <t>Accrued compensation</t>
  </si>
  <si>
    <t>Billings</t>
  </si>
  <si>
    <t>Deferred revenue, EoP</t>
  </si>
  <si>
    <t>Less: deferred revenue, BoP</t>
  </si>
  <si>
    <t>Billings growth rate (QoQ)</t>
  </si>
  <si>
    <t>Billings growth rate (YoY)</t>
  </si>
  <si>
    <t>Employer tax related to equity transactions (Cost of revenue)</t>
  </si>
  <si>
    <t>Employer tax related to equity transactions (R&amp;D)</t>
  </si>
  <si>
    <t>Employer tax related to equity transactions (S&amp;M)</t>
  </si>
  <si>
    <t>Employer tax related to equity transactions (G&amp;A)</t>
  </si>
  <si>
    <t>Diluted shares outstanding (GAAP)</t>
  </si>
  <si>
    <t xml:space="preserve">   Total Employer tax related to equity transactions ($M)</t>
  </si>
  <si>
    <t>Deferred revenue</t>
  </si>
  <si>
    <t>Deferred revenue, noncurrent</t>
  </si>
  <si>
    <t>Treasury stock, at cost</t>
  </si>
  <si>
    <t>Excess tax benefit from share-based award activity</t>
  </si>
  <si>
    <t>Accrued compensation and related benefits</t>
  </si>
  <si>
    <t>Other assets and liabilities</t>
  </si>
  <si>
    <t>Purchases of property and equipment</t>
  </si>
  <si>
    <t>Internal-use software development costs</t>
  </si>
  <si>
    <t>Purchases of marketable securities</t>
  </si>
  <si>
    <t>Cash paid for the acquisition of Zopim, net of cash acquired</t>
  </si>
  <si>
    <t>Proceeds from exercise of employee stock options</t>
  </si>
  <si>
    <t>Taxes paid related to net share settlement of equity rewards</t>
  </si>
  <si>
    <t>Revenue and Billings Analysis</t>
  </si>
  <si>
    <t>Mar-14</t>
  </si>
  <si>
    <t>June-14</t>
  </si>
  <si>
    <t>Sept-14</t>
  </si>
  <si>
    <t>Dec-15</t>
  </si>
  <si>
    <t>Mar-15</t>
  </si>
  <si>
    <t>June-15</t>
  </si>
  <si>
    <t>Sept-15</t>
  </si>
  <si>
    <t>Dec-16</t>
  </si>
  <si>
    <t>Mar-16</t>
  </si>
  <si>
    <t>June-16</t>
  </si>
  <si>
    <t>Sept-16</t>
  </si>
  <si>
    <t>Dec-17</t>
  </si>
  <si>
    <t>Mar-17</t>
  </si>
  <si>
    <t>June-17</t>
  </si>
  <si>
    <t>Sept-17</t>
  </si>
  <si>
    <t>3Q15A</t>
  </si>
  <si>
    <t>3Q14A</t>
  </si>
  <si>
    <t>FY 2014A</t>
  </si>
  <si>
    <t>1Q14A</t>
  </si>
  <si>
    <t>2Q14A</t>
  </si>
  <si>
    <t>4Q14A</t>
  </si>
  <si>
    <t>Dec-14</t>
  </si>
  <si>
    <t>1Q15A</t>
  </si>
  <si>
    <t>2Q15A</t>
  </si>
  <si>
    <t>3Q16A</t>
  </si>
  <si>
    <t>4Q15A</t>
  </si>
  <si>
    <t>FY 2015A</t>
  </si>
  <si>
    <t>1Q16A</t>
  </si>
  <si>
    <t>2Q16A</t>
  </si>
  <si>
    <t>1Q17E</t>
  </si>
  <si>
    <t>3Q17E</t>
  </si>
  <si>
    <t>2Q17E</t>
  </si>
  <si>
    <t>4Q17E</t>
  </si>
  <si>
    <t>FY 2017E</t>
  </si>
  <si>
    <t>Proceeds from follow-on public offering, net of issuance costs</t>
  </si>
  <si>
    <t>Principal payments on debt</t>
  </si>
  <si>
    <t>Current portion of credit facility</t>
  </si>
  <si>
    <t>Current portion of capital leases</t>
  </si>
  <si>
    <t>Credit facility, noncurrent</t>
  </si>
  <si>
    <t>Cash paid for the acquisition of WAC, net of cash acquired</t>
  </si>
  <si>
    <t>Proceeds from issuance of debt</t>
  </si>
  <si>
    <t>Decrease in restricted cash</t>
  </si>
  <si>
    <t>Proceeds from initial public offering, net of issuance costs</t>
  </si>
  <si>
    <t>Initial public offering related issuance costs</t>
  </si>
  <si>
    <t>Proceeds from issuance of common stock from employee stock purchase plan</t>
  </si>
  <si>
    <t>Marketable securities, noncurrent</t>
  </si>
  <si>
    <t>Goodwill and intangible assets, net</t>
  </si>
  <si>
    <t>Issuance costs related to follow-on public offering</t>
  </si>
  <si>
    <t>Revenue</t>
  </si>
  <si>
    <t>Revenue growth rate (QoQ)</t>
  </si>
  <si>
    <t>Revenue growth rate (YoY)</t>
  </si>
  <si>
    <t>Mar-18</t>
  </si>
  <si>
    <t>June-18</t>
  </si>
  <si>
    <t>Sept-18</t>
  </si>
  <si>
    <t>Dec-18</t>
  </si>
  <si>
    <t>1Q18E</t>
  </si>
  <si>
    <t>2Q18E</t>
  </si>
  <si>
    <t>3Q18E</t>
  </si>
  <si>
    <t>4Q18E</t>
  </si>
  <si>
    <t>FY 2018E</t>
  </si>
  <si>
    <t>Convertible preferred stock</t>
  </si>
  <si>
    <t>Implied P/Sales 12-month target value</t>
  </si>
  <si>
    <t>NTM P/Sales 3-month average</t>
  </si>
  <si>
    <t>NTM P/Sales 3-month high</t>
  </si>
  <si>
    <t>NTM P/Sales 3-month low</t>
  </si>
  <si>
    <t>P/Sales used for valuation</t>
  </si>
  <si>
    <t xml:space="preserve">(a) Multiples are calculated excluding the value of net cash/(debt) and are based on the 3-month average daily share price compared to the consensus sales per share estimates for the next twelve month period. </t>
  </si>
  <si>
    <t>Amort of SBC capitalized in internal-use software (Cost of Rev)</t>
  </si>
  <si>
    <t>Blue cells = Gutenberg estimates</t>
  </si>
  <si>
    <t>Zendesk Inc Income Statement</t>
  </si>
  <si>
    <t>4Q16A</t>
  </si>
  <si>
    <t>FY 2016A</t>
  </si>
  <si>
    <t>1Q17A</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</si>
  <si>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5/5/2017.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</si>
  <si>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5/5/2017. </t>
    </r>
  </si>
  <si>
    <t>Orange cells = Consensus estimates  (last update 5/5/2017)</t>
  </si>
  <si>
    <t>Purple cells = Company guidance (last update 5/5/2017)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</si>
</sst>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
    <numFmt numFmtId="169" formatCode="#,##0.0\ ;\(#,##0.0\)"/>
    <numFmt numFmtId="170" formatCode="#,##0\ ;\(#,##0.0\)"/>
    <numFmt numFmtId="171" formatCode="&quot;$&quot;0.00_)"/>
    <numFmt numFmtId="172" formatCode="#,##0&quot;%&quot;"/>
    <numFmt numFmtId="173" formatCode="#,##0___);\(#,##0.00\)"/>
    <numFmt numFmtId="174" formatCode="0%;\(0%\)"/>
    <numFmt numFmtId="175" formatCode="_(* #,##0,,_);_(* \(#,##0,,\);_(* &quot;-&quot;_)"/>
    <numFmt numFmtId="176" formatCode="_(* #,##0_);[Red]_(* \(#,##0\);_(* &quot;&quot;&quot;&quot;&quot;&quot;&quot;&quot;\ \-\ &quot;&quot;&quot;&quot;&quot;&quot;&quot;&quot;_);_(@_)"/>
    <numFmt numFmtId="177" formatCode="_(* #,##0,_);[Red]_(* \(#,##0,\);_(* &quot;&quot;&quot;&quot;&quot;&quot;&quot;&quot;\ \-\ &quot;&quot;&quot;&quot;&quot;&quot;&quot;&quot;_);_(@_)"/>
    <numFmt numFmtId="178" formatCode="0%;\(0%\);;"/>
    <numFmt numFmtId="179" formatCode="0%;\(0%\);&quot;-&quot;"/>
    <numFmt numFmtId="180" formatCode="#,##0_);[Red]\(#,##0\);&quot;-&quot;"/>
    <numFmt numFmtId="181" formatCode="*-"/>
    <numFmt numFmtId="182" formatCode="#,##0;\-#,##0;&quot;-&quot;"/>
    <numFmt numFmtId="183" formatCode="_._.&quot;$&quot;* \(#,##0\)_%;_._.&quot;$&quot;* #,##0_)_%;_._.&quot;$&quot;* 0_)_%;_._.@_)_%"/>
    <numFmt numFmtId="184" formatCode="_._.* \(#,##0\)_%;_._.* #,##0_)_%;_._.* 0_)_%;_._.@_)_%"/>
    <numFmt numFmtId="185" formatCode="&quot;$&quot;#,##0;\-&quot;$&quot;#,##0"/>
    <numFmt numFmtId="186" formatCode="_-&quot;$&quot;* #,##0_-;\-&quot;$&quot;* #,##0_-;_-&quot;$&quot;* &quot;-&quot;_-;_-@_-"/>
    <numFmt numFmtId="187" formatCode="_-&quot;$&quot;* #,##0.00_-;\-&quot;$&quot;* #,##0.00_-;_-&quot;$&quot;* &quot;-&quot;??_-;_-@_-"/>
    <numFmt numFmtId="188" formatCode="#,##0;\(#,##0\)"/>
    <numFmt numFmtId="189" formatCode="&quot;SFr.&quot;\ #,##0.00;&quot;SFr.&quot;\ \-#,##0.00"/>
    <numFmt numFmtId="190" formatCode="#,##0.00;\-#,##0.00;&quot;-&quot;"/>
    <numFmt numFmtId="191" formatCode="* #,##0.00_);\(#,##0.00\)"/>
    <numFmt numFmtId="192" formatCode="_([$€-2]* #,##0.00_);_([$€-2]* \(#,##0.00\);_([$€-2]* &quot;-&quot;??_)"/>
    <numFmt numFmtId="193" formatCode="0.0_)\%;\(0.0\)\%;0.0_)\%;@_)_%"/>
    <numFmt numFmtId="194" formatCode="#,##0.0_)_%;\(#,##0.0\)_%;0.0_)_%;@_)_%"/>
    <numFmt numFmtId="195" formatCode="#,##0.0_);\(#,##0.0\);#,##0.0_);@_)"/>
    <numFmt numFmtId="196" formatCode="&quot;$&quot;_(#,##0.00_);&quot;$&quot;\(#,##0.00\);&quot;$&quot;_(0.00_);@_)"/>
    <numFmt numFmtId="197" formatCode="#,##0.00_);\(#,##0.00\);0.00_);@_)"/>
    <numFmt numFmtId="198" formatCode="\€_(#,##0.00_);\€\(#,##0.00\);\€_(0.00_);@_)"/>
    <numFmt numFmtId="199" formatCode="#,##0_)\x;\(#,##0\)\x;0_)\x;@_)_x"/>
    <numFmt numFmtId="200" formatCode="#,##0_)_x;\(#,##0\)_x;0_)_x;@_)_x"/>
    <numFmt numFmtId="201" formatCode="#,##0.0000;\-#,##0.0000"/>
    <numFmt numFmtId="202" formatCode="#,##0.000000;\-#,##0.000000"/>
    <numFmt numFmtId="203" formatCode="#,##0.0;\-#,##0.0"/>
    <numFmt numFmtId="204" formatCode="#,##0.000;\-#,##0.000"/>
    <numFmt numFmtId="205" formatCode="#,##0.00000;\-#,##0.00000"/>
    <numFmt numFmtId="206" formatCode="#,##0.0000000;\-#,##0.0000000"/>
    <numFmt numFmtId="207" formatCode="#,##0.00000000;\-#,##0.00000000"/>
    <numFmt numFmtId="208" formatCode="#,##0.000000000;\-#,##0.000000000"/>
    <numFmt numFmtId="209" formatCode="#,##0.0000000000;\-#,##0.0000000000"/>
    <numFmt numFmtId="210" formatCode="_-* #,##0\ _D_M_-;\-* #,##0\ _D_M_-;_-* &quot;-&quot;\ _D_M_-;_-@_-"/>
    <numFmt numFmtId="211" formatCode="_-* #,##0.00\ _D_M_-;\-* #,##0.00\ _D_M_-;_-* &quot;-&quot;??\ _D_M_-;_-@_-"/>
    <numFmt numFmtId="212" formatCode="_-* #,##0\ &quot;DM&quot;_-;\-* #,##0\ &quot;DM&quot;_-;_-* &quot;-&quot;\ &quot;DM&quot;_-;_-@_-"/>
    <numFmt numFmtId="213" formatCode="_-* #,##0.00\ &quot;DM&quot;_-;\-* #,##0.00\ &quot;DM&quot;_-;_-* &quot;-&quot;??\ &quot;DM&quot;_-;_-@_-"/>
    <numFmt numFmtId="214" formatCode="0.0"/>
    <numFmt numFmtId="215" formatCode="0.000000"/>
    <numFmt numFmtId="216" formatCode="&quot;£&quot;#,##0;[Red]\-&quot;£&quot;#,##0"/>
    <numFmt numFmtId="217" formatCode="0.00_);[Red]\(0.00\)"/>
    <numFmt numFmtId="218" formatCode="&quot;£&quot;#,##0.00;[Red]\-&quot;£&quot;#,##0.00"/>
    <numFmt numFmtId="219" formatCode="_(* #,##0.000_);_(* \(#,##0.000\);_(* &quot;-&quot;_);_(@_)"/>
    <numFmt numFmtId="220" formatCode="_-&quot;£&quot;* #,##0_-;\-&quot;£&quot;* #,##0_-;_-&quot;£&quot;* &quot;-&quot;_-;_-@_-"/>
    <numFmt numFmtId="221" formatCode="_(&quot;$&quot;* #,##0,_);_(&quot;$&quot;* \(#,##0,\);_(&quot;$&quot;* &quot;-&quot;_);_(@_)"/>
    <numFmt numFmtId="222" formatCode="&quot;SFr.&quot;#,##0;[Red]&quot;SFr.&quot;\-#,##0"/>
    <numFmt numFmtId="223" formatCode="_-&quot;£&quot;* #,##0.00_-;\-&quot;£&quot;* #,##0.00_-;_-&quot;£&quot;* &quot;-&quot;??_-;_-@_-"/>
    <numFmt numFmtId="224" formatCode="#,##0;[Red]\(#,##0\)"/>
    <numFmt numFmtId="225" formatCode="0\x"/>
  </numFmts>
  <fonts count="73"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b/>
      <sz val="9"/>
      <color indexed="81"/>
      <name val="Tahoma"/>
      <family val="2"/>
    </font>
    <font>
      <b/>
      <sz val="11"/>
      <color theme="2"/>
      <name val="Calibri"/>
      <family val="2"/>
      <scheme val="minor"/>
    </font>
    <font>
      <b/>
      <u val="singleAccounting"/>
      <sz val="11"/>
      <color theme="2"/>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indexed="64"/>
      </bottom>
      <diagonal/>
    </border>
    <border>
      <left/>
      <right/>
      <top/>
      <bottom style="hair">
        <color indexed="64"/>
      </bottom>
      <diagonal/>
    </border>
    <border>
      <left style="thin">
        <color auto="1"/>
      </left>
      <right style="thin">
        <color auto="1"/>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auto="1"/>
      </left>
      <right style="hair">
        <color indexed="64"/>
      </right>
      <top style="hair">
        <color indexed="64"/>
      </top>
      <bottom/>
      <diagonal/>
    </border>
    <border>
      <left/>
      <right/>
      <top style="hair">
        <color indexed="64"/>
      </top>
      <bottom/>
      <diagonal/>
    </border>
    <border>
      <left/>
      <right style="thin">
        <color auto="1"/>
      </right>
      <top style="hair">
        <color indexed="64"/>
      </top>
      <bottom/>
      <diagonal/>
    </border>
    <border>
      <left/>
      <right style="hair">
        <color indexed="64"/>
      </right>
      <top/>
      <bottom style="thin">
        <color indexed="64"/>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3"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199" fontId="9" fillId="0" borderId="0" applyFont="0" applyFill="0" applyBorder="0" applyAlignment="0" applyProtection="0"/>
    <xf numFmtId="200"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1" fontId="29" fillId="0" borderId="0">
      <alignment horizontal="center"/>
    </xf>
    <xf numFmtId="37" fontId="30" fillId="0" borderId="0"/>
    <xf numFmtId="37" fontId="31" fillId="0" borderId="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1" fillId="0" borderId="0" applyAlignment="0" applyProtection="0"/>
    <xf numFmtId="182" fontId="23" fillId="0" borderId="0" applyFill="0" applyBorder="0" applyAlignment="0"/>
    <xf numFmtId="175" fontId="9"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82" fontId="23" fillId="0" borderId="0" applyFill="0" applyBorder="0" applyAlignment="0"/>
    <xf numFmtId="179" fontId="9" fillId="0" borderId="0" applyFill="0" applyBorder="0" applyAlignment="0"/>
    <xf numFmtId="175" fontId="9" fillId="0" borderId="0" applyFill="0" applyBorder="0" applyAlignment="0"/>
    <xf numFmtId="0" fontId="33" fillId="0" borderId="0" applyFill="0" applyBorder="0" applyProtection="0">
      <alignment horizontal="center"/>
      <protection locked="0"/>
    </xf>
    <xf numFmtId="0" fontId="22" fillId="0" borderId="0"/>
    <xf numFmtId="170" fontId="22" fillId="0" borderId="7"/>
    <xf numFmtId="214" fontId="1" fillId="0" borderId="0"/>
    <xf numFmtId="214" fontId="1" fillId="0" borderId="0"/>
    <xf numFmtId="182"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0" fontId="9" fillId="0" borderId="0">
      <alignment horizontal="center"/>
    </xf>
    <xf numFmtId="184" fontId="38" fillId="0" borderId="0" applyFill="0" applyBorder="0" applyProtection="0"/>
    <xf numFmtId="183" fontId="39" fillId="0" borderId="0" applyFont="0" applyFill="0" applyBorder="0" applyAlignment="0" applyProtection="0"/>
    <xf numFmtId="171" fontId="40" fillId="0" borderId="20">
      <protection hidden="1"/>
    </xf>
    <xf numFmtId="175"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89" fontId="22" fillId="0" borderId="0" applyFont="0" applyFill="0" applyBorder="0" applyAlignment="0" applyProtection="0"/>
    <xf numFmtId="188" fontId="39" fillId="0" borderId="0" applyFont="0" applyFill="0" applyBorder="0" applyAlignment="0" applyProtection="0"/>
    <xf numFmtId="182" fontId="43" fillId="0" borderId="0" applyFill="0" applyBorder="0" applyAlignment="0"/>
    <xf numFmtId="175" fontId="9" fillId="0" borderId="0" applyFill="0" applyBorder="0" applyAlignment="0"/>
    <xf numFmtId="182" fontId="43" fillId="0" borderId="0" applyFill="0" applyBorder="0" applyAlignment="0"/>
    <xf numFmtId="179" fontId="9" fillId="0" borderId="0" applyFill="0" applyBorder="0" applyAlignment="0"/>
    <xf numFmtId="175" fontId="9" fillId="0" borderId="0" applyFill="0" applyBorder="0" applyAlignment="0"/>
    <xf numFmtId="171" fontId="40" fillId="0" borderId="20">
      <protection hidden="1"/>
    </xf>
    <xf numFmtId="192"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2" fontId="46" fillId="0" borderId="0" applyFill="0" applyBorder="0" applyAlignment="0"/>
    <xf numFmtId="175" fontId="9" fillId="0" borderId="0" applyFill="0" applyBorder="0" applyAlignment="0"/>
    <xf numFmtId="182" fontId="46" fillId="0" borderId="0" applyFill="0" applyBorder="0" applyAlignment="0"/>
    <xf numFmtId="179" fontId="9" fillId="0" borderId="0" applyFill="0" applyBorder="0" applyAlignment="0"/>
    <xf numFmtId="175" fontId="9" fillId="0" borderId="0" applyFill="0" applyBorder="0" applyAlignment="0"/>
    <xf numFmtId="210" fontId="9" fillId="0" borderId="0" applyFont="0" applyFill="0" applyBorder="0" applyAlignment="0" applyProtection="0"/>
    <xf numFmtId="211"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2" fontId="9" fillId="0" borderId="0" applyFont="0" applyFill="0" applyBorder="0" applyAlignment="0" applyProtection="0"/>
    <xf numFmtId="213"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8" fontId="29" fillId="0" borderId="7"/>
    <xf numFmtId="37" fontId="51" fillId="0" borderId="0"/>
    <xf numFmtId="169" fontId="22" fillId="0" borderId="0"/>
    <xf numFmtId="169" fontId="1" fillId="0" borderId="0"/>
    <xf numFmtId="174"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09" fontId="9" fillId="0" borderId="0"/>
    <xf numFmtId="203" fontId="9" fillId="0" borderId="0"/>
    <xf numFmtId="39" fontId="9" fillId="0" borderId="0"/>
    <xf numFmtId="204" fontId="9" fillId="0" borderId="0"/>
    <xf numFmtId="201" fontId="9" fillId="0" borderId="0"/>
    <xf numFmtId="205" fontId="9" fillId="0" borderId="0"/>
    <xf numFmtId="202" fontId="9" fillId="0" borderId="0"/>
    <xf numFmtId="206" fontId="9" fillId="0" borderId="0"/>
    <xf numFmtId="207" fontId="9" fillId="0" borderId="0"/>
    <xf numFmtId="208" fontId="9" fillId="0" borderId="0"/>
    <xf numFmtId="173" fontId="35" fillId="0" borderId="0"/>
    <xf numFmtId="172" fontId="40" fillId="0" borderId="0">
      <protection hidden="1"/>
    </xf>
    <xf numFmtId="178" fontId="9" fillId="0" borderId="0" applyFont="0" applyFill="0" applyBorder="0" applyAlignment="0" applyProtection="0"/>
    <xf numFmtId="174"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8" fontId="29" fillId="0" borderId="0"/>
    <xf numFmtId="0" fontId="52" fillId="10" borderId="24" applyNumberFormat="0" applyFont="0" applyFill="0" applyAlignment="0">
      <alignment horizontal="center" vertical="center"/>
    </xf>
    <xf numFmtId="182" fontId="47" fillId="0" borderId="0" applyFill="0" applyBorder="0" applyAlignment="0"/>
    <xf numFmtId="175" fontId="9" fillId="0" borderId="0" applyFill="0" applyBorder="0" applyAlignment="0"/>
    <xf numFmtId="182" fontId="47" fillId="0" borderId="0" applyFill="0" applyBorder="0" applyAlignment="0"/>
    <xf numFmtId="179" fontId="9" fillId="0" borderId="0" applyFill="0" applyBorder="0" applyAlignment="0"/>
    <xf numFmtId="175"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0" fontId="9" fillId="0" borderId="0" applyFill="0" applyBorder="0" applyAlignment="0"/>
    <xf numFmtId="181"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6" fontId="9" fillId="0" borderId="0" applyFont="0" applyFill="0" applyBorder="0" applyAlignment="0" applyProtection="0"/>
    <xf numFmtId="187"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5" fontId="9" fillId="0" borderId="0" applyFill="0" applyBorder="0" applyAlignment="0"/>
    <xf numFmtId="164"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0" fontId="55" fillId="0" borderId="7"/>
    <xf numFmtId="21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2"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8" fontId="9" fillId="0" borderId="0" applyFont="0" applyFill="0" applyBorder="0" applyAlignment="0" applyProtection="0"/>
    <xf numFmtId="222"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3" fontId="9" fillId="0" borderId="0" applyFill="0" applyBorder="0" applyAlignment="0"/>
    <xf numFmtId="224"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cellStyleXfs>
  <cellXfs count="336">
    <xf numFmtId="0" fontId="0" fillId="0" borderId="0" xfId="0"/>
    <xf numFmtId="164" fontId="0" fillId="0" borderId="0" xfId="1" applyNumberFormat="1" applyFont="1" applyAlignment="1">
      <alignment horizontal="right"/>
    </xf>
    <xf numFmtId="164"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164"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67" fontId="0" fillId="0" borderId="0" xfId="1" applyNumberFormat="1" applyFont="1" applyBorder="1" applyAlignment="1">
      <alignment horizontal="right"/>
    </xf>
    <xf numFmtId="0" fontId="8" fillId="0" borderId="10" xfId="0" applyFont="1" applyFill="1" applyBorder="1" applyAlignment="1">
      <alignment horizontal="lef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43" fontId="10"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 fillId="0" borderId="5" xfId="1" applyNumberFormat="1" applyFont="1" applyFill="1" applyBorder="1" applyAlignment="1">
      <alignment horizontal="right"/>
    </xf>
    <xf numFmtId="165" fontId="3" fillId="0" borderId="5" xfId="1" quotePrefix="1" applyNumberFormat="1" applyFont="1" applyFill="1" applyBorder="1" applyAlignment="1">
      <alignment horizontal="right"/>
    </xf>
    <xf numFmtId="166" fontId="1" fillId="0" borderId="5" xfId="2" quotePrefix="1" applyNumberFormat="1" applyFont="1" applyFill="1" applyBorder="1" applyAlignment="1">
      <alignment horizontal="right"/>
    </xf>
    <xf numFmtId="165"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0" fontId="8" fillId="0" borderId="4" xfId="0" applyFont="1" applyFill="1" applyBorder="1" applyAlignment="1">
      <alignment horizontal="left"/>
    </xf>
    <xf numFmtId="165" fontId="1" fillId="0" borderId="28" xfId="1" quotePrefix="1" applyNumberFormat="1" applyFont="1" applyFill="1" applyBorder="1" applyAlignment="1">
      <alignment horizontal="right"/>
    </xf>
    <xf numFmtId="165" fontId="1" fillId="0" borderId="27" xfId="1" quotePrefix="1" applyNumberFormat="1" applyFont="1" applyFill="1" applyBorder="1" applyAlignment="1">
      <alignment horizontal="right"/>
    </xf>
    <xf numFmtId="0" fontId="0" fillId="0" borderId="0" xfId="0"/>
    <xf numFmtId="0" fontId="0" fillId="0" borderId="0" xfId="0"/>
    <xf numFmtId="43" fontId="2" fillId="0" borderId="5" xfId="1" applyNumberFormat="1" applyFont="1" applyFill="1" applyBorder="1" applyAlignment="1">
      <alignment horizontal="right"/>
    </xf>
    <xf numFmtId="165" fontId="1" fillId="0" borderId="29" xfId="1" quotePrefix="1" applyNumberFormat="1" applyFont="1" applyFill="1" applyBorder="1" applyAlignment="1">
      <alignment horizontal="right"/>
    </xf>
    <xf numFmtId="165" fontId="1" fillId="0" borderId="30" xfId="1" quotePrefix="1" applyNumberFormat="1" applyFont="1" applyFill="1" applyBorder="1" applyAlignment="1">
      <alignment horizontal="right"/>
    </xf>
    <xf numFmtId="166" fontId="1" fillId="0" borderId="30" xfId="2" quotePrefix="1" applyNumberFormat="1" applyFont="1" applyFill="1" applyBorder="1" applyAlignment="1">
      <alignment horizontal="right"/>
    </xf>
    <xf numFmtId="167"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6" fontId="1" fillId="2" borderId="4" xfId="2" quotePrefix="1" applyNumberFormat="1" applyFont="1" applyFill="1" applyBorder="1" applyAlignment="1">
      <alignment horizontal="right"/>
    </xf>
    <xf numFmtId="165" fontId="2" fillId="0" borderId="9" xfId="1" applyNumberFormat="1" applyFont="1" applyFill="1" applyBorder="1" applyAlignment="1">
      <alignment horizontal="right"/>
    </xf>
    <xf numFmtId="166" fontId="1" fillId="2" borderId="3" xfId="2" quotePrefix="1" applyNumberFormat="1" applyFont="1" applyFill="1" applyBorder="1" applyAlignment="1">
      <alignment horizontal="right"/>
    </xf>
    <xf numFmtId="164" fontId="65" fillId="5" borderId="11" xfId="1" quotePrefix="1" applyNumberFormat="1" applyFont="1" applyFill="1" applyBorder="1" applyAlignment="1">
      <alignment horizontal="right"/>
    </xf>
    <xf numFmtId="164"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2" fillId="0" borderId="3" xfId="0" applyFont="1" applyFill="1" applyBorder="1" applyAlignment="1">
      <alignment horizontal="left"/>
    </xf>
    <xf numFmtId="43" fontId="1" fillId="0" borderId="3" xfId="1" applyNumberFormat="1" applyFont="1" applyFill="1" applyBorder="1" applyAlignment="1">
      <alignment horizontal="right"/>
    </xf>
    <xf numFmtId="43" fontId="2" fillId="0" borderId="0" xfId="1" applyNumberFormat="1" applyFont="1" applyFill="1" applyBorder="1" applyAlignment="1">
      <alignment horizontal="right"/>
    </xf>
    <xf numFmtId="165" fontId="0" fillId="0" borderId="0" xfId="1" applyNumberFormat="1" applyFont="1"/>
    <xf numFmtId="167" fontId="1" fillId="0" borderId="3" xfId="1" applyNumberFormat="1" applyFont="1" applyFill="1" applyBorder="1" applyAlignment="1">
      <alignment horizontal="right"/>
    </xf>
    <xf numFmtId="167" fontId="1" fillId="0" borderId="0" xfId="1" applyNumberFormat="1" applyFont="1" applyFill="1" applyBorder="1" applyAlignment="1">
      <alignment horizontal="right"/>
    </xf>
    <xf numFmtId="167" fontId="1" fillId="0" borderId="4" xfId="1" applyNumberFormat="1" applyFont="1" applyFill="1" applyBorder="1" applyAlignment="1">
      <alignment horizontal="right"/>
    </xf>
    <xf numFmtId="167" fontId="1" fillId="0" borderId="5" xfId="1" applyNumberFormat="1" applyFont="1" applyFill="1" applyBorder="1" applyAlignment="1">
      <alignment horizontal="right"/>
    </xf>
    <xf numFmtId="167" fontId="10" fillId="0" borderId="0" xfId="1" applyNumberFormat="1" applyFont="1" applyFill="1" applyBorder="1" applyAlignment="1">
      <alignment horizontal="right"/>
    </xf>
    <xf numFmtId="167" fontId="4" fillId="0" borderId="3" xfId="1" applyNumberFormat="1" applyFont="1" applyFill="1" applyBorder="1" applyAlignment="1">
      <alignment horizontal="right"/>
    </xf>
    <xf numFmtId="167" fontId="4" fillId="0" borderId="0"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5" xfId="1" applyNumberFormat="1" applyFont="1" applyFill="1" applyBorder="1" applyAlignment="1">
      <alignment horizontal="right"/>
    </xf>
    <xf numFmtId="167" fontId="11" fillId="0" borderId="0" xfId="1" applyNumberFormat="1" applyFont="1" applyFill="1" applyBorder="1" applyAlignment="1">
      <alignment horizontal="right"/>
    </xf>
    <xf numFmtId="167" fontId="2" fillId="0" borderId="3" xfId="1" applyNumberFormat="1" applyFont="1" applyFill="1" applyBorder="1" applyAlignment="1">
      <alignment horizontal="right"/>
    </xf>
    <xf numFmtId="167" fontId="2" fillId="0" borderId="0" xfId="1" applyNumberFormat="1" applyFont="1" applyFill="1" applyBorder="1" applyAlignment="1">
      <alignment horizontal="right"/>
    </xf>
    <xf numFmtId="167" fontId="2" fillId="0" borderId="4" xfId="1" applyNumberFormat="1" applyFont="1" applyFill="1" applyBorder="1" applyAlignment="1">
      <alignment horizontal="right"/>
    </xf>
    <xf numFmtId="167" fontId="2" fillId="0" borderId="5" xfId="1" applyNumberFormat="1" applyFont="1" applyFill="1" applyBorder="1" applyAlignment="1">
      <alignment horizontal="right"/>
    </xf>
    <xf numFmtId="167" fontId="12" fillId="0" borderId="0" xfId="1" applyNumberFormat="1" applyFont="1" applyFill="1" applyBorder="1" applyAlignment="1">
      <alignment horizontal="right"/>
    </xf>
    <xf numFmtId="167" fontId="10" fillId="0" borderId="4" xfId="1" applyNumberFormat="1" applyFont="1" applyFill="1" applyBorder="1" applyAlignment="1">
      <alignment horizontal="right"/>
    </xf>
    <xf numFmtId="167" fontId="10" fillId="0" borderId="3" xfId="1" applyNumberFormat="1" applyFont="1" applyFill="1" applyBorder="1" applyAlignment="1">
      <alignment horizontal="right"/>
    </xf>
    <xf numFmtId="167" fontId="11" fillId="0" borderId="4" xfId="1" applyNumberFormat="1" applyFont="1" applyFill="1" applyBorder="1" applyAlignment="1">
      <alignment horizontal="right"/>
    </xf>
    <xf numFmtId="167" fontId="11" fillId="0" borderId="3" xfId="1" applyNumberFormat="1" applyFont="1" applyFill="1" applyBorder="1" applyAlignment="1">
      <alignment horizontal="right"/>
    </xf>
    <xf numFmtId="167" fontId="3" fillId="0" borderId="3" xfId="1" applyNumberFormat="1" applyFont="1" applyFill="1" applyBorder="1" applyAlignment="1">
      <alignment horizontal="right"/>
    </xf>
    <xf numFmtId="167" fontId="3" fillId="0" borderId="0" xfId="1" applyNumberFormat="1" applyFont="1" applyFill="1" applyBorder="1" applyAlignment="1">
      <alignment horizontal="right"/>
    </xf>
    <xf numFmtId="167" fontId="3" fillId="0" borderId="4" xfId="1" applyNumberFormat="1" applyFont="1" applyFill="1" applyBorder="1" applyAlignment="1">
      <alignment horizontal="right"/>
    </xf>
    <xf numFmtId="167" fontId="3" fillId="0" borderId="5" xfId="1" applyNumberFormat="1" applyFont="1" applyFill="1" applyBorder="1" applyAlignment="1">
      <alignment horizontal="right"/>
    </xf>
    <xf numFmtId="167" fontId="19" fillId="0" borderId="0" xfId="1" applyNumberFormat="1" applyFont="1" applyFill="1" applyBorder="1" applyAlignment="1">
      <alignment horizontal="right"/>
    </xf>
    <xf numFmtId="167" fontId="19" fillId="0" borderId="4" xfId="1" applyNumberFormat="1" applyFont="1" applyFill="1" applyBorder="1" applyAlignment="1">
      <alignment horizontal="right"/>
    </xf>
    <xf numFmtId="167" fontId="19" fillId="0" borderId="3" xfId="1" applyNumberFormat="1" applyFont="1" applyFill="1" applyBorder="1" applyAlignment="1">
      <alignment horizontal="right"/>
    </xf>
    <xf numFmtId="167" fontId="12" fillId="0" borderId="4" xfId="1" applyNumberFormat="1" applyFont="1" applyFill="1" applyBorder="1" applyAlignment="1">
      <alignment horizontal="right"/>
    </xf>
    <xf numFmtId="167" fontId="12" fillId="0" borderId="3" xfId="1" applyNumberFormat="1" applyFont="1" applyFill="1" applyBorder="1" applyAlignment="1">
      <alignment horizontal="right"/>
    </xf>
    <xf numFmtId="167" fontId="10" fillId="0" borderId="5" xfId="1" applyNumberFormat="1" applyFont="1" applyFill="1" applyBorder="1" applyAlignment="1">
      <alignment horizontal="right"/>
    </xf>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6" fontId="1" fillId="0" borderId="27" xfId="2" quotePrefix="1" applyNumberFormat="1" applyFont="1" applyFill="1" applyBorder="1" applyAlignment="1">
      <alignment horizontal="right"/>
    </xf>
    <xf numFmtId="167" fontId="1" fillId="0" borderId="0" xfId="1" quotePrefix="1" applyNumberFormat="1" applyFont="1" applyFill="1" applyBorder="1" applyAlignment="1">
      <alignment horizontal="right"/>
    </xf>
    <xf numFmtId="167" fontId="1" fillId="0" borderId="5" xfId="1" quotePrefix="1" applyNumberFormat="1" applyFont="1" applyFill="1" applyBorder="1" applyAlignment="1">
      <alignment horizontal="right"/>
    </xf>
    <xf numFmtId="167" fontId="1" fillId="2" borderId="0" xfId="1" quotePrefix="1" applyNumberFormat="1" applyFont="1" applyFill="1" applyBorder="1" applyAlignment="1">
      <alignment horizontal="right"/>
    </xf>
    <xf numFmtId="167" fontId="1" fillId="0" borderId="4" xfId="1" quotePrefix="1" applyNumberFormat="1" applyFont="1" applyFill="1" applyBorder="1" applyAlignment="1">
      <alignment horizontal="right"/>
    </xf>
    <xf numFmtId="167" fontId="1" fillId="0" borderId="3" xfId="1" quotePrefix="1" applyNumberFormat="1" applyFont="1" applyFill="1" applyBorder="1" applyAlignment="1">
      <alignment horizontal="right"/>
    </xf>
    <xf numFmtId="167" fontId="4" fillId="0" borderId="3" xfId="1" quotePrefix="1" applyNumberFormat="1" applyFont="1" applyFill="1" applyBorder="1" applyAlignment="1">
      <alignment horizontal="right"/>
    </xf>
    <xf numFmtId="167" fontId="4" fillId="0" borderId="0" xfId="1" quotePrefix="1" applyNumberFormat="1" applyFont="1" applyFill="1" applyBorder="1" applyAlignment="1">
      <alignment horizontal="right"/>
    </xf>
    <xf numFmtId="167" fontId="4" fillId="0" borderId="4" xfId="1" quotePrefix="1" applyNumberFormat="1" applyFont="1" applyFill="1" applyBorder="1" applyAlignment="1">
      <alignment horizontal="right"/>
    </xf>
    <xf numFmtId="167" fontId="4" fillId="0" borderId="5" xfId="1" quotePrefix="1" applyNumberFormat="1" applyFont="1" applyFill="1" applyBorder="1" applyAlignment="1">
      <alignment horizontal="right"/>
    </xf>
    <xf numFmtId="167" fontId="2" fillId="0" borderId="4" xfId="1" quotePrefix="1" applyNumberFormat="1" applyFont="1" applyFill="1" applyBorder="1" applyAlignment="1">
      <alignment horizontal="right"/>
    </xf>
    <xf numFmtId="167" fontId="2" fillId="0" borderId="5" xfId="1" quotePrefix="1" applyNumberFormat="1" applyFont="1" applyFill="1" applyBorder="1" applyAlignment="1">
      <alignment horizontal="right"/>
    </xf>
    <xf numFmtId="167" fontId="2" fillId="0" borderId="3" xfId="1" quotePrefix="1" applyNumberFormat="1" applyFont="1" applyFill="1" applyBorder="1" applyAlignment="1">
      <alignment horizontal="right"/>
    </xf>
    <xf numFmtId="167" fontId="1" fillId="2" borderId="4" xfId="1" quotePrefix="1" applyNumberFormat="1" applyFont="1" applyFill="1" applyBorder="1" applyAlignment="1">
      <alignment horizontal="right"/>
    </xf>
    <xf numFmtId="167" fontId="1" fillId="2" borderId="3" xfId="1" quotePrefix="1" applyNumberFormat="1" applyFont="1" applyFill="1" applyBorder="1" applyAlignment="1">
      <alignment horizontal="right"/>
    </xf>
    <xf numFmtId="167" fontId="2" fillId="2" borderId="4" xfId="1" quotePrefix="1" applyNumberFormat="1" applyFont="1" applyFill="1" applyBorder="1" applyAlignment="1">
      <alignment horizontal="right"/>
    </xf>
    <xf numFmtId="167" fontId="2" fillId="2" borderId="3" xfId="1" quotePrefix="1" applyNumberFormat="1" applyFont="1" applyFill="1" applyBorder="1" applyAlignment="1">
      <alignment horizontal="right"/>
    </xf>
    <xf numFmtId="167" fontId="2" fillId="2" borderId="0" xfId="1" quotePrefix="1" applyNumberFormat="1" applyFont="1" applyFill="1" applyBorder="1" applyAlignment="1">
      <alignment horizontal="right"/>
    </xf>
    <xf numFmtId="0" fontId="67" fillId="0" borderId="4" xfId="0" applyFont="1" applyFill="1" applyBorder="1" applyAlignment="1">
      <alignment horizontal="left"/>
    </xf>
    <xf numFmtId="167" fontId="0" fillId="0" borderId="0" xfId="1" applyNumberFormat="1" applyFont="1" applyAlignment="1">
      <alignment horizontal="right"/>
    </xf>
    <xf numFmtId="225" fontId="0" fillId="0" borderId="4" xfId="2" applyNumberFormat="1" applyFont="1" applyFill="1" applyBorder="1" applyAlignment="1">
      <alignment horizontal="right"/>
    </xf>
    <xf numFmtId="225" fontId="0" fillId="0" borderId="4" xfId="1" applyNumberFormat="1" applyFont="1" applyFill="1" applyBorder="1" applyAlignment="1">
      <alignment horizontal="right"/>
    </xf>
    <xf numFmtId="225" fontId="0" fillId="2" borderId="4" xfId="1" applyNumberFormat="1" applyFont="1" applyFill="1" applyBorder="1" applyAlignment="1">
      <alignment horizontal="right"/>
    </xf>
    <xf numFmtId="0" fontId="0" fillId="0" borderId="3" xfId="0" applyFont="1" applyFill="1" applyBorder="1" applyAlignment="1">
      <alignment horizontal="left"/>
    </xf>
    <xf numFmtId="0" fontId="2" fillId="0" borderId="3"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6" fontId="0" fillId="0" borderId="32" xfId="0" applyNumberFormat="1" applyFont="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9" xfId="1" applyNumberFormat="1" applyFont="1" applyFill="1" applyBorder="1" applyAlignment="1">
      <alignment horizontal="left"/>
    </xf>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167" fontId="0" fillId="0" borderId="3" xfId="1" applyNumberFormat="1" applyFont="1" applyFill="1" applyBorder="1" applyAlignment="1">
      <alignment horizontal="right"/>
    </xf>
    <xf numFmtId="167" fontId="0" fillId="0" borderId="0" xfId="1" applyNumberFormat="1" applyFont="1" applyFill="1" applyBorder="1" applyAlignment="1">
      <alignment horizontal="right"/>
    </xf>
    <xf numFmtId="167" fontId="0" fillId="0" borderId="4" xfId="1" applyNumberFormat="1" applyFont="1" applyFill="1" applyBorder="1" applyAlignment="1">
      <alignment horizontal="right"/>
    </xf>
    <xf numFmtId="167" fontId="0" fillId="0" borderId="5" xfId="1" applyNumberFormat="1" applyFont="1" applyFill="1" applyBorder="1" applyAlignment="1">
      <alignment horizontal="right"/>
    </xf>
    <xf numFmtId="167" fontId="10" fillId="0" borderId="0" xfId="1" applyNumberFormat="1" applyFont="1" applyBorder="1" applyAlignment="1">
      <alignment horizontal="right"/>
    </xf>
    <xf numFmtId="167" fontId="0" fillId="0" borderId="5" xfId="1" applyNumberFormat="1" applyFont="1" applyBorder="1" applyAlignment="1">
      <alignment horizontal="right"/>
    </xf>
    <xf numFmtId="167" fontId="2" fillId="0" borderId="5" xfId="1" applyNumberFormat="1" applyFont="1" applyBorder="1" applyAlignment="1">
      <alignment horizontal="right"/>
    </xf>
    <xf numFmtId="167" fontId="12" fillId="0" borderId="0" xfId="1" applyNumberFormat="1" applyFont="1" applyBorder="1" applyAlignment="1">
      <alignment horizontal="right"/>
    </xf>
    <xf numFmtId="167" fontId="1" fillId="0" borderId="5" xfId="1" applyNumberFormat="1" applyFont="1" applyBorder="1" applyAlignment="1">
      <alignment horizontal="right"/>
    </xf>
    <xf numFmtId="167" fontId="10" fillId="0" borderId="0" xfId="3" applyNumberFormat="1" applyFont="1" applyFill="1">
      <alignment vertical="top"/>
    </xf>
    <xf numFmtId="167" fontId="2" fillId="0" borderId="0" xfId="1" applyNumberFormat="1" applyFont="1" applyBorder="1" applyAlignment="1">
      <alignment horizontal="right"/>
    </xf>
    <xf numFmtId="167" fontId="2" fillId="0" borderId="7" xfId="1" applyNumberFormat="1" applyFont="1" applyFill="1" applyBorder="1" applyAlignment="1">
      <alignment horizontal="right"/>
    </xf>
    <xf numFmtId="167" fontId="2" fillId="0" borderId="10" xfId="1" applyNumberFormat="1" applyFont="1" applyFill="1" applyBorder="1" applyAlignment="1">
      <alignment horizontal="right"/>
    </xf>
    <xf numFmtId="167" fontId="2" fillId="0" borderId="8" xfId="1" applyNumberFormat="1" applyFont="1" applyFill="1" applyBorder="1" applyAlignment="1">
      <alignment horizontal="right"/>
    </xf>
    <xf numFmtId="167" fontId="2" fillId="0" borderId="7" xfId="1" applyNumberFormat="1" applyFont="1" applyBorder="1" applyAlignment="1">
      <alignment horizontal="right"/>
    </xf>
    <xf numFmtId="167" fontId="2" fillId="0" borderId="8" xfId="1" applyNumberFormat="1" applyFont="1" applyBorder="1" applyAlignment="1">
      <alignment horizontal="right"/>
    </xf>
    <xf numFmtId="0" fontId="0" fillId="0" borderId="0" xfId="0" applyFont="1" applyAlignment="1">
      <alignment horizontal="left"/>
    </xf>
    <xf numFmtId="167" fontId="0" fillId="0" borderId="0" xfId="0" applyNumberFormat="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7" fontId="0" fillId="0" borderId="3" xfId="1" applyNumberFormat="1" applyFont="1" applyBorder="1" applyAlignment="1">
      <alignment horizontal="right"/>
    </xf>
    <xf numFmtId="167" fontId="0" fillId="0" borderId="4" xfId="1" applyNumberFormat="1" applyFont="1" applyBorder="1" applyAlignment="1">
      <alignment horizontal="right"/>
    </xf>
    <xf numFmtId="167" fontId="2" fillId="0" borderId="4" xfId="1" applyNumberFormat="1" applyFont="1" applyBorder="1" applyAlignment="1">
      <alignment horizontal="right"/>
    </xf>
    <xf numFmtId="167" fontId="2" fillId="0" borderId="3" xfId="1" applyNumberFormat="1" applyFont="1" applyBorder="1" applyAlignment="1">
      <alignment horizontal="right"/>
    </xf>
    <xf numFmtId="167" fontId="1" fillId="0" borderId="0" xfId="1" applyNumberFormat="1" applyFont="1" applyBorder="1" applyAlignment="1">
      <alignment horizontal="right"/>
    </xf>
    <xf numFmtId="167" fontId="1" fillId="0" borderId="4" xfId="1" applyNumberFormat="1" applyFont="1" applyBorder="1" applyAlignment="1">
      <alignment horizontal="right"/>
    </xf>
    <xf numFmtId="167" fontId="1" fillId="0" borderId="3" xfId="1" applyNumberFormat="1" applyFont="1" applyBorder="1" applyAlignment="1">
      <alignment horizontal="right"/>
    </xf>
    <xf numFmtId="43" fontId="1" fillId="0" borderId="7" xfId="1" applyFont="1" applyBorder="1" applyAlignment="1">
      <alignment horizontal="right"/>
    </xf>
    <xf numFmtId="43" fontId="1" fillId="0" borderId="8" xfId="1" applyFont="1" applyBorder="1" applyAlignment="1">
      <alignment horizontal="right"/>
    </xf>
    <xf numFmtId="43" fontId="1" fillId="0" borderId="6" xfId="1" applyFont="1" applyBorder="1" applyAlignment="1">
      <alignment horizontal="right"/>
    </xf>
    <xf numFmtId="43" fontId="1" fillId="0" borderId="7" xfId="1" applyFont="1" applyFill="1" applyBorder="1" applyAlignment="1">
      <alignment horizontal="right"/>
    </xf>
    <xf numFmtId="164" fontId="3" fillId="0" borderId="7" xfId="1" quotePrefix="1" applyNumberFormat="1" applyFont="1" applyFill="1" applyBorder="1" applyAlignment="1">
      <alignment horizontal="right"/>
    </xf>
    <xf numFmtId="164" fontId="3" fillId="0" borderId="8"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0" fillId="0" borderId="0" xfId="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10" fontId="1" fillId="0" borderId="0" xfId="2" quotePrefix="1" applyNumberFormat="1" applyFont="1" applyFill="1" applyBorder="1" applyAlignment="1">
      <alignment horizontal="right"/>
    </xf>
    <xf numFmtId="2" fontId="1" fillId="0" borderId="10" xfId="1" applyNumberFormat="1" applyFont="1" applyBorder="1" applyAlignment="1">
      <alignment horizontal="right"/>
    </xf>
    <xf numFmtId="165" fontId="13" fillId="0"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9" fontId="0" fillId="0" borderId="3" xfId="2" applyFont="1" applyFill="1" applyBorder="1" applyAlignment="1">
      <alignment horizontal="left"/>
    </xf>
    <xf numFmtId="9" fontId="0" fillId="0" borderId="4" xfId="2" applyFont="1" applyFill="1" applyBorder="1" applyAlignment="1">
      <alignment horizontal="left"/>
    </xf>
    <xf numFmtId="9" fontId="0" fillId="0" borderId="0" xfId="2" applyFont="1" applyFill="1"/>
    <xf numFmtId="0" fontId="0" fillId="0" borderId="3" xfId="0" applyNumberFormat="1" applyFont="1" applyFill="1" applyBorder="1" applyAlignment="1">
      <alignment horizontal="left"/>
    </xf>
    <xf numFmtId="0" fontId="0" fillId="0" borderId="4" xfId="0" applyNumberFormat="1" applyFont="1" applyFill="1" applyBorder="1" applyAlignment="1">
      <alignment horizontal="left"/>
    </xf>
    <xf numFmtId="0" fontId="1" fillId="0" borderId="0" xfId="2" quotePrefix="1" applyNumberFormat="1" applyFont="1" applyFill="1" applyBorder="1" applyAlignment="1">
      <alignment horizontal="right"/>
    </xf>
    <xf numFmtId="0" fontId="1" fillId="0" borderId="5" xfId="2" quotePrefix="1" applyNumberFormat="1" applyFont="1" applyFill="1" applyBorder="1" applyAlignment="1">
      <alignment horizontal="right"/>
    </xf>
    <xf numFmtId="0" fontId="0" fillId="0" borderId="0" xfId="0" applyNumberFormat="1" applyFill="1"/>
    <xf numFmtId="0" fontId="0" fillId="0" borderId="0" xfId="0" applyNumberFormat="1" applyFont="1" applyFill="1"/>
    <xf numFmtId="43" fontId="1" fillId="0" borderId="0" xfId="2" quotePrefix="1" applyNumberFormat="1" applyFont="1" applyFill="1" applyBorder="1" applyAlignment="1">
      <alignment horizontal="right"/>
    </xf>
    <xf numFmtId="43" fontId="1" fillId="0" borderId="5" xfId="2" quotePrefix="1" applyNumberFormat="1" applyFont="1" applyFill="1" applyBorder="1" applyAlignment="1">
      <alignment horizontal="right"/>
    </xf>
    <xf numFmtId="167" fontId="11" fillId="0" borderId="5" xfId="1" applyNumberFormat="1" applyFont="1" applyFill="1" applyBorder="1" applyAlignment="1">
      <alignment horizontal="right"/>
    </xf>
    <xf numFmtId="0" fontId="2" fillId="0" borderId="3" xfId="0" applyNumberFormat="1" applyFont="1" applyFill="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3" xfId="0" applyFont="1" applyBorder="1" applyAlignment="1">
      <alignment horizontal="left"/>
    </xf>
    <xf numFmtId="0" fontId="0" fillId="0" borderId="4"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167" fontId="0" fillId="0" borderId="0" xfId="1" quotePrefix="1" applyNumberFormat="1" applyFont="1" applyFill="1" applyBorder="1" applyAlignment="1">
      <alignment horizontal="right"/>
    </xf>
    <xf numFmtId="0" fontId="0" fillId="0" borderId="3" xfId="0" applyBorder="1"/>
    <xf numFmtId="0" fontId="0" fillId="0" borderId="31" xfId="0" applyNumberFormat="1" applyFont="1" applyFill="1" applyBorder="1" applyAlignment="1">
      <alignment horizontal="left"/>
    </xf>
    <xf numFmtId="0" fontId="0" fillId="0" borderId="32" xfId="0" applyNumberFormat="1" applyFont="1" applyFill="1" applyBorder="1" applyAlignment="1">
      <alignment horizontal="left"/>
    </xf>
    <xf numFmtId="9" fontId="1" fillId="0" borderId="32" xfId="2" quotePrefix="1" applyFont="1" applyFill="1" applyBorder="1" applyAlignment="1">
      <alignment horizontal="right"/>
    </xf>
    <xf numFmtId="9" fontId="1" fillId="0" borderId="33" xfId="2" quotePrefix="1" applyFont="1" applyFill="1" applyBorder="1" applyAlignment="1">
      <alignment horizontal="right"/>
    </xf>
    <xf numFmtId="9" fontId="1" fillId="0" borderId="34" xfId="2" quotePrefix="1" applyFont="1" applyFill="1" applyBorder="1" applyAlignment="1">
      <alignment horizontal="right"/>
    </xf>
    <xf numFmtId="166" fontId="1" fillId="0" borderId="35" xfId="2" quotePrefix="1" applyNumberFormat="1" applyFont="1" applyFill="1" applyBorder="1" applyAlignment="1">
      <alignment horizontal="right"/>
    </xf>
    <xf numFmtId="164" fontId="18" fillId="13" borderId="0" xfId="1" quotePrefix="1" applyNumberFormat="1" applyFont="1" applyFill="1" applyBorder="1" applyAlignment="1">
      <alignment horizontal="right"/>
    </xf>
    <xf numFmtId="164" fontId="66" fillId="13" borderId="0" xfId="1" quotePrefix="1" applyNumberFormat="1" applyFont="1" applyFill="1" applyBorder="1" applyAlignment="1">
      <alignment horizontal="right"/>
    </xf>
    <xf numFmtId="164" fontId="66" fillId="13" borderId="4" xfId="1" quotePrefix="1" applyNumberFormat="1" applyFont="1" applyFill="1" applyBorder="1" applyAlignment="1">
      <alignment horizontal="right"/>
    </xf>
    <xf numFmtId="0" fontId="0" fillId="13" borderId="0" xfId="0" applyFill="1"/>
    <xf numFmtId="164" fontId="65" fillId="13" borderId="0" xfId="1" quotePrefix="1" applyNumberFormat="1" applyFont="1" applyFill="1" applyBorder="1" applyAlignment="1">
      <alignment horizontal="righ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167" fontId="2" fillId="12" borderId="0" xfId="1" applyNumberFormat="1" applyFont="1" applyFill="1" applyBorder="1" applyAlignment="1">
      <alignment horizontal="right"/>
    </xf>
    <xf numFmtId="164" fontId="18" fillId="13" borderId="36" xfId="1" quotePrefix="1" applyNumberFormat="1" applyFont="1" applyFill="1" applyBorder="1" applyAlignment="1">
      <alignment horizontal="right"/>
    </xf>
    <xf numFmtId="164" fontId="18" fillId="13" borderId="35" xfId="1" quotePrefix="1" applyNumberFormat="1" applyFont="1" applyFill="1" applyBorder="1" applyAlignment="1">
      <alignment horizontal="right"/>
    </xf>
    <xf numFmtId="164" fontId="18" fillId="13" borderId="37" xfId="1" quotePrefix="1" applyNumberFormat="1" applyFont="1" applyFill="1" applyBorder="1" applyAlignment="1">
      <alignment horizontal="right"/>
    </xf>
    <xf numFmtId="0" fontId="1" fillId="0" borderId="3" xfId="2" quotePrefix="1" applyNumberFormat="1" applyFont="1" applyFill="1" applyBorder="1" applyAlignment="1">
      <alignment horizontal="right"/>
    </xf>
    <xf numFmtId="166" fontId="1" fillId="0" borderId="3" xfId="2" quotePrefix="1" applyNumberFormat="1" applyFont="1" applyFill="1" applyBorder="1" applyAlignment="1">
      <alignment horizontal="right"/>
    </xf>
    <xf numFmtId="166" fontId="1" fillId="0" borderId="4" xfId="2" quotePrefix="1" applyNumberFormat="1" applyFont="1" applyFill="1" applyBorder="1" applyAlignment="1">
      <alignment horizontal="right"/>
    </xf>
    <xf numFmtId="9" fontId="1" fillId="0" borderId="31" xfId="2" quotePrefix="1" applyFont="1" applyFill="1" applyBorder="1" applyAlignment="1">
      <alignment horizontal="right"/>
    </xf>
    <xf numFmtId="164" fontId="66" fillId="13" borderId="40" xfId="1" quotePrefix="1" applyNumberFormat="1" applyFont="1" applyFill="1" applyBorder="1" applyAlignment="1">
      <alignment horizontal="right"/>
    </xf>
    <xf numFmtId="0" fontId="1" fillId="0" borderId="33" xfId="2" quotePrefix="1" applyNumberFormat="1" applyFont="1" applyFill="1" applyBorder="1" applyAlignment="1">
      <alignment horizontal="right"/>
    </xf>
    <xf numFmtId="166" fontId="1" fillId="0" borderId="29" xfId="2" quotePrefix="1" applyNumberFormat="1" applyFont="1" applyFill="1" applyBorder="1" applyAlignment="1">
      <alignment horizontal="right"/>
    </xf>
    <xf numFmtId="164" fontId="66" fillId="13" borderId="38" xfId="1" quotePrefix="1" applyNumberFormat="1" applyFont="1" applyFill="1" applyBorder="1" applyAlignment="1">
      <alignment horizontal="right"/>
    </xf>
    <xf numFmtId="164" fontId="66" fillId="13" borderId="41" xfId="1" quotePrefix="1" applyNumberFormat="1" applyFont="1" applyFill="1" applyBorder="1" applyAlignment="1">
      <alignment horizontal="right"/>
    </xf>
    <xf numFmtId="164" fontId="66" fillId="13" borderId="39" xfId="1" quotePrefix="1" applyNumberFormat="1" applyFont="1" applyFill="1" applyBorder="1" applyAlignment="1">
      <alignment horizontal="right"/>
    </xf>
    <xf numFmtId="164" fontId="18" fillId="13" borderId="41" xfId="1" quotePrefix="1" applyNumberFormat="1" applyFont="1" applyFill="1" applyBorder="1" applyAlignment="1">
      <alignment horizontal="right"/>
    </xf>
    <xf numFmtId="164" fontId="18" fillId="13" borderId="42" xfId="1" quotePrefix="1" applyNumberFormat="1" applyFont="1" applyFill="1" applyBorder="1" applyAlignment="1">
      <alignment horizontal="right"/>
    </xf>
    <xf numFmtId="167" fontId="1" fillId="0" borderId="0" xfId="2" quotePrefix="1" applyNumberFormat="1" applyFont="1" applyFill="1" applyBorder="1" applyAlignment="1">
      <alignment horizontal="right"/>
    </xf>
    <xf numFmtId="0" fontId="0" fillId="0" borderId="0" xfId="0" applyFill="1" applyAlignment="1">
      <alignment horizontal="right"/>
    </xf>
    <xf numFmtId="43" fontId="0" fillId="0" borderId="0" xfId="1" applyFont="1" applyFill="1" applyAlignment="1">
      <alignment horizontal="left"/>
    </xf>
    <xf numFmtId="166" fontId="0" fillId="0" borderId="0" xfId="1" applyNumberFormat="1" applyFont="1" applyFill="1" applyAlignment="1">
      <alignment horizontal="right"/>
    </xf>
    <xf numFmtId="0" fontId="2" fillId="0" borderId="0" xfId="0" applyFont="1" applyFill="1"/>
    <xf numFmtId="0" fontId="0" fillId="0" borderId="0" xfId="0" applyFont="1" applyFill="1"/>
    <xf numFmtId="165" fontId="0" fillId="0" borderId="0" xfId="1" applyNumberFormat="1" applyFont="1" applyFill="1"/>
    <xf numFmtId="166" fontId="1" fillId="0" borderId="37" xfId="2" quotePrefix="1" applyNumberFormat="1" applyFont="1" applyFill="1" applyBorder="1" applyAlignment="1">
      <alignment horizontal="right"/>
    </xf>
    <xf numFmtId="164" fontId="66" fillId="13" borderId="36" xfId="1" quotePrefix="1" applyNumberFormat="1" applyFont="1" applyFill="1" applyBorder="1" applyAlignment="1">
      <alignment horizontal="right"/>
    </xf>
    <xf numFmtId="43" fontId="2" fillId="0" borderId="4" xfId="1" applyNumberFormat="1" applyFont="1" applyBorder="1" applyAlignment="1">
      <alignment horizontal="right"/>
    </xf>
    <xf numFmtId="164" fontId="16" fillId="3" borderId="11" xfId="1" quotePrefix="1" applyNumberFormat="1" applyFont="1" applyFill="1" applyBorder="1" applyAlignment="1">
      <alignment horizontal="right"/>
    </xf>
    <xf numFmtId="164" fontId="18" fillId="3" borderId="4" xfId="1" quotePrefix="1" applyNumberFormat="1" applyFont="1" applyFill="1" applyBorder="1" applyAlignment="1">
      <alignment horizontal="right"/>
    </xf>
    <xf numFmtId="0" fontId="0" fillId="0" borderId="4" xfId="0" applyBorder="1"/>
    <xf numFmtId="164" fontId="71" fillId="3" borderId="2" xfId="1" quotePrefix="1" applyNumberFormat="1" applyFont="1" applyFill="1" applyBorder="1" applyAlignment="1">
      <alignment horizontal="right"/>
    </xf>
    <xf numFmtId="164" fontId="72" fillId="3" borderId="0" xfId="1" quotePrefix="1" applyNumberFormat="1" applyFont="1" applyFill="1" applyBorder="1" applyAlignment="1">
      <alignment horizontal="right"/>
    </xf>
    <xf numFmtId="0" fontId="0" fillId="0" borderId="0" xfId="0" applyBorder="1"/>
    <xf numFmtId="167" fontId="10" fillId="11" borderId="5" xfId="1" applyNumberFormat="1" applyFont="1" applyFill="1" applyBorder="1" applyAlignment="1">
      <alignment horizontal="right"/>
    </xf>
    <xf numFmtId="167" fontId="2" fillId="11" borderId="5" xfId="1" applyNumberFormat="1" applyFont="1" applyFill="1" applyBorder="1" applyAlignment="1">
      <alignment horizontal="right"/>
    </xf>
    <xf numFmtId="167" fontId="1" fillId="11" borderId="5" xfId="1" applyNumberFormat="1" applyFont="1" applyFill="1" applyBorder="1" applyAlignment="1">
      <alignment horizontal="right"/>
    </xf>
    <xf numFmtId="0" fontId="0" fillId="0" borderId="6" xfId="0" applyFont="1" applyBorder="1" applyAlignment="1">
      <alignment horizontal="left"/>
    </xf>
    <xf numFmtId="0" fontId="0" fillId="0" borderId="10"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9" fontId="0" fillId="0" borderId="3" xfId="2" applyFont="1" applyFill="1" applyBorder="1" applyAlignment="1">
      <alignment horizontal="left"/>
    </xf>
    <xf numFmtId="9" fontId="0" fillId="0" borderId="4" xfId="2" applyFont="1" applyFill="1" applyBorder="1" applyAlignment="1">
      <alignment horizontal="left"/>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 xfId="0" applyNumberFormat="1" applyFont="1" applyFill="1" applyBorder="1" applyAlignment="1">
      <alignment horizontal="left"/>
    </xf>
    <xf numFmtId="0" fontId="0" fillId="0" borderId="4" xfId="0" applyNumberFormat="1" applyFont="1" applyFill="1" applyBorder="1" applyAlignment="1">
      <alignment horizontal="left"/>
    </xf>
    <xf numFmtId="0" fontId="0" fillId="0" borderId="6" xfId="0" applyFont="1" applyFill="1" applyBorder="1" applyAlignment="1">
      <alignment horizontal="left"/>
    </xf>
    <xf numFmtId="0" fontId="0" fillId="0" borderId="43"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0" borderId="6" xfId="0" applyFont="1" applyBorder="1" applyAlignment="1">
      <alignment horizontal="left"/>
    </xf>
    <xf numFmtId="0" fontId="2" fillId="0" borderId="10"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cellXfs>
  <cellStyles count="329">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42439808"/>
        <c:axId val="42441344"/>
      </c:lineChart>
      <c:catAx>
        <c:axId val="4243980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2441344"/>
        <c:crosses val="autoZero"/>
        <c:auto val="1"/>
        <c:lblAlgn val="ctr"/>
        <c:lblOffset val="100"/>
        <c:tickLblSkip val="7"/>
        <c:noMultiLvlLbl val="1"/>
      </c:catAx>
      <c:valAx>
        <c:axId val="42441344"/>
        <c:scaling>
          <c:orientation val="minMax"/>
        </c:scaling>
        <c:delete val="0"/>
        <c:axPos val="l"/>
        <c:majorGridlines/>
        <c:numFmt formatCode="0.0\x" sourceLinked="0"/>
        <c:majorTickMark val="out"/>
        <c:minorTickMark val="none"/>
        <c:tickLblPos val="nextTo"/>
        <c:crossAx val="424398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42466304"/>
        <c:axId val="93983488"/>
      </c:lineChart>
      <c:catAx>
        <c:axId val="4246630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93983488"/>
        <c:crosses val="autoZero"/>
        <c:auto val="1"/>
        <c:lblAlgn val="ctr"/>
        <c:lblOffset val="100"/>
        <c:tickLblSkip val="7"/>
        <c:noMultiLvlLbl val="1"/>
      </c:catAx>
      <c:valAx>
        <c:axId val="93983488"/>
        <c:scaling>
          <c:orientation val="minMax"/>
        </c:scaling>
        <c:delete val="0"/>
        <c:axPos val="l"/>
        <c:majorGridlines/>
        <c:numFmt formatCode="0.0\x" sourceLinked="0"/>
        <c:majorTickMark val="out"/>
        <c:minorTickMark val="none"/>
        <c:tickLblPos val="nextTo"/>
        <c:crossAx val="424663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94016640"/>
        <c:axId val="94018176"/>
      </c:lineChart>
      <c:catAx>
        <c:axId val="9401664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94018176"/>
        <c:crosses val="autoZero"/>
        <c:auto val="1"/>
        <c:lblAlgn val="ctr"/>
        <c:lblOffset val="100"/>
        <c:tickLblSkip val="7"/>
        <c:noMultiLvlLbl val="1"/>
      </c:catAx>
      <c:valAx>
        <c:axId val="94018176"/>
        <c:scaling>
          <c:orientation val="minMax"/>
        </c:scaling>
        <c:delete val="0"/>
        <c:axPos val="l"/>
        <c:majorGridlines/>
        <c:numFmt formatCode="0.0\x" sourceLinked="0"/>
        <c:majorTickMark val="out"/>
        <c:minorTickMark val="none"/>
        <c:tickLblPos val="nextTo"/>
        <c:crossAx val="940166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36</xdr:row>
      <xdr:rowOff>0</xdr:rowOff>
    </xdr:from>
    <xdr:to>
      <xdr:col>11</xdr:col>
      <xdr:colOff>718343</xdr:colOff>
      <xdr:row>36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86</xdr:row>
      <xdr:rowOff>0</xdr:rowOff>
    </xdr:from>
    <xdr:to>
      <xdr:col>11</xdr:col>
      <xdr:colOff>718343</xdr:colOff>
      <xdr:row>86</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124</xdr:row>
      <xdr:rowOff>0</xdr:rowOff>
    </xdr:from>
    <xdr:to>
      <xdr:col>11</xdr:col>
      <xdr:colOff>718343</xdr:colOff>
      <xdr:row>124</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06"/>
  <sheetViews>
    <sheetView showGridLines="0" tabSelected="1" zoomScaleNormal="100" workbookViewId="0">
      <selection activeCell="Q6" sqref="Q6"/>
    </sheetView>
  </sheetViews>
  <sheetFormatPr defaultRowHeight="14.4" outlineLevelRow="2" outlineLevelCol="1" x14ac:dyDescent="0.3"/>
  <cols>
    <col min="1" max="1" width="1.88671875" customWidth="1"/>
    <col min="2" max="2" width="43" customWidth="1"/>
    <col min="3" max="3" width="10.109375" style="11" customWidth="1"/>
    <col min="4" max="5" width="9" style="1" hidden="1" customWidth="1" outlineLevel="1"/>
    <col min="6" max="7" width="9.33203125" style="1" hidden="1" customWidth="1" outlineLevel="1"/>
    <col min="8" max="8" width="10.109375" style="1" bestFit="1" customWidth="1" collapsed="1"/>
    <col min="9" max="10" width="9.33203125" style="1" hidden="1" customWidth="1" outlineLevel="1"/>
    <col min="11" max="12" width="9.33203125" style="3" hidden="1" customWidth="1" outlineLevel="1"/>
    <col min="13" max="13" width="10.109375" style="3" bestFit="1" customWidth="1" collapsed="1"/>
    <col min="14" max="14" width="9.6640625" style="1" bestFit="1" customWidth="1" outlineLevel="1"/>
    <col min="15" max="15" width="9.6640625" style="1" customWidth="1" outlineLevel="1"/>
    <col min="16" max="17" width="9.6640625" style="3" bestFit="1" customWidth="1" outlineLevel="1"/>
    <col min="18" max="18" width="9.6640625" style="3" bestFit="1" customWidth="1"/>
    <col min="19" max="19" width="9.6640625" style="1" bestFit="1" customWidth="1" outlineLevel="1"/>
    <col min="20" max="20" width="9" style="1" customWidth="1" outlineLevel="1"/>
    <col min="21" max="22" width="9" style="3" customWidth="1" outlineLevel="1"/>
    <col min="23" max="23" width="9.6640625" style="3" bestFit="1" customWidth="1"/>
    <col min="24" max="27" width="9" customWidth="1" outlineLevel="1"/>
    <col min="28" max="28" width="9.6640625" bestFit="1" customWidth="1"/>
    <col min="30" max="30" width="3.109375" bestFit="1" customWidth="1"/>
  </cols>
  <sheetData>
    <row r="1" spans="1:46" s="54" customFormat="1" ht="3" customHeight="1" x14ac:dyDescent="0.3">
      <c r="A1" s="149"/>
      <c r="C1" s="55"/>
      <c r="D1" s="1"/>
      <c r="E1" s="1"/>
      <c r="F1" s="1"/>
      <c r="G1" s="1"/>
      <c r="H1" s="1"/>
      <c r="I1" s="1"/>
      <c r="J1" s="1"/>
      <c r="K1" s="3"/>
      <c r="L1" s="3"/>
      <c r="M1" s="3"/>
      <c r="N1" s="1"/>
      <c r="O1" s="1"/>
      <c r="P1" s="3"/>
      <c r="Q1" s="3"/>
      <c r="R1" s="3"/>
      <c r="S1" s="1"/>
      <c r="T1" s="1"/>
      <c r="U1" s="3"/>
      <c r="V1" s="3"/>
      <c r="W1" s="3"/>
      <c r="AD1" s="149" t="s">
        <v>66</v>
      </c>
    </row>
    <row r="2" spans="1:46" ht="46.35" customHeight="1" x14ac:dyDescent="0.3">
      <c r="B2" s="304" t="s">
        <v>65</v>
      </c>
      <c r="C2" s="305"/>
    </row>
    <row r="3" spans="1:46" x14ac:dyDescent="0.3">
      <c r="B3" s="306" t="s">
        <v>207</v>
      </c>
      <c r="C3" s="307"/>
      <c r="I3" s="12"/>
      <c r="N3" s="9"/>
      <c r="O3" s="9"/>
      <c r="P3" s="268"/>
      <c r="Q3" s="268"/>
      <c r="R3" s="268"/>
      <c r="S3" s="9"/>
      <c r="T3" s="9"/>
      <c r="U3" s="268"/>
      <c r="V3" s="268"/>
      <c r="W3" s="268"/>
      <c r="X3" s="73"/>
      <c r="Y3" s="73"/>
      <c r="Z3" s="73"/>
      <c r="AA3" s="73"/>
      <c r="AB3" s="73"/>
      <c r="AC3" s="73"/>
      <c r="AD3" s="73"/>
      <c r="AE3" s="73"/>
      <c r="AF3" s="73"/>
      <c r="AG3" s="73"/>
      <c r="AH3" s="73"/>
      <c r="AI3" s="73"/>
      <c r="AJ3" s="73"/>
      <c r="AK3" s="73"/>
      <c r="AL3" s="73"/>
      <c r="AM3" s="73"/>
      <c r="AN3" s="73"/>
      <c r="AO3" s="73"/>
      <c r="AP3" s="73"/>
      <c r="AQ3" s="73"/>
      <c r="AR3" s="73"/>
      <c r="AS3" s="73"/>
      <c r="AT3" s="73"/>
    </row>
    <row r="4" spans="1:46" x14ac:dyDescent="0.3">
      <c r="B4" s="308" t="s">
        <v>215</v>
      </c>
      <c r="C4" s="309"/>
      <c r="I4" s="12"/>
      <c r="N4" s="9"/>
      <c r="O4" s="9"/>
      <c r="P4" s="268"/>
      <c r="Q4" s="268"/>
      <c r="R4" s="268"/>
      <c r="S4" s="9"/>
      <c r="T4" s="9"/>
      <c r="U4" s="268"/>
      <c r="V4" s="268"/>
      <c r="W4" s="268"/>
      <c r="X4" s="73"/>
      <c r="Y4" s="73"/>
      <c r="Z4" s="73"/>
      <c r="AA4" s="73"/>
      <c r="AB4" s="73"/>
      <c r="AC4" s="73"/>
      <c r="AD4" s="73"/>
      <c r="AE4" s="73"/>
      <c r="AF4" s="73"/>
      <c r="AG4" s="73"/>
      <c r="AH4" s="73"/>
      <c r="AI4" s="73"/>
      <c r="AJ4" s="73"/>
      <c r="AK4" s="73"/>
      <c r="AL4" s="73"/>
      <c r="AM4" s="73"/>
      <c r="AN4" s="73"/>
      <c r="AO4" s="73"/>
      <c r="AP4" s="73"/>
      <c r="AQ4" s="73"/>
      <c r="AR4" s="73"/>
      <c r="AS4" s="73"/>
      <c r="AT4" s="73"/>
    </row>
    <row r="5" spans="1:46" x14ac:dyDescent="0.3">
      <c r="B5" s="310" t="s">
        <v>214</v>
      </c>
      <c r="C5" s="311"/>
      <c r="G5" s="132"/>
      <c r="I5" s="12"/>
      <c r="J5" s="12"/>
      <c r="K5" s="12"/>
      <c r="L5" s="132"/>
      <c r="N5" s="269"/>
      <c r="O5" s="17"/>
      <c r="P5" s="17"/>
      <c r="Q5" s="17"/>
      <c r="R5" s="17"/>
      <c r="S5" s="17"/>
      <c r="T5" s="17"/>
      <c r="U5" s="17"/>
      <c r="V5" s="17"/>
      <c r="W5" s="17"/>
      <c r="X5" s="73"/>
      <c r="Y5" s="73"/>
      <c r="Z5" s="73"/>
      <c r="AA5" s="73"/>
      <c r="AB5" s="73"/>
      <c r="AC5" s="73"/>
      <c r="AD5" s="73"/>
      <c r="AE5" s="73"/>
      <c r="AF5" s="73"/>
      <c r="AG5" s="73"/>
      <c r="AH5" s="73"/>
      <c r="AI5" s="73"/>
      <c r="AJ5" s="73"/>
      <c r="AK5" s="73"/>
      <c r="AL5" s="73"/>
      <c r="AM5" s="73"/>
      <c r="AN5" s="73"/>
      <c r="AO5" s="73"/>
      <c r="AP5" s="73"/>
      <c r="AQ5" s="73"/>
      <c r="AR5" s="73"/>
      <c r="AS5" s="73"/>
      <c r="AT5" s="73"/>
    </row>
    <row r="6" spans="1:46" x14ac:dyDescent="0.3">
      <c r="B6" s="145" t="s">
        <v>200</v>
      </c>
      <c r="C6" s="146">
        <f>C179</f>
        <v>29</v>
      </c>
      <c r="I6" s="12"/>
      <c r="J6" s="12"/>
      <c r="K6" s="12"/>
      <c r="L6" s="12"/>
      <c r="N6" s="17"/>
      <c r="O6" s="17"/>
      <c r="P6" s="17"/>
      <c r="Q6" s="17"/>
      <c r="R6" s="17"/>
      <c r="S6" s="17"/>
      <c r="T6" s="17"/>
      <c r="U6" s="17"/>
      <c r="V6" s="17"/>
      <c r="W6" s="17"/>
      <c r="X6" s="73"/>
      <c r="Y6" s="73"/>
      <c r="Z6" s="73"/>
      <c r="AA6" s="73"/>
      <c r="AB6" s="73"/>
      <c r="AC6" s="73"/>
      <c r="AD6" s="73"/>
      <c r="AE6" s="73"/>
      <c r="AF6" s="73"/>
      <c r="AG6" s="73"/>
      <c r="AH6" s="73"/>
      <c r="AI6" s="73"/>
      <c r="AJ6" s="73"/>
      <c r="AK6" s="73"/>
      <c r="AL6" s="73"/>
      <c r="AM6" s="73"/>
      <c r="AN6" s="73"/>
      <c r="AO6" s="73"/>
      <c r="AP6" s="73"/>
      <c r="AQ6" s="73"/>
      <c r="AR6" s="73"/>
      <c r="AS6" s="73"/>
      <c r="AT6" s="73"/>
    </row>
    <row r="7" spans="1:46" s="54" customFormat="1" x14ac:dyDescent="0.3">
      <c r="B7" s="63" t="s">
        <v>58</v>
      </c>
      <c r="C7" s="138" t="str">
        <f>TEXT(C188,"$0")&amp;" to "&amp;TEXT(C187,"$0")</f>
        <v>$25 to $33</v>
      </c>
      <c r="D7" s="1"/>
      <c r="E7" s="1"/>
      <c r="F7" s="1"/>
      <c r="G7" s="1"/>
      <c r="H7" s="1"/>
      <c r="I7" s="12"/>
      <c r="J7" s="12"/>
      <c r="K7" s="12"/>
      <c r="L7" s="12"/>
      <c r="M7" s="3"/>
      <c r="N7" s="17"/>
      <c r="O7" s="17"/>
      <c r="P7" s="17"/>
      <c r="Q7" s="17"/>
      <c r="R7" s="270"/>
      <c r="S7" s="17"/>
      <c r="T7" s="17"/>
      <c r="U7" s="17"/>
      <c r="V7" s="17"/>
      <c r="W7" s="17"/>
      <c r="X7" s="73"/>
      <c r="Y7" s="73"/>
      <c r="Z7" s="73"/>
      <c r="AA7" s="73"/>
      <c r="AB7" s="73"/>
      <c r="AC7" s="73"/>
      <c r="AD7" s="73"/>
      <c r="AE7" s="73"/>
      <c r="AF7" s="73"/>
      <c r="AG7" s="73"/>
      <c r="AH7" s="73"/>
      <c r="AI7" s="73"/>
      <c r="AJ7" s="73"/>
      <c r="AK7" s="73"/>
      <c r="AL7" s="73"/>
      <c r="AM7" s="73"/>
      <c r="AN7" s="73"/>
      <c r="AO7" s="73"/>
      <c r="AP7" s="73"/>
      <c r="AQ7" s="73"/>
      <c r="AR7" s="73"/>
      <c r="AS7" s="73"/>
      <c r="AT7" s="73"/>
    </row>
    <row r="8" spans="1:46" ht="4.5" customHeight="1" x14ac:dyDescent="0.3">
      <c r="C8" s="19"/>
      <c r="D8" s="9"/>
      <c r="E8" s="9"/>
      <c r="F8" s="9"/>
      <c r="G8" s="9"/>
      <c r="H8" s="9"/>
      <c r="I8" s="9"/>
      <c r="J8" s="9"/>
      <c r="K8" s="9"/>
      <c r="L8" s="15"/>
      <c r="M8" s="16"/>
      <c r="N8" s="15"/>
      <c r="O8" s="15"/>
      <c r="P8" s="15"/>
      <c r="Q8" s="17"/>
      <c r="R8" s="17"/>
      <c r="S8" s="15"/>
      <c r="T8" s="15"/>
      <c r="U8" s="15"/>
      <c r="V8" s="17"/>
      <c r="W8" s="17"/>
      <c r="X8" s="73"/>
      <c r="Y8" s="73"/>
      <c r="Z8" s="73"/>
      <c r="AA8" s="73"/>
      <c r="AB8" s="73"/>
      <c r="AC8" s="73"/>
      <c r="AD8" s="73"/>
      <c r="AE8" s="73"/>
      <c r="AF8" s="73"/>
      <c r="AG8" s="73"/>
      <c r="AH8" s="73"/>
      <c r="AI8" s="73"/>
      <c r="AJ8" s="73"/>
      <c r="AK8" s="73"/>
      <c r="AL8" s="73"/>
      <c r="AM8" s="73"/>
      <c r="AN8" s="73"/>
      <c r="AO8" s="73"/>
      <c r="AP8" s="73"/>
      <c r="AQ8" s="73"/>
      <c r="AR8" s="73"/>
      <c r="AS8" s="73"/>
      <c r="AT8" s="73"/>
    </row>
    <row r="9" spans="1:46" ht="15.6" x14ac:dyDescent="0.3">
      <c r="B9" s="312" t="s">
        <v>208</v>
      </c>
      <c r="C9" s="313"/>
      <c r="D9" s="57" t="s">
        <v>139</v>
      </c>
      <c r="E9" s="57" t="s">
        <v>140</v>
      </c>
      <c r="F9" s="57" t="s">
        <v>141</v>
      </c>
      <c r="G9" s="57" t="s">
        <v>160</v>
      </c>
      <c r="H9" s="57" t="s">
        <v>160</v>
      </c>
      <c r="I9" s="57" t="s">
        <v>143</v>
      </c>
      <c r="J9" s="57" t="s">
        <v>144</v>
      </c>
      <c r="K9" s="57" t="s">
        <v>145</v>
      </c>
      <c r="L9" s="57" t="s">
        <v>142</v>
      </c>
      <c r="M9" s="57" t="s">
        <v>142</v>
      </c>
      <c r="N9" s="57" t="s">
        <v>147</v>
      </c>
      <c r="O9" s="57" t="s">
        <v>148</v>
      </c>
      <c r="P9" s="57" t="s">
        <v>149</v>
      </c>
      <c r="Q9" s="280" t="s">
        <v>146</v>
      </c>
      <c r="R9" s="280" t="s">
        <v>146</v>
      </c>
      <c r="S9" s="57" t="s">
        <v>151</v>
      </c>
      <c r="T9" s="59" t="s">
        <v>152</v>
      </c>
      <c r="U9" s="59" t="s">
        <v>153</v>
      </c>
      <c r="V9" s="59" t="s">
        <v>150</v>
      </c>
      <c r="W9" s="59" t="s">
        <v>150</v>
      </c>
      <c r="X9" s="59" t="s">
        <v>190</v>
      </c>
      <c r="Y9" s="59" t="s">
        <v>191</v>
      </c>
      <c r="Z9" s="59" t="s">
        <v>192</v>
      </c>
      <c r="AA9" s="59" t="s">
        <v>193</v>
      </c>
      <c r="AB9" s="67" t="s">
        <v>193</v>
      </c>
      <c r="AC9" s="73"/>
      <c r="AD9" s="73"/>
      <c r="AE9" s="73"/>
      <c r="AF9" s="73"/>
      <c r="AG9" s="73"/>
      <c r="AH9" s="73"/>
      <c r="AI9" s="73"/>
      <c r="AJ9" s="73"/>
      <c r="AK9" s="73"/>
      <c r="AL9" s="73"/>
      <c r="AM9" s="73"/>
      <c r="AN9" s="73"/>
      <c r="AO9" s="73"/>
      <c r="AP9" s="73"/>
      <c r="AQ9" s="73"/>
      <c r="AR9" s="73"/>
      <c r="AS9" s="73"/>
      <c r="AT9" s="73"/>
    </row>
    <row r="10" spans="1:46" ht="16.2" x14ac:dyDescent="0.45">
      <c r="B10" s="300" t="s">
        <v>112</v>
      </c>
      <c r="C10" s="301"/>
      <c r="D10" s="58" t="s">
        <v>157</v>
      </c>
      <c r="E10" s="58" t="s">
        <v>158</v>
      </c>
      <c r="F10" s="58" t="s">
        <v>155</v>
      </c>
      <c r="G10" s="58" t="s">
        <v>159</v>
      </c>
      <c r="H10" s="58" t="s">
        <v>156</v>
      </c>
      <c r="I10" s="58" t="s">
        <v>161</v>
      </c>
      <c r="J10" s="58" t="s">
        <v>162</v>
      </c>
      <c r="K10" s="58" t="s">
        <v>154</v>
      </c>
      <c r="L10" s="58" t="s">
        <v>164</v>
      </c>
      <c r="M10" s="58" t="s">
        <v>165</v>
      </c>
      <c r="N10" s="58" t="s">
        <v>166</v>
      </c>
      <c r="O10" s="58" t="s">
        <v>167</v>
      </c>
      <c r="P10" s="58" t="s">
        <v>163</v>
      </c>
      <c r="Q10" s="281" t="s">
        <v>209</v>
      </c>
      <c r="R10" s="281" t="s">
        <v>210</v>
      </c>
      <c r="S10" s="58" t="s">
        <v>211</v>
      </c>
      <c r="T10" s="60" t="s">
        <v>170</v>
      </c>
      <c r="U10" s="60" t="s">
        <v>169</v>
      </c>
      <c r="V10" s="60" t="s">
        <v>171</v>
      </c>
      <c r="W10" s="60" t="s">
        <v>172</v>
      </c>
      <c r="X10" s="60" t="s">
        <v>194</v>
      </c>
      <c r="Y10" s="60" t="s">
        <v>195</v>
      </c>
      <c r="Z10" s="60" t="s">
        <v>196</v>
      </c>
      <c r="AA10" s="60" t="s">
        <v>197</v>
      </c>
      <c r="AB10" s="68" t="s">
        <v>198</v>
      </c>
      <c r="AC10" s="73"/>
      <c r="AD10" s="73"/>
      <c r="AE10" s="73"/>
      <c r="AF10" s="73"/>
      <c r="AG10" s="73"/>
      <c r="AH10" s="73"/>
      <c r="AI10" s="73"/>
      <c r="AJ10" s="73"/>
      <c r="AK10" s="73"/>
      <c r="AL10" s="73"/>
      <c r="AM10" s="73"/>
      <c r="AN10" s="73"/>
      <c r="AO10" s="73"/>
      <c r="AP10" s="73"/>
      <c r="AQ10" s="73"/>
      <c r="AR10" s="73"/>
      <c r="AS10" s="73"/>
      <c r="AT10" s="73"/>
    </row>
    <row r="11" spans="1:46" s="55" customFormat="1" x14ac:dyDescent="0.3">
      <c r="B11" s="205" t="s">
        <v>111</v>
      </c>
      <c r="C11" s="206"/>
      <c r="D11" s="86">
        <v>25.091999999999999</v>
      </c>
      <c r="E11" s="86">
        <v>29.506</v>
      </c>
      <c r="F11" s="86">
        <v>33.909999999999997</v>
      </c>
      <c r="G11" s="86">
        <v>38.540999999999997</v>
      </c>
      <c r="H11" s="85">
        <f>SUM(D11:G11)</f>
        <v>127.04899999999999</v>
      </c>
      <c r="I11" s="86">
        <v>42.234000000000002</v>
      </c>
      <c r="J11" s="86">
        <v>48.226999999999997</v>
      </c>
      <c r="K11" s="86">
        <v>55.661000000000001</v>
      </c>
      <c r="L11" s="86">
        <v>62.646000000000001</v>
      </c>
      <c r="M11" s="85">
        <f>SUM(I11:L11)</f>
        <v>208.76800000000003</v>
      </c>
      <c r="N11" s="86">
        <v>68.459000000000003</v>
      </c>
      <c r="O11" s="86">
        <v>74.2</v>
      </c>
      <c r="P11" s="86">
        <v>80.716999999999999</v>
      </c>
      <c r="Q11" s="86">
        <v>88.623000000000005</v>
      </c>
      <c r="R11" s="110">
        <f>SUM(N11:Q11)</f>
        <v>311.99899999999997</v>
      </c>
      <c r="S11" s="86">
        <v>93.007000000000005</v>
      </c>
      <c r="T11" s="86">
        <f>T38</f>
        <v>99.800000000000054</v>
      </c>
      <c r="U11" s="86">
        <f>U38</f>
        <v>108.90000000000011</v>
      </c>
      <c r="V11" s="86">
        <f>V38</f>
        <v>118.89999999999991</v>
      </c>
      <c r="W11" s="283">
        <f>SUM(S11:V11)</f>
        <v>420.60700000000008</v>
      </c>
      <c r="X11" s="86">
        <f>X38</f>
        <v>123.85167176003961</v>
      </c>
      <c r="Y11" s="86">
        <f>Y38</f>
        <v>133.89548988411582</v>
      </c>
      <c r="Z11" s="86">
        <f>Z38</f>
        <v>146.1043972783589</v>
      </c>
      <c r="AA11" s="86">
        <f>AA38</f>
        <v>158.33177903027405</v>
      </c>
      <c r="AB11" s="110">
        <f>SUM(X11:AA11)</f>
        <v>562.18333795278841</v>
      </c>
    </row>
    <row r="12" spans="1:46" s="55" customFormat="1" ht="17.25" customHeight="1" x14ac:dyDescent="0.45">
      <c r="B12" s="288" t="s">
        <v>15</v>
      </c>
      <c r="C12" s="289"/>
      <c r="D12" s="91">
        <v>8.9949999999999992</v>
      </c>
      <c r="E12" s="91">
        <v>11.731</v>
      </c>
      <c r="F12" s="91">
        <v>11.683999999999999</v>
      </c>
      <c r="G12" s="91">
        <v>13.637</v>
      </c>
      <c r="H12" s="90">
        <f>SUM(D12:G12)</f>
        <v>46.046999999999997</v>
      </c>
      <c r="I12" s="87">
        <v>14.29</v>
      </c>
      <c r="J12" s="91">
        <v>16.161999999999999</v>
      </c>
      <c r="K12" s="91">
        <v>17.039000000000001</v>
      </c>
      <c r="L12" s="91">
        <v>19.693000000000001</v>
      </c>
      <c r="M12" s="90">
        <f>SUM(I12:L12)</f>
        <v>67.183999999999997</v>
      </c>
      <c r="N12" s="91">
        <v>21.515999999999998</v>
      </c>
      <c r="O12" s="91">
        <v>22.936</v>
      </c>
      <c r="P12" s="91">
        <v>23.866</v>
      </c>
      <c r="Q12" s="91">
        <v>25.582000000000001</v>
      </c>
      <c r="R12" s="223">
        <f>SUM(N12:Q12)</f>
        <v>93.9</v>
      </c>
      <c r="S12" s="91">
        <v>28.106999999999999</v>
      </c>
      <c r="T12" s="91">
        <f>T11*(1-T53)</f>
        <v>29.940000000000019</v>
      </c>
      <c r="U12" s="91">
        <f>U11*(1-U53)</f>
        <v>32.670000000000037</v>
      </c>
      <c r="V12" s="91">
        <f>V11*(1-V53)</f>
        <v>35.66999999999998</v>
      </c>
      <c r="W12" s="223">
        <f>SUM(S12:V12)</f>
        <v>126.38700000000003</v>
      </c>
      <c r="X12" s="91">
        <f>X11*(1-X53)</f>
        <v>37.155501528011889</v>
      </c>
      <c r="Y12" s="91">
        <f>Y11*(1-Y53)</f>
        <v>40.16864696523475</v>
      </c>
      <c r="Z12" s="91">
        <f>Z11*(1-Z53)</f>
        <v>43.831319183507681</v>
      </c>
      <c r="AA12" s="91">
        <f>AA11*(1-AA53)</f>
        <v>47.499533709082222</v>
      </c>
      <c r="AB12" s="223">
        <f>SUM(X12:AA12)</f>
        <v>168.65500138583653</v>
      </c>
    </row>
    <row r="13" spans="1:46" x14ac:dyDescent="0.3">
      <c r="B13" s="290" t="s">
        <v>40</v>
      </c>
      <c r="C13" s="291"/>
      <c r="D13" s="93">
        <f>D11-D12</f>
        <v>16.097000000000001</v>
      </c>
      <c r="E13" s="93">
        <f t="shared" ref="E13:AB13" si="0">E11-E12</f>
        <v>17.774999999999999</v>
      </c>
      <c r="F13" s="93">
        <f t="shared" si="0"/>
        <v>22.225999999999999</v>
      </c>
      <c r="G13" s="94">
        <f t="shared" si="0"/>
        <v>24.903999999999996</v>
      </c>
      <c r="H13" s="95">
        <f t="shared" si="0"/>
        <v>81.001999999999995</v>
      </c>
      <c r="I13" s="92">
        <f t="shared" si="0"/>
        <v>27.944000000000003</v>
      </c>
      <c r="J13" s="96">
        <f t="shared" si="0"/>
        <v>32.064999999999998</v>
      </c>
      <c r="K13" s="96">
        <f t="shared" si="0"/>
        <v>38.622</v>
      </c>
      <c r="L13" s="96">
        <f t="shared" si="0"/>
        <v>42.953000000000003</v>
      </c>
      <c r="M13" s="95">
        <f t="shared" si="0"/>
        <v>141.58400000000003</v>
      </c>
      <c r="N13" s="96">
        <f t="shared" si="0"/>
        <v>46.943000000000005</v>
      </c>
      <c r="O13" s="96">
        <f t="shared" si="0"/>
        <v>51.264000000000003</v>
      </c>
      <c r="P13" s="96">
        <f t="shared" si="0"/>
        <v>56.850999999999999</v>
      </c>
      <c r="Q13" s="96">
        <f t="shared" si="0"/>
        <v>63.041000000000004</v>
      </c>
      <c r="R13" s="95">
        <f t="shared" si="0"/>
        <v>218.09899999999996</v>
      </c>
      <c r="S13" s="96">
        <f t="shared" si="0"/>
        <v>64.900000000000006</v>
      </c>
      <c r="T13" s="96">
        <f t="shared" si="0"/>
        <v>69.860000000000042</v>
      </c>
      <c r="U13" s="96">
        <f t="shared" si="0"/>
        <v>76.230000000000075</v>
      </c>
      <c r="V13" s="96">
        <f t="shared" si="0"/>
        <v>83.229999999999933</v>
      </c>
      <c r="W13" s="95">
        <f t="shared" si="0"/>
        <v>294.22000000000003</v>
      </c>
      <c r="X13" s="96">
        <f t="shared" si="0"/>
        <v>86.696170232027725</v>
      </c>
      <c r="Y13" s="96">
        <f t="shared" si="0"/>
        <v>93.726842918881061</v>
      </c>
      <c r="Z13" s="96">
        <f t="shared" si="0"/>
        <v>102.27307809485123</v>
      </c>
      <c r="AA13" s="96">
        <f t="shared" si="0"/>
        <v>110.83224532119183</v>
      </c>
      <c r="AB13" s="95">
        <f t="shared" si="0"/>
        <v>393.52833656695191</v>
      </c>
    </row>
    <row r="14" spans="1:46" s="54" customFormat="1" ht="16.2" x14ac:dyDescent="0.45">
      <c r="B14" s="74" t="s">
        <v>42</v>
      </c>
      <c r="C14" s="76"/>
      <c r="D14" s="88">
        <f>+D59+D65+D71+D66</f>
        <v>0.154</v>
      </c>
      <c r="E14" s="88">
        <f t="shared" ref="E14:AB14" si="1">+E59+E65+E71+E66</f>
        <v>1.5449999999999999</v>
      </c>
      <c r="F14" s="88">
        <f t="shared" si="1"/>
        <v>1.081</v>
      </c>
      <c r="G14" s="89">
        <f t="shared" si="1"/>
        <v>1.2839999999999998</v>
      </c>
      <c r="H14" s="90">
        <f t="shared" si="1"/>
        <v>3.9100000000000006</v>
      </c>
      <c r="I14" s="87">
        <f t="shared" si="1"/>
        <v>1.5170000000000001</v>
      </c>
      <c r="J14" s="91">
        <f t="shared" si="1"/>
        <v>1.786</v>
      </c>
      <c r="K14" s="91">
        <f t="shared" si="1"/>
        <v>1.7850000000000001</v>
      </c>
      <c r="L14" s="91">
        <f t="shared" si="1"/>
        <v>2.58</v>
      </c>
      <c r="M14" s="90">
        <f t="shared" si="1"/>
        <v>6.6029999999999998</v>
      </c>
      <c r="N14" s="91">
        <f t="shared" si="1"/>
        <v>3.012</v>
      </c>
      <c r="O14" s="91">
        <f t="shared" si="1"/>
        <v>3.1230000000000002</v>
      </c>
      <c r="P14" s="91">
        <f t="shared" si="1"/>
        <v>3.2389999999999999</v>
      </c>
      <c r="Q14" s="91">
        <f>+Q59+Q65+Q71+Q66</f>
        <v>3.2319999999999998</v>
      </c>
      <c r="R14" s="90">
        <f t="shared" si="1"/>
        <v>12.606</v>
      </c>
      <c r="S14" s="91">
        <f t="shared" si="1"/>
        <v>3.5330000000000004</v>
      </c>
      <c r="T14" s="91">
        <f t="shared" si="1"/>
        <v>4.2497006717397774</v>
      </c>
      <c r="U14" s="91">
        <f t="shared" si="1"/>
        <v>5.1737848812560436</v>
      </c>
      <c r="V14" s="91">
        <f t="shared" si="1"/>
        <v>6.197263709419004</v>
      </c>
      <c r="W14" s="90">
        <f t="shared" si="1"/>
        <v>19.153749262414827</v>
      </c>
      <c r="X14" s="91">
        <f t="shared" si="1"/>
        <v>5.3085809589886503</v>
      </c>
      <c r="Y14" s="91">
        <f t="shared" si="1"/>
        <v>5.8977280574748665</v>
      </c>
      <c r="Z14" s="91">
        <f t="shared" si="1"/>
        <v>6.5009130987612957</v>
      </c>
      <c r="AA14" s="91">
        <f t="shared" si="1"/>
        <v>6.9345449569294031</v>
      </c>
      <c r="AB14" s="90">
        <f t="shared" si="1"/>
        <v>24.641767072154217</v>
      </c>
    </row>
    <row r="15" spans="1:46" s="54" customFormat="1" x14ac:dyDescent="0.3">
      <c r="B15" s="290" t="s">
        <v>43</v>
      </c>
      <c r="C15" s="291"/>
      <c r="D15" s="93">
        <f>D13+D14</f>
        <v>16.251000000000001</v>
      </c>
      <c r="E15" s="93">
        <f t="shared" ref="E15:AB15" si="2">E13+E14</f>
        <v>19.32</v>
      </c>
      <c r="F15" s="93">
        <f t="shared" si="2"/>
        <v>23.306999999999999</v>
      </c>
      <c r="G15" s="94">
        <f t="shared" si="2"/>
        <v>26.187999999999995</v>
      </c>
      <c r="H15" s="95">
        <f t="shared" si="2"/>
        <v>84.911999999999992</v>
      </c>
      <c r="I15" s="92">
        <f t="shared" si="2"/>
        <v>29.461000000000002</v>
      </c>
      <c r="J15" s="96">
        <f t="shared" si="2"/>
        <v>33.850999999999999</v>
      </c>
      <c r="K15" s="96">
        <f t="shared" si="2"/>
        <v>40.406999999999996</v>
      </c>
      <c r="L15" s="96">
        <f t="shared" si="2"/>
        <v>45.533000000000001</v>
      </c>
      <c r="M15" s="95">
        <f t="shared" si="2"/>
        <v>148.18700000000004</v>
      </c>
      <c r="N15" s="96">
        <f t="shared" si="2"/>
        <v>49.955000000000005</v>
      </c>
      <c r="O15" s="96">
        <f t="shared" si="2"/>
        <v>54.387</v>
      </c>
      <c r="P15" s="96">
        <f t="shared" si="2"/>
        <v>60.089999999999996</v>
      </c>
      <c r="Q15" s="96">
        <f t="shared" si="2"/>
        <v>66.27300000000001</v>
      </c>
      <c r="R15" s="95">
        <f t="shared" si="2"/>
        <v>230.70499999999996</v>
      </c>
      <c r="S15" s="96">
        <f t="shared" si="2"/>
        <v>68.433000000000007</v>
      </c>
      <c r="T15" s="96">
        <f t="shared" si="2"/>
        <v>74.109700671739816</v>
      </c>
      <c r="U15" s="96">
        <f t="shared" si="2"/>
        <v>81.403784881256115</v>
      </c>
      <c r="V15" s="96">
        <f t="shared" si="2"/>
        <v>89.427263709418938</v>
      </c>
      <c r="W15" s="95">
        <f t="shared" si="2"/>
        <v>313.37374926241483</v>
      </c>
      <c r="X15" s="96">
        <f t="shared" si="2"/>
        <v>92.004751191016382</v>
      </c>
      <c r="Y15" s="96">
        <f t="shared" si="2"/>
        <v>99.624570976355926</v>
      </c>
      <c r="Z15" s="96">
        <f t="shared" si="2"/>
        <v>108.77399119361253</v>
      </c>
      <c r="AA15" s="96">
        <f t="shared" si="2"/>
        <v>117.76679027812123</v>
      </c>
      <c r="AB15" s="95">
        <f t="shared" si="2"/>
        <v>418.17010363910612</v>
      </c>
    </row>
    <row r="16" spans="1:46" x14ac:dyDescent="0.3">
      <c r="B16" s="288" t="s">
        <v>30</v>
      </c>
      <c r="C16" s="289"/>
      <c r="D16" s="83">
        <v>5.1779999999999999</v>
      </c>
      <c r="E16" s="83">
        <v>10.499000000000001</v>
      </c>
      <c r="F16" s="83">
        <v>9.5500000000000007</v>
      </c>
      <c r="G16" s="84">
        <v>11.176</v>
      </c>
      <c r="H16" s="85">
        <f>SUM(D16:G16)</f>
        <v>36.402999999999999</v>
      </c>
      <c r="I16" s="82">
        <v>13.259</v>
      </c>
      <c r="J16" s="86">
        <v>14.227</v>
      </c>
      <c r="K16" s="86">
        <v>16.030999999999999</v>
      </c>
      <c r="L16" s="97">
        <v>19.097999999999999</v>
      </c>
      <c r="M16" s="85">
        <f>SUM(I16:L16)</f>
        <v>62.614999999999995</v>
      </c>
      <c r="N16" s="98">
        <v>21.597000000000001</v>
      </c>
      <c r="O16" s="86">
        <v>22.134</v>
      </c>
      <c r="P16" s="86">
        <v>22.952999999999999</v>
      </c>
      <c r="Q16" s="86">
        <v>24.382999999999999</v>
      </c>
      <c r="R16" s="85">
        <f>SUM(N16:Q16)</f>
        <v>91.066999999999993</v>
      </c>
      <c r="S16" s="86">
        <v>26.456</v>
      </c>
      <c r="T16" s="86">
        <f>T11*T47</f>
        <v>29.940000000000015</v>
      </c>
      <c r="U16" s="86">
        <f>U11*U47</f>
        <v>32.67000000000003</v>
      </c>
      <c r="V16" s="86">
        <f>V11*V47</f>
        <v>35.669999999999973</v>
      </c>
      <c r="W16" s="85">
        <f>SUM(S16:V16)</f>
        <v>124.73600000000002</v>
      </c>
      <c r="X16" s="86">
        <f>X11*X47</f>
        <v>37.155501528011882</v>
      </c>
      <c r="Y16" s="86">
        <f>Y11*Y47</f>
        <v>40.168646965234743</v>
      </c>
      <c r="Z16" s="86">
        <f>Z11*Z47</f>
        <v>43.831319183507667</v>
      </c>
      <c r="AA16" s="86">
        <f>AA11*AA47</f>
        <v>47.499533709082215</v>
      </c>
      <c r="AB16" s="85">
        <f>SUM(X16:AA16)</f>
        <v>168.6550013858365</v>
      </c>
    </row>
    <row r="17" spans="2:28" s="54" customFormat="1" x14ac:dyDescent="0.3">
      <c r="B17" s="69" t="s">
        <v>31</v>
      </c>
      <c r="C17" s="70"/>
      <c r="D17" s="83">
        <v>14.287000000000001</v>
      </c>
      <c r="E17" s="83">
        <v>20.338999999999999</v>
      </c>
      <c r="F17" s="83">
        <v>21.547999999999998</v>
      </c>
      <c r="G17" s="84">
        <v>21.701000000000001</v>
      </c>
      <c r="H17" s="85">
        <f>SUM(D17:G17)</f>
        <v>77.875</v>
      </c>
      <c r="I17" s="82">
        <v>23.402999999999999</v>
      </c>
      <c r="J17" s="86">
        <v>27.242000000000001</v>
      </c>
      <c r="K17" s="86">
        <v>29.079000000000001</v>
      </c>
      <c r="L17" s="97">
        <v>34.328000000000003</v>
      </c>
      <c r="M17" s="85">
        <f>SUM(I17:L17)</f>
        <v>114.05199999999999</v>
      </c>
      <c r="N17" s="98">
        <v>36.171999999999997</v>
      </c>
      <c r="O17" s="86">
        <v>39.35</v>
      </c>
      <c r="P17" s="86">
        <v>43.899000000000001</v>
      </c>
      <c r="Q17" s="86">
        <v>47.566000000000003</v>
      </c>
      <c r="R17" s="85">
        <f>SUM(N17:Q17)</f>
        <v>166.98699999999999</v>
      </c>
      <c r="S17" s="86">
        <v>47.301000000000002</v>
      </c>
      <c r="T17" s="86">
        <f>T11*T48</f>
        <v>51.610009011420665</v>
      </c>
      <c r="U17" s="86">
        <f>U11*U48</f>
        <v>60.700247177940746</v>
      </c>
      <c r="V17" s="86">
        <f>V11*V48</f>
        <v>70.984891252576602</v>
      </c>
      <c r="W17" s="85">
        <f>SUM(S17:V17)</f>
        <v>230.59614744193803</v>
      </c>
      <c r="X17" s="86">
        <f>X11*X48</f>
        <v>73.32184720332117</v>
      </c>
      <c r="Y17" s="86">
        <f>Y11*Y48</f>
        <v>79.267921950364439</v>
      </c>
      <c r="Z17" s="86">
        <f>Z11*Z48</f>
        <v>86.495758520988886</v>
      </c>
      <c r="AA17" s="86">
        <f>AA11*AA48</f>
        <v>93.734532158599677</v>
      </c>
      <c r="AB17" s="85">
        <f>SUM(X17:AA17)</f>
        <v>332.82005983327417</v>
      </c>
    </row>
    <row r="18" spans="2:28" s="54" customFormat="1" ht="16.2" x14ac:dyDescent="0.45">
      <c r="B18" s="74" t="s">
        <v>16</v>
      </c>
      <c r="C18" s="62"/>
      <c r="D18" s="88">
        <v>6.3840000000000003</v>
      </c>
      <c r="E18" s="88">
        <v>8.3149999999999995</v>
      </c>
      <c r="F18" s="88">
        <v>8.94</v>
      </c>
      <c r="G18" s="89">
        <v>9.23</v>
      </c>
      <c r="H18" s="90">
        <f>SUM(D18:G18)</f>
        <v>32.869</v>
      </c>
      <c r="I18" s="87">
        <v>10.127000000000001</v>
      </c>
      <c r="J18" s="91">
        <v>11.536</v>
      </c>
      <c r="K18" s="91">
        <v>12.319000000000001</v>
      </c>
      <c r="L18" s="99">
        <v>13.92</v>
      </c>
      <c r="M18" s="90">
        <f>SUM(I18:L18)</f>
        <v>47.902000000000001</v>
      </c>
      <c r="N18" s="100">
        <v>15.861000000000001</v>
      </c>
      <c r="O18" s="91">
        <v>16.076000000000001</v>
      </c>
      <c r="P18" s="91">
        <v>16.212</v>
      </c>
      <c r="Q18" s="91">
        <v>16.222000000000001</v>
      </c>
      <c r="R18" s="90">
        <f>SUM(N18:Q18)</f>
        <v>64.371000000000009</v>
      </c>
      <c r="S18" s="91">
        <v>18.317</v>
      </c>
      <c r="T18" s="91">
        <f>T11*T49</f>
        <v>20.958000000000009</v>
      </c>
      <c r="U18" s="91">
        <f>U11*U49</f>
        <v>22.869000000000021</v>
      </c>
      <c r="V18" s="91">
        <f>V11*V49</f>
        <v>24.96899999999998</v>
      </c>
      <c r="W18" s="90">
        <f>SUM(S18:V18)</f>
        <v>87.113</v>
      </c>
      <c r="X18" s="91">
        <f>X11*X49</f>
        <v>26.008851069608315</v>
      </c>
      <c r="Y18" s="91">
        <f>Y11*Y49</f>
        <v>27.78331415095403</v>
      </c>
      <c r="Z18" s="91">
        <f>Z11*Z49</f>
        <v>29.951401442063574</v>
      </c>
      <c r="AA18" s="91">
        <f>AA11*AA49</f>
        <v>32.062185253630496</v>
      </c>
      <c r="AB18" s="90">
        <f>SUM(X18:AA18)</f>
        <v>115.80575191625641</v>
      </c>
    </row>
    <row r="19" spans="2:28" s="18" customFormat="1" ht="16.2" x14ac:dyDescent="0.45">
      <c r="B19" s="26" t="s">
        <v>24</v>
      </c>
      <c r="C19" s="27"/>
      <c r="D19" s="102">
        <f>SUM(D16:D18)</f>
        <v>25.849</v>
      </c>
      <c r="E19" s="102">
        <f t="shared" ref="E19:P19" si="3">SUM(E16:E18)</f>
        <v>39.152999999999999</v>
      </c>
      <c r="F19" s="102">
        <f t="shared" si="3"/>
        <v>40.037999999999997</v>
      </c>
      <c r="G19" s="103">
        <f t="shared" si="3"/>
        <v>42.106999999999999</v>
      </c>
      <c r="H19" s="104">
        <f t="shared" si="3"/>
        <v>147.14699999999999</v>
      </c>
      <c r="I19" s="101">
        <f t="shared" si="3"/>
        <v>46.789000000000001</v>
      </c>
      <c r="J19" s="105">
        <f t="shared" si="3"/>
        <v>53.005000000000003</v>
      </c>
      <c r="K19" s="105">
        <f t="shared" si="3"/>
        <v>57.429000000000002</v>
      </c>
      <c r="L19" s="106">
        <f t="shared" si="3"/>
        <v>67.346000000000004</v>
      </c>
      <c r="M19" s="104">
        <f t="shared" si="3"/>
        <v>224.56899999999996</v>
      </c>
      <c r="N19" s="107">
        <f t="shared" si="3"/>
        <v>73.63</v>
      </c>
      <c r="O19" s="105">
        <f t="shared" si="3"/>
        <v>77.56</v>
      </c>
      <c r="P19" s="105">
        <f t="shared" si="3"/>
        <v>83.064000000000007</v>
      </c>
      <c r="Q19" s="106">
        <f t="shared" ref="Q19:AB19" si="4">SUM(Q16:Q18)</f>
        <v>88.170999999999992</v>
      </c>
      <c r="R19" s="104">
        <f t="shared" si="4"/>
        <v>322.42499999999995</v>
      </c>
      <c r="S19" s="107">
        <f t="shared" si="4"/>
        <v>92.074000000000012</v>
      </c>
      <c r="T19" s="105">
        <f t="shared" si="4"/>
        <v>102.5080090114207</v>
      </c>
      <c r="U19" s="105">
        <f t="shared" si="4"/>
        <v>116.2392471779408</v>
      </c>
      <c r="V19" s="106">
        <f t="shared" si="4"/>
        <v>131.62389125257656</v>
      </c>
      <c r="W19" s="104">
        <f t="shared" si="4"/>
        <v>442.44514744193805</v>
      </c>
      <c r="X19" s="107">
        <f t="shared" si="4"/>
        <v>136.48619980094136</v>
      </c>
      <c r="Y19" s="105">
        <f t="shared" si="4"/>
        <v>147.21988306655322</v>
      </c>
      <c r="Z19" s="105">
        <f t="shared" si="4"/>
        <v>160.27847914656013</v>
      </c>
      <c r="AA19" s="106">
        <f t="shared" si="4"/>
        <v>173.29625112131239</v>
      </c>
      <c r="AB19" s="104">
        <f t="shared" si="4"/>
        <v>617.28081313536711</v>
      </c>
    </row>
    <row r="20" spans="2:28" x14ac:dyDescent="0.3">
      <c r="B20" s="290" t="s">
        <v>20</v>
      </c>
      <c r="C20" s="291"/>
      <c r="D20" s="93">
        <f>D13-D19</f>
        <v>-9.7519999999999989</v>
      </c>
      <c r="E20" s="93">
        <f t="shared" ref="E20:AB20" si="5">E13-E19</f>
        <v>-21.378</v>
      </c>
      <c r="F20" s="93">
        <f t="shared" si="5"/>
        <v>-17.811999999999998</v>
      </c>
      <c r="G20" s="94">
        <f t="shared" si="5"/>
        <v>-17.203000000000003</v>
      </c>
      <c r="H20" s="95">
        <f t="shared" si="5"/>
        <v>-66.144999999999996</v>
      </c>
      <c r="I20" s="92">
        <f t="shared" si="5"/>
        <v>-18.844999999999999</v>
      </c>
      <c r="J20" s="96">
        <f t="shared" si="5"/>
        <v>-20.940000000000005</v>
      </c>
      <c r="K20" s="96">
        <f t="shared" si="5"/>
        <v>-18.807000000000002</v>
      </c>
      <c r="L20" s="108">
        <f t="shared" si="5"/>
        <v>-24.393000000000001</v>
      </c>
      <c r="M20" s="95">
        <f t="shared" si="5"/>
        <v>-82.984999999999928</v>
      </c>
      <c r="N20" s="109">
        <f t="shared" si="5"/>
        <v>-26.686999999999991</v>
      </c>
      <c r="O20" s="96">
        <f t="shared" si="5"/>
        <v>-26.295999999999999</v>
      </c>
      <c r="P20" s="96">
        <f t="shared" si="5"/>
        <v>-26.213000000000008</v>
      </c>
      <c r="Q20" s="108">
        <f t="shared" si="5"/>
        <v>-25.129999999999988</v>
      </c>
      <c r="R20" s="95">
        <f t="shared" si="5"/>
        <v>-104.32599999999999</v>
      </c>
      <c r="S20" s="109">
        <f t="shared" si="5"/>
        <v>-27.174000000000007</v>
      </c>
      <c r="T20" s="96">
        <f t="shared" si="5"/>
        <v>-32.648009011420655</v>
      </c>
      <c r="U20" s="96">
        <f t="shared" si="5"/>
        <v>-40.009247177940722</v>
      </c>
      <c r="V20" s="108">
        <f t="shared" si="5"/>
        <v>-48.393891252576623</v>
      </c>
      <c r="W20" s="284">
        <f t="shared" si="5"/>
        <v>-148.22514744193802</v>
      </c>
      <c r="X20" s="109">
        <f t="shared" si="5"/>
        <v>-49.790029568913639</v>
      </c>
      <c r="Y20" s="96">
        <f t="shared" si="5"/>
        <v>-53.493040147672161</v>
      </c>
      <c r="Z20" s="96">
        <f t="shared" si="5"/>
        <v>-58.005401051708901</v>
      </c>
      <c r="AA20" s="108">
        <f t="shared" si="5"/>
        <v>-62.46400580012056</v>
      </c>
      <c r="AB20" s="95">
        <f t="shared" si="5"/>
        <v>-223.7524765684152</v>
      </c>
    </row>
    <row r="21" spans="2:28" s="55" customFormat="1" x14ac:dyDescent="0.3">
      <c r="B21" s="71" t="s">
        <v>41</v>
      </c>
      <c r="C21" s="72"/>
      <c r="D21" s="83">
        <f>+D60+D61+D62+D67+D68+D69</f>
        <v>1.7449999999999999</v>
      </c>
      <c r="E21" s="83">
        <f>+E60+E61+E62+E67+E68+E69</f>
        <v>10.071</v>
      </c>
      <c r="F21" s="83">
        <f>+F60+F61+F62+F67+F68+F69</f>
        <v>10.326000000000001</v>
      </c>
      <c r="G21" s="84">
        <f>+G60+G61+G62+G67+G68+G69</f>
        <v>7.8369999999999997</v>
      </c>
      <c r="H21" s="85">
        <f>SUM(D21:G21)</f>
        <v>29.978999999999999</v>
      </c>
      <c r="I21" s="82">
        <f>+I60+I61+I62+I67+I68+I69</f>
        <v>9.4260000000000002</v>
      </c>
      <c r="J21" s="86">
        <f>+J60+J61+J62+J67+J68+J69</f>
        <v>12.350999999999999</v>
      </c>
      <c r="K21" s="86">
        <f>+K60+K61+K62+K67+K68+K69</f>
        <v>12.388</v>
      </c>
      <c r="L21" s="86">
        <f>+L60+L61+L62+L67+L68+L69+L72+L73+L74</f>
        <v>14.583</v>
      </c>
      <c r="M21" s="85">
        <f>SUM(I21:L21)</f>
        <v>48.747999999999998</v>
      </c>
      <c r="N21" s="204">
        <f>+N60+N61+N62+N67+N68+N69+N72+N73+N74</f>
        <v>16.881</v>
      </c>
      <c r="O21" s="86">
        <f>+O60+O61+O62+O67+O68+O69+O72+O73+O74</f>
        <v>17.505000000000003</v>
      </c>
      <c r="P21" s="86">
        <f>+P60+P61+P62+P67+P68+P69+P72+P73+P74</f>
        <v>18.718000000000004</v>
      </c>
      <c r="Q21" s="86">
        <f>+Q60+Q61+Q62+Q67+Q68+Q69+Q72+Q73+Q74</f>
        <v>17.504000000000001</v>
      </c>
      <c r="R21" s="85">
        <f>SUM(N21:Q21)</f>
        <v>70.608000000000004</v>
      </c>
      <c r="S21" s="86">
        <f>+S60+S61+S62+S67+S68+S69+S72+S73+S74</f>
        <v>18.396000000000001</v>
      </c>
      <c r="T21" s="86">
        <f>+T60+T61+T62+T67+T68+T69+T72+T73+T74</f>
        <v>23.536948596101588</v>
      </c>
      <c r="U21" s="86">
        <f>+U60+U61+U62+U67+U68+U69+U72+U73+U74</f>
        <v>31.394788289025954</v>
      </c>
      <c r="V21" s="86">
        <f>+V60+V61+V62+V67+V68+V69+V72+V73+V74</f>
        <v>39.545610667538561</v>
      </c>
      <c r="W21" s="285">
        <f>SUM(S21:V21)</f>
        <v>112.8733475526661</v>
      </c>
      <c r="X21" s="86">
        <f>+X60+X61+X62+X67+X68+X69+X72+X73+X74</f>
        <v>32.405026692354085</v>
      </c>
      <c r="Y21" s="86">
        <f>+Y60+Y61+Y62+Y67+Y68+Y69+Y72+Y73+Y74</f>
        <v>37.152828717704985</v>
      </c>
      <c r="Z21" s="86">
        <f>+Z60+Z61+Z62+Z67+Z68+Z69+Z72+Z73+Z74</f>
        <v>42.079189931916353</v>
      </c>
      <c r="AA21" s="86">
        <f>+AA60+AA61+AA62+AA67+AA68+AA69+AA72+AA73+AA74</f>
        <v>45.594599580078217</v>
      </c>
      <c r="AB21" s="85">
        <f>SUM(X21:AA21)</f>
        <v>157.23164492205362</v>
      </c>
    </row>
    <row r="22" spans="2:28" s="47" customFormat="1" x14ac:dyDescent="0.3">
      <c r="B22" s="290" t="s">
        <v>21</v>
      </c>
      <c r="C22" s="291"/>
      <c r="D22" s="93">
        <f>D20+D21+D14</f>
        <v>-7.8529999999999998</v>
      </c>
      <c r="E22" s="93">
        <f t="shared" ref="E22:AB22" si="6">E20+E21+E14</f>
        <v>-9.7620000000000005</v>
      </c>
      <c r="F22" s="93">
        <f t="shared" si="6"/>
        <v>-6.4049999999999976</v>
      </c>
      <c r="G22" s="94">
        <f t="shared" si="6"/>
        <v>-8.0820000000000043</v>
      </c>
      <c r="H22" s="95">
        <f t="shared" si="6"/>
        <v>-32.255999999999993</v>
      </c>
      <c r="I22" s="92">
        <f t="shared" si="6"/>
        <v>-7.9019999999999984</v>
      </c>
      <c r="J22" s="96">
        <f t="shared" si="6"/>
        <v>-6.8030000000000062</v>
      </c>
      <c r="K22" s="96">
        <f t="shared" si="6"/>
        <v>-4.6340000000000021</v>
      </c>
      <c r="L22" s="96">
        <f t="shared" si="6"/>
        <v>-7.23</v>
      </c>
      <c r="M22" s="95">
        <f t="shared" si="6"/>
        <v>-27.633999999999929</v>
      </c>
      <c r="N22" s="96">
        <f t="shared" si="6"/>
        <v>-6.7939999999999898</v>
      </c>
      <c r="O22" s="96">
        <f t="shared" si="6"/>
        <v>-5.6679999999999966</v>
      </c>
      <c r="P22" s="96">
        <f t="shared" si="6"/>
        <v>-4.2560000000000047</v>
      </c>
      <c r="Q22" s="96">
        <f t="shared" si="6"/>
        <v>-4.3939999999999877</v>
      </c>
      <c r="R22" s="95">
        <f t="shared" si="6"/>
        <v>-21.111999999999988</v>
      </c>
      <c r="S22" s="96">
        <f t="shared" si="6"/>
        <v>-5.2450000000000054</v>
      </c>
      <c r="T22" s="96">
        <f t="shared" si="6"/>
        <v>-4.861359743579289</v>
      </c>
      <c r="U22" s="96">
        <f t="shared" si="6"/>
        <v>-3.4406740076587248</v>
      </c>
      <c r="V22" s="96">
        <f t="shared" si="6"/>
        <v>-2.6510168756190575</v>
      </c>
      <c r="W22" s="284">
        <f t="shared" si="6"/>
        <v>-16.198050626857089</v>
      </c>
      <c r="X22" s="96">
        <f t="shared" si="6"/>
        <v>-12.076421917570904</v>
      </c>
      <c r="Y22" s="96">
        <f t="shared" si="6"/>
        <v>-10.44248337249231</v>
      </c>
      <c r="Z22" s="96">
        <f t="shared" si="6"/>
        <v>-9.4252980210312529</v>
      </c>
      <c r="AA22" s="96">
        <f t="shared" si="6"/>
        <v>-9.9348612631129392</v>
      </c>
      <c r="AB22" s="95">
        <f t="shared" si="6"/>
        <v>-41.879064574207369</v>
      </c>
    </row>
    <row r="23" spans="2:28" s="54" customFormat="1" x14ac:dyDescent="0.3">
      <c r="B23" s="69" t="s">
        <v>25</v>
      </c>
      <c r="C23" s="70"/>
      <c r="D23" s="83">
        <v>0</v>
      </c>
      <c r="E23" s="83">
        <v>0</v>
      </c>
      <c r="F23" s="83">
        <v>0</v>
      </c>
      <c r="G23" s="84">
        <v>0</v>
      </c>
      <c r="H23" s="85">
        <f>SUM(D23:G23)</f>
        <v>0</v>
      </c>
      <c r="I23" s="82">
        <v>0</v>
      </c>
      <c r="J23" s="86">
        <v>0</v>
      </c>
      <c r="K23" s="86">
        <v>0</v>
      </c>
      <c r="L23" s="86">
        <v>0</v>
      </c>
      <c r="M23" s="85">
        <f>SUM(I23:L23)</f>
        <v>0</v>
      </c>
      <c r="N23" s="86">
        <v>0</v>
      </c>
      <c r="O23" s="86">
        <v>0</v>
      </c>
      <c r="P23" s="86">
        <v>0</v>
      </c>
      <c r="Q23" s="86">
        <v>0</v>
      </c>
      <c r="R23" s="85">
        <f>SUM(N23:Q23)</f>
        <v>0</v>
      </c>
      <c r="S23" s="86">
        <f>S50</f>
        <v>0</v>
      </c>
      <c r="T23" s="86">
        <f>T50</f>
        <v>0</v>
      </c>
      <c r="U23" s="86">
        <f>U50</f>
        <v>0</v>
      </c>
      <c r="V23" s="86">
        <f>V50</f>
        <v>0</v>
      </c>
      <c r="W23" s="85">
        <f>SUM(S23:V23)</f>
        <v>0</v>
      </c>
      <c r="X23" s="86">
        <f>X50</f>
        <v>0</v>
      </c>
      <c r="Y23" s="86">
        <f>Y50</f>
        <v>0</v>
      </c>
      <c r="Z23" s="86">
        <f>Z50</f>
        <v>0</v>
      </c>
      <c r="AA23" s="86">
        <f>AA50</f>
        <v>0</v>
      </c>
      <c r="AB23" s="85">
        <f>SUM(X23:AA23)</f>
        <v>0</v>
      </c>
    </row>
    <row r="24" spans="2:28" ht="16.2" x14ac:dyDescent="0.45">
      <c r="B24" s="288" t="s">
        <v>26</v>
      </c>
      <c r="C24" s="289"/>
      <c r="D24" s="88">
        <v>-0.45800000000000002</v>
      </c>
      <c r="E24" s="88">
        <v>-0.45</v>
      </c>
      <c r="F24" s="88">
        <v>-0.34300000000000003</v>
      </c>
      <c r="G24" s="89">
        <v>-0.28199999999999997</v>
      </c>
      <c r="H24" s="90">
        <f>SUM(D24:G24)</f>
        <v>-1.5330000000000001</v>
      </c>
      <c r="I24" s="87">
        <v>-0.23</v>
      </c>
      <c r="J24" s="91">
        <v>-0.34300000000000003</v>
      </c>
      <c r="K24" s="91">
        <v>0.14499999999999999</v>
      </c>
      <c r="L24" s="91">
        <v>-0.30199999999999999</v>
      </c>
      <c r="M24" s="90">
        <f>SUM(I24:L24)</f>
        <v>-0.73</v>
      </c>
      <c r="N24" s="91">
        <v>-7.0000000000000007E-2</v>
      </c>
      <c r="O24" s="91">
        <v>0.13400000000000001</v>
      </c>
      <c r="P24" s="91">
        <v>0.68100000000000005</v>
      </c>
      <c r="Q24" s="91">
        <v>0.77500000000000002</v>
      </c>
      <c r="R24" s="90">
        <f>SUM(N24:Q24)</f>
        <v>1.52</v>
      </c>
      <c r="S24" s="91">
        <v>0.218</v>
      </c>
      <c r="T24" s="91">
        <f>T11*T51</f>
        <v>0.18023180592991925</v>
      </c>
      <c r="U24" s="91">
        <f>U11*U51</f>
        <v>0.91877671370343394</v>
      </c>
      <c r="V24" s="91">
        <f>V11*V51</f>
        <v>1.0397695857734439</v>
      </c>
      <c r="W24" s="90">
        <f>SUM(S24:V24)</f>
        <v>2.3567781054067973</v>
      </c>
      <c r="X24" s="91">
        <f>X11*X51</f>
        <v>0.29029712219175585</v>
      </c>
      <c r="Y24" s="91">
        <f>Y11*Y51</f>
        <v>0.24180587121929273</v>
      </c>
      <c r="Z24" s="91">
        <f>Z11*Z51</f>
        <v>1.2326659135815556</v>
      </c>
      <c r="AA24" s="91">
        <f>AA11*AA51</f>
        <v>1.3845968738190129</v>
      </c>
      <c r="AB24" s="90">
        <f>SUM(X24:AA24)</f>
        <v>3.1493657808116171</v>
      </c>
    </row>
    <row r="25" spans="2:28" x14ac:dyDescent="0.3">
      <c r="B25" s="290" t="s">
        <v>17</v>
      </c>
      <c r="C25" s="291"/>
      <c r="D25" s="93">
        <f t="shared" ref="D25:AB25" si="7">D20+D24+D23</f>
        <v>-10.209999999999999</v>
      </c>
      <c r="E25" s="93">
        <f t="shared" si="7"/>
        <v>-21.827999999999999</v>
      </c>
      <c r="F25" s="93">
        <f t="shared" si="7"/>
        <v>-18.154999999999998</v>
      </c>
      <c r="G25" s="94">
        <f t="shared" si="7"/>
        <v>-17.485000000000003</v>
      </c>
      <c r="H25" s="95">
        <f t="shared" si="7"/>
        <v>-67.677999999999997</v>
      </c>
      <c r="I25" s="92">
        <f t="shared" si="7"/>
        <v>-19.074999999999999</v>
      </c>
      <c r="J25" s="96">
        <f t="shared" si="7"/>
        <v>-21.283000000000005</v>
      </c>
      <c r="K25" s="96">
        <f t="shared" si="7"/>
        <v>-18.662000000000003</v>
      </c>
      <c r="L25" s="96">
        <f t="shared" si="7"/>
        <v>-24.695</v>
      </c>
      <c r="M25" s="95">
        <f t="shared" si="7"/>
        <v>-83.714999999999932</v>
      </c>
      <c r="N25" s="96">
        <f t="shared" si="7"/>
        <v>-26.756999999999991</v>
      </c>
      <c r="O25" s="96">
        <f t="shared" si="7"/>
        <v>-26.161999999999999</v>
      </c>
      <c r="P25" s="96">
        <f t="shared" si="7"/>
        <v>-25.532000000000007</v>
      </c>
      <c r="Q25" s="96">
        <f t="shared" si="7"/>
        <v>-24.35499999999999</v>
      </c>
      <c r="R25" s="95">
        <f t="shared" si="7"/>
        <v>-102.806</v>
      </c>
      <c r="S25" s="96">
        <f t="shared" si="7"/>
        <v>-26.956000000000007</v>
      </c>
      <c r="T25" s="96">
        <f t="shared" si="7"/>
        <v>-32.467777205490734</v>
      </c>
      <c r="U25" s="96">
        <f t="shared" si="7"/>
        <v>-39.090470464237285</v>
      </c>
      <c r="V25" s="96">
        <f t="shared" si="7"/>
        <v>-47.354121666803181</v>
      </c>
      <c r="W25" s="95">
        <f t="shared" si="7"/>
        <v>-145.86836933653123</v>
      </c>
      <c r="X25" s="96">
        <f t="shared" si="7"/>
        <v>-49.499732446721886</v>
      </c>
      <c r="Y25" s="96">
        <f t="shared" si="7"/>
        <v>-53.25123427645287</v>
      </c>
      <c r="Z25" s="96">
        <f t="shared" si="7"/>
        <v>-56.772735138127345</v>
      </c>
      <c r="AA25" s="96">
        <f t="shared" si="7"/>
        <v>-61.079408926301547</v>
      </c>
      <c r="AB25" s="95">
        <f t="shared" si="7"/>
        <v>-220.60311078760358</v>
      </c>
    </row>
    <row r="26" spans="2:28" x14ac:dyDescent="0.3">
      <c r="B26" s="288" t="s">
        <v>32</v>
      </c>
      <c r="C26" s="289"/>
      <c r="D26" s="83">
        <v>4.9000000000000002E-2</v>
      </c>
      <c r="E26" s="83">
        <v>-8.5000000000000006E-2</v>
      </c>
      <c r="F26" s="83">
        <v>-0.23599999999999999</v>
      </c>
      <c r="G26" s="84">
        <v>8.9999999999999993E-3</v>
      </c>
      <c r="H26" s="85">
        <f>SUM(D26:G26)</f>
        <v>-0.26300000000000001</v>
      </c>
      <c r="I26" s="82">
        <v>9.2999999999999999E-2</v>
      </c>
      <c r="J26" s="86">
        <v>0.19900000000000001</v>
      </c>
      <c r="K26" s="86">
        <v>0.26200000000000001</v>
      </c>
      <c r="L26" s="86">
        <v>-0.216</v>
      </c>
      <c r="M26" s="110">
        <f>SUM(I26:L26)</f>
        <v>0.33800000000000008</v>
      </c>
      <c r="N26" s="86">
        <v>0.41399999999999998</v>
      </c>
      <c r="O26" s="86">
        <v>9.1999999999999998E-2</v>
      </c>
      <c r="P26" s="86">
        <v>0.29399999999999998</v>
      </c>
      <c r="Q26" s="86">
        <v>0.193</v>
      </c>
      <c r="R26" s="85">
        <f>SUM(N26:Q26)</f>
        <v>0.9930000000000001</v>
      </c>
      <c r="S26" s="86">
        <v>3.7999999999999999E-2</v>
      </c>
      <c r="T26" s="86">
        <f>T25*T52</f>
        <v>-4.7677772054907344</v>
      </c>
      <c r="U26" s="86">
        <f>U25*U52</f>
        <v>-11.09047046423728</v>
      </c>
      <c r="V26" s="86">
        <f>V25*V52</f>
        <v>-20.05412166680318</v>
      </c>
      <c r="W26" s="85">
        <f>SUM(S26:V26)</f>
        <v>-35.874369336531196</v>
      </c>
      <c r="X26" s="86">
        <f>X25*X52</f>
        <v>-20.962772025326426</v>
      </c>
      <c r="Y26" s="86">
        <f>Y25*Y52</f>
        <v>-22.551505412802616</v>
      </c>
      <c r="Z26" s="86">
        <f>Z25*Z52</f>
        <v>-24.042835084730193</v>
      </c>
      <c r="AA26" s="86">
        <f>AA25*AA52</f>
        <v>-25.866679706640337</v>
      </c>
      <c r="AB26" s="85">
        <f>SUM(X26:AA26)</f>
        <v>-93.423792229499568</v>
      </c>
    </row>
    <row r="27" spans="2:28" x14ac:dyDescent="0.3">
      <c r="B27" s="290" t="s">
        <v>27</v>
      </c>
      <c r="C27" s="291"/>
      <c r="D27" s="93">
        <f t="shared" ref="D27:AB27" si="8">D25-D26</f>
        <v>-10.258999999999999</v>
      </c>
      <c r="E27" s="93">
        <f t="shared" si="8"/>
        <v>-21.742999999999999</v>
      </c>
      <c r="F27" s="93">
        <f t="shared" si="8"/>
        <v>-17.918999999999997</v>
      </c>
      <c r="G27" s="94">
        <f t="shared" si="8"/>
        <v>-17.494000000000003</v>
      </c>
      <c r="H27" s="95">
        <f t="shared" si="8"/>
        <v>-67.414999999999992</v>
      </c>
      <c r="I27" s="92">
        <f t="shared" si="8"/>
        <v>-19.167999999999999</v>
      </c>
      <c r="J27" s="96">
        <f t="shared" si="8"/>
        <v>-21.482000000000006</v>
      </c>
      <c r="K27" s="96">
        <f t="shared" si="8"/>
        <v>-18.924000000000003</v>
      </c>
      <c r="L27" s="96">
        <f t="shared" si="8"/>
        <v>-24.478999999999999</v>
      </c>
      <c r="M27" s="95">
        <f t="shared" si="8"/>
        <v>-84.052999999999926</v>
      </c>
      <c r="N27" s="96">
        <f t="shared" si="8"/>
        <v>-27.170999999999992</v>
      </c>
      <c r="O27" s="96">
        <f t="shared" si="8"/>
        <v>-26.253999999999998</v>
      </c>
      <c r="P27" s="96">
        <f t="shared" si="8"/>
        <v>-25.826000000000008</v>
      </c>
      <c r="Q27" s="96">
        <f t="shared" si="8"/>
        <v>-24.547999999999991</v>
      </c>
      <c r="R27" s="95">
        <f t="shared" si="8"/>
        <v>-103.79899999999999</v>
      </c>
      <c r="S27" s="96">
        <f t="shared" si="8"/>
        <v>-26.994000000000007</v>
      </c>
      <c r="T27" s="96">
        <f t="shared" si="8"/>
        <v>-27.7</v>
      </c>
      <c r="U27" s="96">
        <f t="shared" si="8"/>
        <v>-28.000000000000007</v>
      </c>
      <c r="V27" s="96">
        <f t="shared" si="8"/>
        <v>-27.3</v>
      </c>
      <c r="W27" s="95">
        <f t="shared" si="8"/>
        <v>-109.99400000000003</v>
      </c>
      <c r="X27" s="96">
        <f t="shared" si="8"/>
        <v>-28.53696042139546</v>
      </c>
      <c r="Y27" s="96">
        <f t="shared" si="8"/>
        <v>-30.699728863650254</v>
      </c>
      <c r="Z27" s="96">
        <f t="shared" si="8"/>
        <v>-32.729900053397152</v>
      </c>
      <c r="AA27" s="96">
        <f t="shared" si="8"/>
        <v>-35.212729219661213</v>
      </c>
      <c r="AB27" s="95">
        <f t="shared" si="8"/>
        <v>-127.17931855810401</v>
      </c>
    </row>
    <row r="28" spans="2:28" s="55" customFormat="1" ht="16.2" x14ac:dyDescent="0.45">
      <c r="B28" s="74" t="s">
        <v>57</v>
      </c>
      <c r="C28" s="75"/>
      <c r="D28" s="91">
        <f>+D66+D76</f>
        <v>0.67</v>
      </c>
      <c r="E28" s="91">
        <f>+E66+E76</f>
        <v>0.14699999999999999</v>
      </c>
      <c r="F28" s="91">
        <f>+F66+F76</f>
        <v>0.10299999999999999</v>
      </c>
      <c r="G28" s="91">
        <f>+G66+G76</f>
        <v>0.13200000000000001</v>
      </c>
      <c r="H28" s="90">
        <f>SUM(D28:G28)</f>
        <v>1.052</v>
      </c>
      <c r="I28" s="91">
        <f>+I66+I76</f>
        <v>0.20300000000000001</v>
      </c>
      <c r="J28" s="91">
        <f>+J66+J76</f>
        <v>0.28100000000000003</v>
      </c>
      <c r="K28" s="91">
        <f>+K66+K76</f>
        <v>0.55899999999999994</v>
      </c>
      <c r="L28" s="91">
        <f>+L66+L76</f>
        <v>1.02</v>
      </c>
      <c r="M28" s="90">
        <f>SUM(I28:L28)</f>
        <v>2.0629999999999997</v>
      </c>
      <c r="N28" s="91">
        <f>+N66+N76</f>
        <v>0.45800000000000002</v>
      </c>
      <c r="O28" s="91">
        <f>+O66+O76</f>
        <v>0.38</v>
      </c>
      <c r="P28" s="91">
        <f>+P66+P76</f>
        <v>0.38700000000000001</v>
      </c>
      <c r="Q28" s="91">
        <f>+Q76</f>
        <v>0</v>
      </c>
      <c r="R28" s="90">
        <f>SUM(N28:Q28)</f>
        <v>1.2250000000000001</v>
      </c>
      <c r="S28" s="91">
        <f>+S76</f>
        <v>0</v>
      </c>
      <c r="T28" s="91">
        <f>+T76</f>
        <v>-4.4480090114206723</v>
      </c>
      <c r="U28" s="91">
        <f>+U76</f>
        <v>-11.609247177940798</v>
      </c>
      <c r="V28" s="91">
        <f>+V76</f>
        <v>-20.893891252576623</v>
      </c>
      <c r="W28" s="90">
        <f>SUM(S28:V28)</f>
        <v>-36.95114744193809</v>
      </c>
      <c r="X28" s="91">
        <f>+X76</f>
        <v>-16.251569215258712</v>
      </c>
      <c r="Y28" s="91">
        <f>+Y76</f>
        <v>-18.572730233917667</v>
      </c>
      <c r="Z28" s="91">
        <f>+Z76</f>
        <v>-17.41214972458819</v>
      </c>
      <c r="AA28" s="91">
        <f>+AA76</f>
        <v>-17.992439979252929</v>
      </c>
      <c r="AB28" s="90">
        <f>SUM(X28:AA28)</f>
        <v>-70.228889153017491</v>
      </c>
    </row>
    <row r="29" spans="2:28" s="24" customFormat="1" x14ac:dyDescent="0.3">
      <c r="B29" s="290" t="s">
        <v>7</v>
      </c>
      <c r="C29" s="291"/>
      <c r="D29" s="93">
        <f>D27+D21+D14+D28-0.012</f>
        <v>-7.7019999999999991</v>
      </c>
      <c r="E29" s="93">
        <f>E27+E21+E14+E28-0.006</f>
        <v>-9.9859999999999989</v>
      </c>
      <c r="F29" s="93">
        <f t="shared" ref="F29:AB29" si="9">F27+F21+F14+F28</f>
        <v>-6.4089999999999971</v>
      </c>
      <c r="G29" s="94">
        <f t="shared" si="9"/>
        <v>-8.241000000000005</v>
      </c>
      <c r="H29" s="95">
        <f t="shared" si="9"/>
        <v>-32.47399999999999</v>
      </c>
      <c r="I29" s="92">
        <f t="shared" si="9"/>
        <v>-8.0220000000000002</v>
      </c>
      <c r="J29" s="96">
        <f t="shared" si="9"/>
        <v>-7.0640000000000081</v>
      </c>
      <c r="K29" s="96">
        <f t="shared" si="9"/>
        <v>-4.1920000000000028</v>
      </c>
      <c r="L29" s="96">
        <f t="shared" si="9"/>
        <v>-6.2959999999999994</v>
      </c>
      <c r="M29" s="95">
        <f t="shared" si="9"/>
        <v>-26.638999999999928</v>
      </c>
      <c r="N29" s="96">
        <f t="shared" si="9"/>
        <v>-6.8199999999999914</v>
      </c>
      <c r="O29" s="96">
        <f t="shared" si="9"/>
        <v>-5.2459999999999951</v>
      </c>
      <c r="P29" s="96">
        <f t="shared" si="9"/>
        <v>-3.4820000000000042</v>
      </c>
      <c r="Q29" s="96">
        <f t="shared" si="9"/>
        <v>-3.8119999999999901</v>
      </c>
      <c r="R29" s="95">
        <f t="shared" si="9"/>
        <v>-19.359999999999985</v>
      </c>
      <c r="S29" s="96">
        <f t="shared" si="9"/>
        <v>-5.0650000000000057</v>
      </c>
      <c r="T29" s="96">
        <f t="shared" si="9"/>
        <v>-4.3613597435793059</v>
      </c>
      <c r="U29" s="96">
        <f t="shared" si="9"/>
        <v>-3.0406740076588079</v>
      </c>
      <c r="V29" s="96">
        <f t="shared" si="9"/>
        <v>-2.4510168756190573</v>
      </c>
      <c r="W29" s="95">
        <f t="shared" si="9"/>
        <v>-14.918050626857188</v>
      </c>
      <c r="X29" s="96">
        <f t="shared" si="9"/>
        <v>-7.0749219853114376</v>
      </c>
      <c r="Y29" s="96">
        <f t="shared" si="9"/>
        <v>-6.2219023223880701</v>
      </c>
      <c r="Z29" s="96">
        <f t="shared" si="9"/>
        <v>-1.5619467473076938</v>
      </c>
      <c r="AA29" s="96">
        <f t="shared" si="9"/>
        <v>-0.67602466190652066</v>
      </c>
      <c r="AB29" s="95">
        <f t="shared" si="9"/>
        <v>-15.534795716913671</v>
      </c>
    </row>
    <row r="30" spans="2:28" x14ac:dyDescent="0.3">
      <c r="B30" s="296" t="s">
        <v>5</v>
      </c>
      <c r="C30" s="297"/>
      <c r="D30" s="83">
        <v>22.762</v>
      </c>
      <c r="E30" s="83">
        <v>45.76</v>
      </c>
      <c r="F30" s="83">
        <v>71.731999999999999</v>
      </c>
      <c r="G30" s="84">
        <v>73.295000000000002</v>
      </c>
      <c r="H30" s="85">
        <v>53.537100000000002</v>
      </c>
      <c r="I30" s="82">
        <v>76.337999999999994</v>
      </c>
      <c r="J30" s="86">
        <v>86.39</v>
      </c>
      <c r="K30" s="86">
        <v>87.777000000000001</v>
      </c>
      <c r="L30" s="86">
        <v>89.072999999999993</v>
      </c>
      <c r="M30" s="85">
        <v>84.926000000000002</v>
      </c>
      <c r="N30" s="86">
        <v>90.519000000000005</v>
      </c>
      <c r="O30" s="86">
        <v>92.174000000000007</v>
      </c>
      <c r="P30" s="86">
        <v>94.084999999999994</v>
      </c>
      <c r="Q30" s="86">
        <v>95.793000000000006</v>
      </c>
      <c r="R30" s="85">
        <f>((N30*N27/R27)+(O30*O27/R27)+(P30*P27/R27)+(Q30*Q27/R27))</f>
        <v>93.072127082149152</v>
      </c>
      <c r="S30" s="86">
        <v>97.474999999999994</v>
      </c>
      <c r="T30" s="86">
        <f>S30*(1+T78)-T82</f>
        <v>98.839649999999992</v>
      </c>
      <c r="U30" s="86">
        <f>T30*(1+U78)-U82</f>
        <v>100.22340509999999</v>
      </c>
      <c r="V30" s="86">
        <f>U30*(1+V78)-V82</f>
        <v>101.52630936629998</v>
      </c>
      <c r="W30" s="85">
        <f>((S30*S27/W27)+(T30*T27/W27)+(U30*U27/W27)+(V30*V27/W27))</f>
        <v>99.523810785133634</v>
      </c>
      <c r="X30" s="86">
        <f>V30*(1+X78)-X82</f>
        <v>102.84615138806187</v>
      </c>
      <c r="Y30" s="86">
        <f>X30*(1+Y78)-Y82</f>
        <v>104.18315135610666</v>
      </c>
      <c r="Z30" s="86">
        <f>Y30*(1+Z78)-Z82</f>
        <v>105.53753232373604</v>
      </c>
      <c r="AA30" s="86">
        <f>Z30*(1+AA78)-AA82</f>
        <v>106.9095202439446</v>
      </c>
      <c r="AB30" s="85">
        <f>((X30*X27/AB27)+(Y30*Y27/AB27)+(Z30*Z27/AB27)+(AA30*AA27/AB27))</f>
        <v>104.98656600789144</v>
      </c>
    </row>
    <row r="31" spans="2:28" s="54" customFormat="1" ht="15.75" customHeight="1" x14ac:dyDescent="0.3">
      <c r="B31" s="296" t="s">
        <v>124</v>
      </c>
      <c r="C31" s="297"/>
      <c r="D31" s="83">
        <f>22.762+34.323</f>
        <v>57.085000000000001</v>
      </c>
      <c r="E31" s="166">
        <f>45.76+18.482</f>
        <v>64.24199999999999</v>
      </c>
      <c r="F31" s="83">
        <v>71.731999999999999</v>
      </c>
      <c r="G31" s="84">
        <v>73.295000000000002</v>
      </c>
      <c r="H31" s="85">
        <v>53.537100000000002</v>
      </c>
      <c r="I31" s="82">
        <v>76.337999999999994</v>
      </c>
      <c r="J31" s="86">
        <v>86.39</v>
      </c>
      <c r="K31" s="86">
        <v>87.777000000000001</v>
      </c>
      <c r="L31" s="86">
        <v>89.072999999999993</v>
      </c>
      <c r="M31" s="85">
        <v>84.926000000000002</v>
      </c>
      <c r="N31" s="86">
        <v>90.519000000000005</v>
      </c>
      <c r="O31" s="86">
        <v>92.174000000000007</v>
      </c>
      <c r="P31" s="86">
        <v>94.084999999999994</v>
      </c>
      <c r="Q31" s="86">
        <v>95.793000000000006</v>
      </c>
      <c r="R31" s="85">
        <f>R30</f>
        <v>93.072127082149152</v>
      </c>
      <c r="S31" s="86">
        <v>97.474999999999994</v>
      </c>
      <c r="T31" s="86">
        <f>S31*(1+T79)-T82</f>
        <v>98.839649999999992</v>
      </c>
      <c r="U31" s="86">
        <f>T31*(1+U79)-U82</f>
        <v>100.22340509999999</v>
      </c>
      <c r="V31" s="86">
        <f>U31*(1+V79)-V82</f>
        <v>101.52630936629998</v>
      </c>
      <c r="W31" s="285">
        <f>W30</f>
        <v>99.523810785133634</v>
      </c>
      <c r="X31" s="86">
        <f>V31*(1+X79)-X82</f>
        <v>102.84615138806187</v>
      </c>
      <c r="Y31" s="86">
        <f>X31*(1+Y79)-Y82</f>
        <v>104.18315135610666</v>
      </c>
      <c r="Z31" s="86">
        <f>Y31*(1+Z79)-Z82</f>
        <v>105.53753232373604</v>
      </c>
      <c r="AA31" s="86">
        <f>Z31*(1+AA79)-AA82</f>
        <v>106.9095202439446</v>
      </c>
      <c r="AB31" s="85">
        <f>((X31*X29/AB29)+(Y31*Y29/AB29)+(Z31*Z29/AB29)+(AA31*AA29/AB29))</f>
        <v>103.8290683661611</v>
      </c>
    </row>
    <row r="32" spans="2:28" s="55" customFormat="1" ht="15.75" customHeight="1" x14ac:dyDescent="0.3">
      <c r="B32" s="296" t="s">
        <v>3</v>
      </c>
      <c r="C32" s="297"/>
      <c r="D32" s="42">
        <f>D27/D30</f>
        <v>-0.45070731921623752</v>
      </c>
      <c r="E32" s="42">
        <f t="shared" ref="E32:AB32" si="10">E27/E30</f>
        <v>-0.47515297202797202</v>
      </c>
      <c r="F32" s="42">
        <f t="shared" si="10"/>
        <v>-0.24980482908604246</v>
      </c>
      <c r="G32" s="37">
        <f t="shared" si="10"/>
        <v>-0.23867930963912959</v>
      </c>
      <c r="H32" s="38">
        <f>(H27-0.018)/H30</f>
        <v>-1.2595564571110498</v>
      </c>
      <c r="I32" s="79">
        <f t="shared" si="10"/>
        <v>-0.25109381959181537</v>
      </c>
      <c r="J32" s="36">
        <f t="shared" si="10"/>
        <v>-0.24866303970366949</v>
      </c>
      <c r="K32" s="36">
        <f t="shared" si="10"/>
        <v>-0.21559178372466595</v>
      </c>
      <c r="L32" s="36">
        <f t="shared" si="10"/>
        <v>-0.27481953004838727</v>
      </c>
      <c r="M32" s="38">
        <f t="shared" si="10"/>
        <v>-0.98972046252031087</v>
      </c>
      <c r="N32" s="36">
        <f t="shared" si="10"/>
        <v>-0.30016902528750861</v>
      </c>
      <c r="O32" s="36">
        <f t="shared" si="10"/>
        <v>-0.28483086336711</v>
      </c>
      <c r="P32" s="36">
        <f t="shared" si="10"/>
        <v>-0.27449646596163052</v>
      </c>
      <c r="Q32" s="36">
        <f t="shared" si="10"/>
        <v>-0.25626089589009626</v>
      </c>
      <c r="R32" s="38">
        <f t="shared" si="10"/>
        <v>-1.1152533336686599</v>
      </c>
      <c r="S32" s="36">
        <f t="shared" si="10"/>
        <v>-0.27693254680687363</v>
      </c>
      <c r="T32" s="36">
        <f t="shared" si="10"/>
        <v>-0.28025190295594937</v>
      </c>
      <c r="U32" s="36">
        <f t="shared" si="10"/>
        <v>-0.2793758600804116</v>
      </c>
      <c r="V32" s="36">
        <f t="shared" si="10"/>
        <v>-0.26889581794511475</v>
      </c>
      <c r="W32" s="38">
        <f t="shared" si="10"/>
        <v>-1.1052028568065078</v>
      </c>
      <c r="X32" s="36">
        <f t="shared" si="10"/>
        <v>-0.27747232187346543</v>
      </c>
      <c r="Y32" s="36">
        <f t="shared" si="10"/>
        <v>-0.29467076455305169</v>
      </c>
      <c r="Z32" s="36">
        <f t="shared" si="10"/>
        <v>-0.3101256901952027</v>
      </c>
      <c r="AA32" s="36">
        <f t="shared" si="10"/>
        <v>-0.32936944379989092</v>
      </c>
      <c r="AB32" s="38">
        <f t="shared" si="10"/>
        <v>-1.2113865934861079</v>
      </c>
    </row>
    <row r="33" spans="1:31" x14ac:dyDescent="0.3">
      <c r="B33" s="302" t="s">
        <v>4</v>
      </c>
      <c r="C33" s="303"/>
      <c r="D33" s="80">
        <f>D27/D30</f>
        <v>-0.45070731921623752</v>
      </c>
      <c r="E33" s="80">
        <f>E27/E30</f>
        <v>-0.47515297202797202</v>
      </c>
      <c r="F33" s="80">
        <f>F27/F30</f>
        <v>-0.24980482908604246</v>
      </c>
      <c r="G33" s="80">
        <f>G27/G30</f>
        <v>-0.23867930963912959</v>
      </c>
      <c r="H33" s="49">
        <f>(H27-0.018)/H30</f>
        <v>-1.2595564571110498</v>
      </c>
      <c r="I33" s="80">
        <f t="shared" ref="I33:AB33" si="11">I27/I30</f>
        <v>-0.25109381959181537</v>
      </c>
      <c r="J33" s="80">
        <f t="shared" si="11"/>
        <v>-0.24866303970366949</v>
      </c>
      <c r="K33" s="80">
        <f t="shared" si="11"/>
        <v>-0.21559178372466595</v>
      </c>
      <c r="L33" s="80">
        <f t="shared" si="11"/>
        <v>-0.27481953004838727</v>
      </c>
      <c r="M33" s="49">
        <f t="shared" si="11"/>
        <v>-0.98972046252031087</v>
      </c>
      <c r="N33" s="80">
        <f t="shared" si="11"/>
        <v>-0.30016902528750861</v>
      </c>
      <c r="O33" s="80">
        <f t="shared" si="11"/>
        <v>-0.28483086336711</v>
      </c>
      <c r="P33" s="80">
        <f t="shared" si="11"/>
        <v>-0.27449646596163052</v>
      </c>
      <c r="Q33" s="80">
        <f t="shared" si="11"/>
        <v>-0.25626089589009626</v>
      </c>
      <c r="R33" s="49">
        <f t="shared" si="11"/>
        <v>-1.1152533336686599</v>
      </c>
      <c r="S33" s="80">
        <f t="shared" si="11"/>
        <v>-0.27693254680687363</v>
      </c>
      <c r="T33" s="80">
        <f t="shared" si="11"/>
        <v>-0.28025190295594937</v>
      </c>
      <c r="U33" s="80">
        <f t="shared" si="11"/>
        <v>-0.2793758600804116</v>
      </c>
      <c r="V33" s="80">
        <f t="shared" si="11"/>
        <v>-0.26889581794511475</v>
      </c>
      <c r="W33" s="49">
        <f t="shared" si="11"/>
        <v>-1.1052028568065078</v>
      </c>
      <c r="X33" s="80">
        <f t="shared" si="11"/>
        <v>-0.27747232187346543</v>
      </c>
      <c r="Y33" s="80">
        <f t="shared" si="11"/>
        <v>-0.29467076455305169</v>
      </c>
      <c r="Z33" s="80">
        <f t="shared" si="11"/>
        <v>-0.3101256901952027</v>
      </c>
      <c r="AA33" s="80">
        <f t="shared" si="11"/>
        <v>-0.32936944379989092</v>
      </c>
      <c r="AB33" s="49">
        <f t="shared" si="11"/>
        <v>-1.2113865934861079</v>
      </c>
    </row>
    <row r="34" spans="1:31" s="55" customFormat="1" x14ac:dyDescent="0.3">
      <c r="B34" s="320" t="s">
        <v>6</v>
      </c>
      <c r="C34" s="321"/>
      <c r="D34" s="42">
        <f>D29/D31</f>
        <v>-0.13492160812822981</v>
      </c>
      <c r="E34" s="42">
        <f t="shared" ref="E34:AB34" si="12">E29/E31</f>
        <v>-0.15544347934373151</v>
      </c>
      <c r="F34" s="42">
        <f t="shared" si="12"/>
        <v>-8.9346456253833681E-2</v>
      </c>
      <c r="G34" s="42">
        <f t="shared" si="12"/>
        <v>-0.11243604611501473</v>
      </c>
      <c r="H34" s="38">
        <f t="shared" si="12"/>
        <v>-0.60657002340433064</v>
      </c>
      <c r="I34" s="42">
        <f t="shared" si="12"/>
        <v>-0.10508527862925413</v>
      </c>
      <c r="J34" s="36">
        <f t="shared" si="12"/>
        <v>-8.1768723231855633E-2</v>
      </c>
      <c r="K34" s="36">
        <f t="shared" si="12"/>
        <v>-4.7757385192020718E-2</v>
      </c>
      <c r="L34" s="36">
        <f t="shared" si="12"/>
        <v>-7.0683596600541132E-2</v>
      </c>
      <c r="M34" s="38">
        <f t="shared" si="12"/>
        <v>-0.31367308009325678</v>
      </c>
      <c r="N34" s="36">
        <f t="shared" si="12"/>
        <v>-7.5343298092113153E-2</v>
      </c>
      <c r="O34" s="36">
        <f t="shared" si="12"/>
        <v>-5.6914097250851593E-2</v>
      </c>
      <c r="P34" s="36">
        <f t="shared" si="12"/>
        <v>-3.7009087527236056E-2</v>
      </c>
      <c r="Q34" s="36">
        <f t="shared" si="12"/>
        <v>-3.9794139446514776E-2</v>
      </c>
      <c r="R34" s="38">
        <f t="shared" si="12"/>
        <v>-0.20801071821332806</v>
      </c>
      <c r="S34" s="36">
        <f t="shared" si="12"/>
        <v>-5.1962041549115219E-2</v>
      </c>
      <c r="T34" s="36">
        <f t="shared" si="12"/>
        <v>-4.412560893911812E-2</v>
      </c>
      <c r="U34" s="36">
        <f t="shared" si="12"/>
        <v>-3.0338961289779687E-2</v>
      </c>
      <c r="V34" s="36">
        <f t="shared" si="12"/>
        <v>-2.4141691852266157E-2</v>
      </c>
      <c r="W34" s="38">
        <f t="shared" si="12"/>
        <v>-0.1498942866955168</v>
      </c>
      <c r="X34" s="36">
        <f t="shared" si="12"/>
        <v>-6.8791314889520283E-2</v>
      </c>
      <c r="Y34" s="36">
        <f t="shared" si="12"/>
        <v>-5.9720811296263165E-2</v>
      </c>
      <c r="Z34" s="36">
        <f t="shared" si="12"/>
        <v>-1.479991727034537E-2</v>
      </c>
      <c r="AA34" s="36">
        <f t="shared" si="12"/>
        <v>-6.3233345390006183E-3</v>
      </c>
      <c r="AB34" s="38">
        <f t="shared" si="12"/>
        <v>-0.14961894545879034</v>
      </c>
    </row>
    <row r="35" spans="1:31" x14ac:dyDescent="0.3">
      <c r="B35" s="20"/>
      <c r="C35" s="23"/>
      <c r="D35" s="154">
        <f t="shared" ref="D35:P35" si="13">D11-D38</f>
        <v>0</v>
      </c>
      <c r="E35" s="154">
        <f t="shared" si="13"/>
        <v>0</v>
      </c>
      <c r="F35" s="154">
        <f t="shared" si="13"/>
        <v>0</v>
      </c>
      <c r="G35" s="154">
        <f t="shared" si="13"/>
        <v>0</v>
      </c>
      <c r="H35" s="154">
        <f t="shared" si="13"/>
        <v>0</v>
      </c>
      <c r="I35" s="154">
        <f t="shared" si="13"/>
        <v>0</v>
      </c>
      <c r="J35" s="154">
        <f t="shared" si="13"/>
        <v>0</v>
      </c>
      <c r="K35" s="154">
        <f t="shared" si="13"/>
        <v>0</v>
      </c>
      <c r="L35" s="154">
        <f t="shared" si="13"/>
        <v>0</v>
      </c>
      <c r="M35" s="154">
        <f t="shared" si="13"/>
        <v>0</v>
      </c>
      <c r="N35" s="154">
        <f t="shared" si="13"/>
        <v>0</v>
      </c>
      <c r="O35" s="154">
        <f t="shared" si="13"/>
        <v>0</v>
      </c>
      <c r="P35" s="154">
        <f t="shared" si="13"/>
        <v>0</v>
      </c>
      <c r="Q35" s="65"/>
      <c r="R35" s="65"/>
      <c r="S35" s="65"/>
      <c r="T35" s="65"/>
      <c r="U35" s="65"/>
      <c r="V35" s="65"/>
      <c r="W35" s="65"/>
      <c r="X35" s="65"/>
      <c r="Y35" s="65"/>
      <c r="Z35" s="65"/>
      <c r="AA35" s="65"/>
      <c r="AB35" s="65"/>
    </row>
    <row r="36" spans="1:31" ht="15.6" x14ac:dyDescent="0.3">
      <c r="B36" s="312" t="s">
        <v>2</v>
      </c>
      <c r="C36" s="313"/>
      <c r="D36" s="57" t="s">
        <v>140</v>
      </c>
      <c r="E36" s="57" t="s">
        <v>140</v>
      </c>
      <c r="F36" s="57" t="s">
        <v>141</v>
      </c>
      <c r="G36" s="57" t="s">
        <v>160</v>
      </c>
      <c r="H36" s="57" t="s">
        <v>160</v>
      </c>
      <c r="I36" s="57" t="s">
        <v>143</v>
      </c>
      <c r="J36" s="57" t="s">
        <v>144</v>
      </c>
      <c r="K36" s="57" t="s">
        <v>145</v>
      </c>
      <c r="L36" s="57" t="s">
        <v>142</v>
      </c>
      <c r="M36" s="57" t="s">
        <v>142</v>
      </c>
      <c r="N36" s="57" t="s">
        <v>147</v>
      </c>
      <c r="O36" s="57" t="s">
        <v>148</v>
      </c>
      <c r="P36" s="57" t="s">
        <v>149</v>
      </c>
      <c r="Q36" s="280" t="s">
        <v>146</v>
      </c>
      <c r="R36" s="280" t="s">
        <v>146</v>
      </c>
      <c r="S36" s="57" t="s">
        <v>151</v>
      </c>
      <c r="T36" s="59" t="s">
        <v>152</v>
      </c>
      <c r="U36" s="59" t="s">
        <v>153</v>
      </c>
      <c r="V36" s="59" t="s">
        <v>150</v>
      </c>
      <c r="W36" s="67" t="s">
        <v>150</v>
      </c>
      <c r="X36" s="59" t="s">
        <v>151</v>
      </c>
      <c r="Y36" s="59" t="s">
        <v>152</v>
      </c>
      <c r="Z36" s="59" t="s">
        <v>153</v>
      </c>
      <c r="AA36" s="59" t="s">
        <v>150</v>
      </c>
      <c r="AB36" s="67" t="s">
        <v>150</v>
      </c>
    </row>
    <row r="37" spans="1:31" ht="16.2" x14ac:dyDescent="0.45">
      <c r="B37" s="300" t="s">
        <v>28</v>
      </c>
      <c r="C37" s="301"/>
      <c r="D37" s="58" t="s">
        <v>158</v>
      </c>
      <c r="E37" s="58" t="s">
        <v>158</v>
      </c>
      <c r="F37" s="58" t="s">
        <v>155</v>
      </c>
      <c r="G37" s="58" t="s">
        <v>159</v>
      </c>
      <c r="H37" s="58" t="s">
        <v>156</v>
      </c>
      <c r="I37" s="58" t="s">
        <v>161</v>
      </c>
      <c r="J37" s="58" t="s">
        <v>162</v>
      </c>
      <c r="K37" s="58" t="s">
        <v>154</v>
      </c>
      <c r="L37" s="58" t="s">
        <v>164</v>
      </c>
      <c r="M37" s="58" t="s">
        <v>165</v>
      </c>
      <c r="N37" s="58" t="s">
        <v>166</v>
      </c>
      <c r="O37" s="58" t="s">
        <v>167</v>
      </c>
      <c r="P37" s="58" t="s">
        <v>163</v>
      </c>
      <c r="Q37" s="281" t="s">
        <v>209</v>
      </c>
      <c r="R37" s="281" t="s">
        <v>210</v>
      </c>
      <c r="S37" s="58" t="s">
        <v>211</v>
      </c>
      <c r="T37" s="60" t="s">
        <v>170</v>
      </c>
      <c r="U37" s="60" t="s">
        <v>169</v>
      </c>
      <c r="V37" s="60" t="s">
        <v>171</v>
      </c>
      <c r="W37" s="68" t="s">
        <v>172</v>
      </c>
      <c r="X37" s="60" t="s">
        <v>168</v>
      </c>
      <c r="Y37" s="60" t="s">
        <v>170</v>
      </c>
      <c r="Z37" s="60" t="s">
        <v>169</v>
      </c>
      <c r="AA37" s="60" t="s">
        <v>171</v>
      </c>
      <c r="AB37" s="68" t="s">
        <v>172</v>
      </c>
      <c r="AC37" s="73"/>
      <c r="AD37" s="73"/>
      <c r="AE37" s="73"/>
    </row>
    <row r="38" spans="1:31" s="73" customFormat="1" ht="14.4" customHeight="1" outlineLevel="1" x14ac:dyDescent="0.3">
      <c r="B38" s="302" t="s">
        <v>187</v>
      </c>
      <c r="C38" s="303"/>
      <c r="D38" s="83">
        <f t="shared" ref="D38:R38" si="14">D11</f>
        <v>25.091999999999999</v>
      </c>
      <c r="E38" s="83">
        <f t="shared" si="14"/>
        <v>29.506</v>
      </c>
      <c r="F38" s="83">
        <f t="shared" si="14"/>
        <v>33.909999999999997</v>
      </c>
      <c r="G38" s="84">
        <f t="shared" si="14"/>
        <v>38.540999999999997</v>
      </c>
      <c r="H38" s="85">
        <f t="shared" si="14"/>
        <v>127.04899999999999</v>
      </c>
      <c r="I38" s="82">
        <f t="shared" si="14"/>
        <v>42.234000000000002</v>
      </c>
      <c r="J38" s="86">
        <f t="shared" si="14"/>
        <v>48.226999999999997</v>
      </c>
      <c r="K38" s="86">
        <f t="shared" si="14"/>
        <v>55.661000000000001</v>
      </c>
      <c r="L38" s="86">
        <f t="shared" si="14"/>
        <v>62.646000000000001</v>
      </c>
      <c r="M38" s="85">
        <f t="shared" si="14"/>
        <v>208.76800000000003</v>
      </c>
      <c r="N38" s="86">
        <f t="shared" si="14"/>
        <v>68.459000000000003</v>
      </c>
      <c r="O38" s="86">
        <f t="shared" si="14"/>
        <v>74.2</v>
      </c>
      <c r="P38" s="86">
        <f t="shared" si="14"/>
        <v>80.716999999999999</v>
      </c>
      <c r="Q38" s="86">
        <f t="shared" si="14"/>
        <v>88.623000000000005</v>
      </c>
      <c r="R38" s="85">
        <f t="shared" si="14"/>
        <v>311.99899999999997</v>
      </c>
      <c r="S38" s="86">
        <f t="shared" ref="S38" si="15">S11</f>
        <v>93.007000000000005</v>
      </c>
      <c r="T38" s="114">
        <f>O38*(1+T40)</f>
        <v>99.800000000000054</v>
      </c>
      <c r="U38" s="114">
        <f>P38*(1+U40)</f>
        <v>108.90000000000011</v>
      </c>
      <c r="V38" s="114">
        <f>Q38*(1+V40)</f>
        <v>118.89999999999991</v>
      </c>
      <c r="W38" s="32"/>
      <c r="X38" s="114">
        <f>S38*(1+X40)</f>
        <v>123.85167176003961</v>
      </c>
      <c r="Y38" s="114">
        <f>T38*(1+Y40)</f>
        <v>133.89548988411582</v>
      </c>
      <c r="Z38" s="114">
        <f>U38*(1+Z40)</f>
        <v>146.1043972783589</v>
      </c>
      <c r="AA38" s="114">
        <f>V38*(1+AA40)</f>
        <v>158.33177903027405</v>
      </c>
      <c r="AB38" s="32"/>
    </row>
    <row r="39" spans="1:31" s="214" customFormat="1" ht="14.4" customHeight="1" outlineLevel="2" x14ac:dyDescent="0.3">
      <c r="B39" s="212" t="s">
        <v>188</v>
      </c>
      <c r="C39" s="213"/>
      <c r="D39" s="111"/>
      <c r="E39" s="111">
        <f>E38/D38-1</f>
        <v>0.17591264147935615</v>
      </c>
      <c r="F39" s="111">
        <f>F38/E38-1</f>
        <v>0.14925777807903473</v>
      </c>
      <c r="G39" s="111">
        <f>G38/F38-1</f>
        <v>0.13656738425243287</v>
      </c>
      <c r="H39" s="112"/>
      <c r="I39" s="111">
        <f>I38/G38-1</f>
        <v>9.5820035806024828E-2</v>
      </c>
      <c r="J39" s="111">
        <f>J38/I38-1</f>
        <v>0.1418998910830136</v>
      </c>
      <c r="K39" s="111">
        <f>K38/J38-1</f>
        <v>0.15414601779086423</v>
      </c>
      <c r="L39" s="111">
        <f>L38/K38-1</f>
        <v>0.12549181653222186</v>
      </c>
      <c r="M39" s="112"/>
      <c r="N39" s="111">
        <f>N38/L38-1</f>
        <v>9.2791239664144598E-2</v>
      </c>
      <c r="O39" s="111">
        <f>O38/N38-1</f>
        <v>8.3860412801822992E-2</v>
      </c>
      <c r="P39" s="111">
        <f>P38/O38-1</f>
        <v>8.7830188679245191E-2</v>
      </c>
      <c r="Q39" s="111">
        <f>Q38/P38-1</f>
        <v>9.7947148679955909E-2</v>
      </c>
      <c r="R39" s="112"/>
      <c r="S39" s="111">
        <f>S38/Q38-1</f>
        <v>4.9467971068458461E-2</v>
      </c>
      <c r="T39" s="111">
        <f>T38/S38-1</f>
        <v>7.3037513305450608E-2</v>
      </c>
      <c r="U39" s="111">
        <f>U38/T38-1</f>
        <v>9.1182364729459398E-2</v>
      </c>
      <c r="V39" s="111">
        <f>V38/U38-1</f>
        <v>9.1827364554635471E-2</v>
      </c>
      <c r="W39" s="112"/>
      <c r="X39" s="111">
        <f>X38/V38-1</f>
        <v>4.1645683431788871E-2</v>
      </c>
      <c r="Y39" s="111">
        <f>Y38/X38-1</f>
        <v>8.1095539376617509E-2</v>
      </c>
      <c r="Z39" s="111">
        <f>Z38/Y38-1</f>
        <v>9.1182364729459398E-2</v>
      </c>
      <c r="AA39" s="111">
        <f>AA38/Z38-1</f>
        <v>8.3689348025709709E-2</v>
      </c>
      <c r="AB39" s="112"/>
    </row>
    <row r="40" spans="1:31" s="214" customFormat="1" ht="14.4" customHeight="1" outlineLevel="2" x14ac:dyDescent="0.3">
      <c r="B40" s="314" t="s">
        <v>189</v>
      </c>
      <c r="C40" s="315"/>
      <c r="D40" s="111"/>
      <c r="E40" s="111"/>
      <c r="F40" s="111"/>
      <c r="G40" s="111"/>
      <c r="H40" s="112"/>
      <c r="I40" s="111"/>
      <c r="J40" s="111">
        <f>J38/E38-1</f>
        <v>0.63448112248356248</v>
      </c>
      <c r="K40" s="111">
        <f>K38/F38-1</f>
        <v>0.64143320554408745</v>
      </c>
      <c r="L40" s="111">
        <f>L38/G38-1</f>
        <v>0.62543784541138026</v>
      </c>
      <c r="M40" s="112"/>
      <c r="N40" s="111">
        <f>N38/I38-1</f>
        <v>0.62094521002036274</v>
      </c>
      <c r="O40" s="111">
        <f>O38/J38-1</f>
        <v>0.53855723972048875</v>
      </c>
      <c r="P40" s="111">
        <f>P38/K38-1</f>
        <v>0.4501536084511597</v>
      </c>
      <c r="Q40" s="111">
        <f>Q38/L38-1</f>
        <v>0.41466334642275648</v>
      </c>
      <c r="R40" s="112"/>
      <c r="S40" s="111">
        <f>S38/N38-1</f>
        <v>0.35857958778246846</v>
      </c>
      <c r="T40" s="33">
        <v>0.34501347708894947</v>
      </c>
      <c r="U40" s="33">
        <v>0.34915816990225235</v>
      </c>
      <c r="V40" s="33">
        <v>0.34163817519154055</v>
      </c>
      <c r="W40" s="112"/>
      <c r="X40" s="33">
        <f>V40-0.01</f>
        <v>0.33163817519154054</v>
      </c>
      <c r="Y40" s="33">
        <f>X40+0.01</f>
        <v>0.34163817519154055</v>
      </c>
      <c r="Z40" s="33">
        <f>Y40</f>
        <v>0.34163817519154055</v>
      </c>
      <c r="AA40" s="33">
        <f>Z40-0.01</f>
        <v>0.33163817519154054</v>
      </c>
      <c r="AB40" s="112"/>
    </row>
    <row r="41" spans="1:31" s="219" customFormat="1" outlineLevel="1" x14ac:dyDescent="0.3">
      <c r="B41" s="215" t="s">
        <v>116</v>
      </c>
      <c r="C41" s="216"/>
      <c r="D41" s="217">
        <f t="shared" ref="D41:R41" si="16">D104+D108</f>
        <v>33.448999999999998</v>
      </c>
      <c r="E41" s="217">
        <f t="shared" si="16"/>
        <v>38.988000000000007</v>
      </c>
      <c r="F41" s="217">
        <f t="shared" si="16"/>
        <v>46.631</v>
      </c>
      <c r="G41" s="217">
        <f t="shared" si="16"/>
        <v>51.731000000000002</v>
      </c>
      <c r="H41" s="218">
        <f t="shared" si="16"/>
        <v>51.731000000000002</v>
      </c>
      <c r="I41" s="217">
        <f t="shared" si="16"/>
        <v>55.519999999999996</v>
      </c>
      <c r="J41" s="217">
        <f t="shared" si="16"/>
        <v>64.88300000000001</v>
      </c>
      <c r="K41" s="217">
        <f t="shared" si="16"/>
        <v>75.951999999999998</v>
      </c>
      <c r="L41" s="217">
        <f t="shared" si="16"/>
        <v>85.614999999999995</v>
      </c>
      <c r="M41" s="218">
        <f t="shared" si="16"/>
        <v>85.614999999999995</v>
      </c>
      <c r="N41" s="217">
        <f t="shared" si="16"/>
        <v>91.984999999999999</v>
      </c>
      <c r="O41" s="217">
        <f t="shared" si="16"/>
        <v>102.358</v>
      </c>
      <c r="P41" s="217">
        <f t="shared" si="16"/>
        <v>111.712</v>
      </c>
      <c r="Q41" s="217">
        <f t="shared" si="16"/>
        <v>124.533</v>
      </c>
      <c r="R41" s="218">
        <f t="shared" si="16"/>
        <v>124.533</v>
      </c>
      <c r="S41" s="217">
        <f t="shared" ref="S41" si="17">S104+S108</f>
        <v>132.11799999999999</v>
      </c>
      <c r="T41" s="217"/>
      <c r="U41" s="217"/>
      <c r="V41" s="217"/>
      <c r="W41" s="218"/>
      <c r="X41" s="217"/>
      <c r="Y41" s="217"/>
      <c r="Z41" s="217"/>
      <c r="AA41" s="217"/>
      <c r="AB41" s="218"/>
    </row>
    <row r="42" spans="1:31" s="220" customFormat="1" outlineLevel="1" x14ac:dyDescent="0.3">
      <c r="B42" s="318" t="s">
        <v>117</v>
      </c>
      <c r="C42" s="319"/>
      <c r="D42" s="267">
        <f>D41-D140</f>
        <v>29.340999999999998</v>
      </c>
      <c r="E42" s="267">
        <f>E41-E140</f>
        <v>33.449000000000005</v>
      </c>
      <c r="F42" s="267">
        <f>E41</f>
        <v>38.988000000000007</v>
      </c>
      <c r="G42" s="217">
        <f>F41</f>
        <v>46.631</v>
      </c>
      <c r="H42" s="218">
        <v>413.565</v>
      </c>
      <c r="I42" s="217">
        <f>G41</f>
        <v>51.731000000000002</v>
      </c>
      <c r="J42" s="217">
        <f>I41</f>
        <v>55.519999999999996</v>
      </c>
      <c r="K42" s="217">
        <f>J41</f>
        <v>64.88300000000001</v>
      </c>
      <c r="L42" s="217">
        <f>K41</f>
        <v>75.951999999999998</v>
      </c>
      <c r="M42" s="218">
        <f>H41</f>
        <v>51.731000000000002</v>
      </c>
      <c r="N42" s="217">
        <f>L41</f>
        <v>85.614999999999995</v>
      </c>
      <c r="O42" s="217">
        <f>N41</f>
        <v>91.984999999999999</v>
      </c>
      <c r="P42" s="217">
        <f>O41</f>
        <v>102.358</v>
      </c>
      <c r="Q42" s="217">
        <f>P41</f>
        <v>111.712</v>
      </c>
      <c r="R42" s="218">
        <f>M41</f>
        <v>85.614999999999995</v>
      </c>
      <c r="S42" s="217">
        <f>Q41</f>
        <v>124.533</v>
      </c>
      <c r="T42" s="217"/>
      <c r="U42" s="217"/>
      <c r="V42" s="217"/>
      <c r="W42" s="218"/>
      <c r="X42" s="217"/>
      <c r="Y42" s="217"/>
      <c r="Z42" s="217"/>
      <c r="AA42" s="217"/>
      <c r="AB42" s="218"/>
    </row>
    <row r="43" spans="1:31" s="220" customFormat="1" outlineLevel="1" x14ac:dyDescent="0.3">
      <c r="B43" s="224" t="s">
        <v>115</v>
      </c>
      <c r="C43" s="216"/>
      <c r="D43" s="221">
        <f t="shared" ref="D43:I43" si="18">D38+D41-D42</f>
        <v>29.2</v>
      </c>
      <c r="E43" s="221">
        <f t="shared" si="18"/>
        <v>35.044999999999995</v>
      </c>
      <c r="F43" s="221">
        <f t="shared" si="18"/>
        <v>41.55299999999999</v>
      </c>
      <c r="G43" s="221">
        <f t="shared" si="18"/>
        <v>43.640999999999991</v>
      </c>
      <c r="H43" s="222">
        <f t="shared" si="18"/>
        <v>-234.785</v>
      </c>
      <c r="I43" s="221">
        <f t="shared" si="18"/>
        <v>46.022999999999989</v>
      </c>
      <c r="J43" s="221">
        <f t="shared" ref="J43:R43" si="19">J38+J41-J42</f>
        <v>57.590000000000018</v>
      </c>
      <c r="K43" s="221">
        <f t="shared" si="19"/>
        <v>66.72999999999999</v>
      </c>
      <c r="L43" s="221">
        <f t="shared" si="19"/>
        <v>72.308999999999997</v>
      </c>
      <c r="M43" s="222">
        <f t="shared" si="19"/>
        <v>242.65200000000004</v>
      </c>
      <c r="N43" s="221">
        <f t="shared" si="19"/>
        <v>74.829000000000022</v>
      </c>
      <c r="O43" s="221">
        <f t="shared" si="19"/>
        <v>84.572999999999993</v>
      </c>
      <c r="P43" s="221">
        <f t="shared" si="19"/>
        <v>90.070999999999998</v>
      </c>
      <c r="Q43" s="221">
        <f t="shared" si="19"/>
        <v>101.444</v>
      </c>
      <c r="R43" s="222">
        <f t="shared" si="19"/>
        <v>350.91699999999997</v>
      </c>
      <c r="S43" s="221">
        <f t="shared" ref="S43" si="20">S38+S41-S42</f>
        <v>100.592</v>
      </c>
      <c r="T43" s="217"/>
      <c r="U43" s="217"/>
      <c r="V43" s="217"/>
      <c r="W43" s="218"/>
      <c r="X43" s="217"/>
      <c r="Y43" s="217"/>
      <c r="Z43" s="217"/>
      <c r="AA43" s="217"/>
      <c r="AB43" s="218"/>
    </row>
    <row r="44" spans="1:31" s="220" customFormat="1" outlineLevel="2" x14ac:dyDescent="0.3">
      <c r="B44" s="215" t="s">
        <v>118</v>
      </c>
      <c r="C44" s="216"/>
      <c r="D44" s="111"/>
      <c r="E44" s="111"/>
      <c r="F44" s="111">
        <f>F43/E43-1</f>
        <v>0.18570409473534011</v>
      </c>
      <c r="G44" s="111">
        <f>G43/F43-1</f>
        <v>5.0249079488845716E-2</v>
      </c>
      <c r="H44" s="112"/>
      <c r="I44" s="111">
        <f>I43/G43-1</f>
        <v>5.4581700694301238E-2</v>
      </c>
      <c r="J44" s="111">
        <f>J43/I43-1</f>
        <v>0.25133085631097574</v>
      </c>
      <c r="K44" s="111">
        <f>K43/J43-1</f>
        <v>0.15870810904670907</v>
      </c>
      <c r="L44" s="111">
        <f>L43/K43-1</f>
        <v>8.3605574704031405E-2</v>
      </c>
      <c r="M44" s="112"/>
      <c r="N44" s="111">
        <f>N43/L43-1</f>
        <v>3.4850433555989158E-2</v>
      </c>
      <c r="O44" s="111">
        <f>O43/N43-1</f>
        <v>0.13021689451950413</v>
      </c>
      <c r="P44" s="111">
        <f>P43/O43-1</f>
        <v>6.5008927198987987E-2</v>
      </c>
      <c r="Q44" s="111">
        <f>Q43/P43-1</f>
        <v>0.1262670559891641</v>
      </c>
      <c r="R44" s="218"/>
      <c r="S44" s="111">
        <f>S43/Q43-1</f>
        <v>-8.398722447853002E-3</v>
      </c>
      <c r="T44" s="217"/>
      <c r="U44" s="217"/>
      <c r="V44" s="217"/>
      <c r="W44" s="218"/>
      <c r="X44" s="217"/>
      <c r="Y44" s="217"/>
      <c r="Z44" s="217"/>
      <c r="AA44" s="217"/>
      <c r="AB44" s="218"/>
    </row>
    <row r="45" spans="1:31" s="220" customFormat="1" outlineLevel="2" x14ac:dyDescent="0.3">
      <c r="B45" s="238" t="s">
        <v>119</v>
      </c>
      <c r="C45" s="239"/>
      <c r="D45" s="258"/>
      <c r="E45" s="242"/>
      <c r="F45" s="242"/>
      <c r="G45" s="240"/>
      <c r="H45" s="241"/>
      <c r="I45" s="258"/>
      <c r="J45" s="242">
        <f>J43/E43-1</f>
        <v>0.64331573690968824</v>
      </c>
      <c r="K45" s="242">
        <f>K43/F43-1</f>
        <v>0.60590089764878607</v>
      </c>
      <c r="L45" s="111">
        <f>L43/G43-1</f>
        <v>0.65690520382209416</v>
      </c>
      <c r="M45" s="241"/>
      <c r="N45" s="111">
        <f>N43/I43-1</f>
        <v>0.62590443908480631</v>
      </c>
      <c r="O45" s="242">
        <f>O43/J43-1</f>
        <v>0.46853620420211795</v>
      </c>
      <c r="P45" s="242">
        <f>P43/K43-1</f>
        <v>0.34978270642889275</v>
      </c>
      <c r="Q45" s="242">
        <f>Q43/L43-1</f>
        <v>0.40292356414830799</v>
      </c>
      <c r="R45" s="218"/>
      <c r="S45" s="111">
        <f>S43/N43-1</f>
        <v>0.34429165163238817</v>
      </c>
      <c r="T45" s="217"/>
      <c r="U45" s="217"/>
      <c r="V45" s="217"/>
      <c r="W45" s="260"/>
      <c r="X45" s="255"/>
      <c r="Y45" s="217"/>
      <c r="Z45" s="217"/>
      <c r="AA45" s="217"/>
      <c r="AB45" s="260"/>
    </row>
    <row r="46" spans="1:31" s="247" customFormat="1" ht="16.2" x14ac:dyDescent="0.45">
      <c r="A46" s="54"/>
      <c r="B46" s="302" t="s">
        <v>138</v>
      </c>
      <c r="C46" s="303"/>
      <c r="D46" s="244"/>
      <c r="E46" s="244"/>
      <c r="F46" s="244"/>
      <c r="G46" s="252"/>
      <c r="H46" s="253"/>
      <c r="I46" s="244"/>
      <c r="J46" s="244"/>
      <c r="K46" s="244"/>
      <c r="L46" s="266"/>
      <c r="M46" s="253"/>
      <c r="N46" s="254"/>
      <c r="O46" s="265"/>
      <c r="P46" s="265"/>
      <c r="Q46" s="275"/>
      <c r="R46" s="259"/>
      <c r="S46" s="262"/>
      <c r="T46" s="263"/>
      <c r="U46" s="263"/>
      <c r="V46" s="264"/>
      <c r="W46" s="246"/>
      <c r="X46" s="262"/>
      <c r="Y46" s="263"/>
      <c r="Z46" s="263"/>
      <c r="AA46" s="264"/>
      <c r="AB46" s="246"/>
      <c r="AC46" s="73"/>
      <c r="AD46" s="73"/>
      <c r="AE46" s="73"/>
    </row>
    <row r="47" spans="1:31" s="48" customFormat="1" outlineLevel="1" x14ac:dyDescent="0.3">
      <c r="B47" s="288" t="s">
        <v>36</v>
      </c>
      <c r="C47" s="289"/>
      <c r="D47" s="31">
        <f>D16/D11</f>
        <v>0.20636059301769488</v>
      </c>
      <c r="E47" s="31">
        <f>E16/E11</f>
        <v>0.35582593370839832</v>
      </c>
      <c r="F47" s="31">
        <f>F16/F11</f>
        <v>0.2816278383957535</v>
      </c>
      <c r="G47" s="31">
        <f>G16/G11</f>
        <v>0.2899769077086739</v>
      </c>
      <c r="H47" s="256">
        <f>H16/$H$11</f>
        <v>0.2865272453935096</v>
      </c>
      <c r="I47" s="256">
        <f t="shared" ref="I47:Q47" si="21">I16/I11</f>
        <v>0.31394137424823604</v>
      </c>
      <c r="J47" s="31">
        <f t="shared" si="21"/>
        <v>0.29500072573454705</v>
      </c>
      <c r="K47" s="31">
        <f t="shared" si="21"/>
        <v>0.2880113544492553</v>
      </c>
      <c r="L47" s="257">
        <f t="shared" si="21"/>
        <v>0.30485585671870508</v>
      </c>
      <c r="M47" s="40">
        <f t="shared" si="21"/>
        <v>0.29992623390557932</v>
      </c>
      <c r="N47" s="256">
        <f t="shared" si="21"/>
        <v>0.31547349508464922</v>
      </c>
      <c r="O47" s="31">
        <f t="shared" si="21"/>
        <v>0.29830188679245284</v>
      </c>
      <c r="P47" s="31">
        <f t="shared" si="21"/>
        <v>0.28436388864799239</v>
      </c>
      <c r="Q47" s="31">
        <f t="shared" si="21"/>
        <v>0.27513173781072631</v>
      </c>
      <c r="R47" s="256">
        <f>R16/R11</f>
        <v>0.29188234577674932</v>
      </c>
      <c r="S47" s="256">
        <f t="shared" ref="S47" si="22">S16/S11</f>
        <v>0.28445170793596181</v>
      </c>
      <c r="T47" s="33">
        <v>0.3</v>
      </c>
      <c r="U47" s="33">
        <v>0.3</v>
      </c>
      <c r="V47" s="33">
        <v>0.3</v>
      </c>
      <c r="W47" s="274">
        <f>W16/W11</f>
        <v>0.2965618736730487</v>
      </c>
      <c r="X47" s="66">
        <v>0.3</v>
      </c>
      <c r="Y47" s="33">
        <v>0.3</v>
      </c>
      <c r="Z47" s="33">
        <v>0.3</v>
      </c>
      <c r="AA47" s="33">
        <v>0.3</v>
      </c>
      <c r="AB47" s="243">
        <f>AB16/AB11</f>
        <v>0.29999999999999993</v>
      </c>
      <c r="AC47" s="73"/>
      <c r="AD47" s="73"/>
      <c r="AE47" s="73"/>
    </row>
    <row r="48" spans="1:31" s="54" customFormat="1" outlineLevel="1" x14ac:dyDescent="0.3">
      <c r="B48" s="74" t="s">
        <v>37</v>
      </c>
      <c r="C48" s="75"/>
      <c r="D48" s="31">
        <f>D17/D11</f>
        <v>0.56938466443487967</v>
      </c>
      <c r="E48" s="31">
        <f>E17/E11</f>
        <v>0.68931742696400722</v>
      </c>
      <c r="F48" s="31">
        <f>F17/F11</f>
        <v>0.63544677086405188</v>
      </c>
      <c r="G48" s="31">
        <f>G17/G11</f>
        <v>0.56306271243610706</v>
      </c>
      <c r="H48" s="40">
        <f>H17/$H$11</f>
        <v>0.61295248290029836</v>
      </c>
      <c r="I48" s="31">
        <f t="shared" ref="I48:Q48" si="23">I17/I11</f>
        <v>0.55412700667708481</v>
      </c>
      <c r="J48" s="31">
        <f t="shared" si="23"/>
        <v>0.56487030086880796</v>
      </c>
      <c r="K48" s="31">
        <f t="shared" si="23"/>
        <v>0.52243042704946008</v>
      </c>
      <c r="L48" s="31">
        <f t="shared" si="23"/>
        <v>0.54796794687609751</v>
      </c>
      <c r="M48" s="40">
        <f t="shared" si="23"/>
        <v>0.54630977927651736</v>
      </c>
      <c r="N48" s="31">
        <f t="shared" si="23"/>
        <v>0.52837464759929298</v>
      </c>
      <c r="O48" s="31">
        <f t="shared" si="23"/>
        <v>0.53032345013477089</v>
      </c>
      <c r="P48" s="31">
        <f t="shared" si="23"/>
        <v>0.54386312672671189</v>
      </c>
      <c r="Q48" s="31">
        <f t="shared" si="23"/>
        <v>0.53672297259176516</v>
      </c>
      <c r="R48" s="40">
        <f>R17/R11</f>
        <v>0.53521645902711235</v>
      </c>
      <c r="S48" s="31">
        <f t="shared" ref="S48" si="24">S17/S11</f>
        <v>0.5085746234154418</v>
      </c>
      <c r="T48" s="33">
        <v>0.51713435883187009</v>
      </c>
      <c r="U48" s="33">
        <v>0.55739437261653524</v>
      </c>
      <c r="V48" s="33">
        <v>0.5970133831167086</v>
      </c>
      <c r="W48" s="40">
        <f>W17/W11</f>
        <v>0.5482461001408393</v>
      </c>
      <c r="X48" s="33">
        <f>V48-0.005</f>
        <v>0.59201338311670859</v>
      </c>
      <c r="Y48" s="33">
        <f>X48</f>
        <v>0.59201338311670859</v>
      </c>
      <c r="Z48" s="33">
        <f>Y48</f>
        <v>0.59201338311670859</v>
      </c>
      <c r="AA48" s="33">
        <f>Z48</f>
        <v>0.59201338311670859</v>
      </c>
      <c r="AB48" s="40">
        <f>AB17/AB11</f>
        <v>0.59201338311670859</v>
      </c>
      <c r="AC48" s="73"/>
      <c r="AD48" s="73"/>
      <c r="AE48" s="73"/>
    </row>
    <row r="49" spans="2:31" s="54" customFormat="1" outlineLevel="1" x14ac:dyDescent="0.3">
      <c r="B49" s="74" t="s">
        <v>38</v>
      </c>
      <c r="C49" s="75"/>
      <c r="D49" s="31">
        <f>D18/D11</f>
        <v>0.25442372070779534</v>
      </c>
      <c r="E49" s="31">
        <f>E18/E11</f>
        <v>0.28180709008337285</v>
      </c>
      <c r="F49" s="31">
        <f>F18/F11</f>
        <v>0.26363904452963727</v>
      </c>
      <c r="G49" s="31">
        <f>G18/G11</f>
        <v>0.23948522352819079</v>
      </c>
      <c r="H49" s="40">
        <f>H18/$H$11</f>
        <v>0.25871120591267938</v>
      </c>
      <c r="I49" s="31">
        <f t="shared" ref="I49:Q49" si="25">I18/I11</f>
        <v>0.23978311313160014</v>
      </c>
      <c r="J49" s="31">
        <f t="shared" si="25"/>
        <v>0.2392021067037137</v>
      </c>
      <c r="K49" s="31">
        <f t="shared" si="25"/>
        <v>0.22132193097500943</v>
      </c>
      <c r="L49" s="31">
        <f t="shared" si="25"/>
        <v>0.22220093860741308</v>
      </c>
      <c r="M49" s="40">
        <f t="shared" si="25"/>
        <v>0.22945087369711831</v>
      </c>
      <c r="N49" s="31">
        <f t="shared" si="25"/>
        <v>0.23168611869878322</v>
      </c>
      <c r="O49" s="31">
        <f t="shared" si="25"/>
        <v>0.21665768194070081</v>
      </c>
      <c r="P49" s="31">
        <f t="shared" si="25"/>
        <v>0.20084988292429104</v>
      </c>
      <c r="Q49" s="31">
        <f t="shared" si="25"/>
        <v>0.18304503345632625</v>
      </c>
      <c r="R49" s="40">
        <f>R18/R11</f>
        <v>0.20631796896784932</v>
      </c>
      <c r="S49" s="31">
        <f t="shared" ref="S49" si="26">S18/S11</f>
        <v>0.19694216564344619</v>
      </c>
      <c r="T49" s="33">
        <v>0.21</v>
      </c>
      <c r="U49" s="33">
        <v>0.21</v>
      </c>
      <c r="V49" s="33">
        <v>0.21</v>
      </c>
      <c r="W49" s="40">
        <f>W18/W11</f>
        <v>0.20711257777450204</v>
      </c>
      <c r="X49" s="33">
        <f>V49</f>
        <v>0.21</v>
      </c>
      <c r="Y49" s="33">
        <f>X49-0.0025</f>
        <v>0.20749999999999999</v>
      </c>
      <c r="Z49" s="33">
        <f>Y49-0.0025</f>
        <v>0.20499999999999999</v>
      </c>
      <c r="AA49" s="33">
        <f>Z49-0.0025</f>
        <v>0.20249999999999999</v>
      </c>
      <c r="AB49" s="40">
        <f>AB18/AB11</f>
        <v>0.20599285695297798</v>
      </c>
      <c r="AC49" s="73"/>
      <c r="AD49" s="73"/>
      <c r="AE49" s="73"/>
    </row>
    <row r="50" spans="2:31" s="54" customFormat="1" outlineLevel="1" x14ac:dyDescent="0.3">
      <c r="B50" s="74" t="s">
        <v>29</v>
      </c>
      <c r="C50" s="75"/>
      <c r="D50" s="114">
        <v>0</v>
      </c>
      <c r="E50" s="114">
        <f>AVERAGE(E23,D23)</f>
        <v>0</v>
      </c>
      <c r="F50" s="114">
        <f>AVERAGE(F23,E23)</f>
        <v>0</v>
      </c>
      <c r="G50" s="114">
        <f>AVERAGE(G23,F23)</f>
        <v>0</v>
      </c>
      <c r="H50" s="115"/>
      <c r="I50" s="114">
        <f>AVERAGE(I23,G23)</f>
        <v>0</v>
      </c>
      <c r="J50" s="114">
        <f>AVERAGE(J23,I23)</f>
        <v>0</v>
      </c>
      <c r="K50" s="114">
        <f>AVERAGE(K23,J23)</f>
        <v>0</v>
      </c>
      <c r="L50" s="114">
        <f>AVERAGE(L23,K23)</f>
        <v>0</v>
      </c>
      <c r="M50" s="115"/>
      <c r="N50" s="114">
        <f>AVERAGE(N23,L23)</f>
        <v>0</v>
      </c>
      <c r="O50" s="114">
        <f>AVERAGE(O23,N23)</f>
        <v>0</v>
      </c>
      <c r="P50" s="114">
        <f>AVERAGE(P23,O23)</f>
        <v>0</v>
      </c>
      <c r="Q50" s="114">
        <f>AVERAGE(Q23,P23)</f>
        <v>0</v>
      </c>
      <c r="R50" s="115"/>
      <c r="S50" s="114">
        <v>0</v>
      </c>
      <c r="T50" s="116">
        <f>S50</f>
        <v>0</v>
      </c>
      <c r="U50" s="116">
        <f>T50</f>
        <v>0</v>
      </c>
      <c r="V50" s="116">
        <f>U50</f>
        <v>0</v>
      </c>
      <c r="W50" s="115"/>
      <c r="X50" s="116">
        <f>V50</f>
        <v>0</v>
      </c>
      <c r="Y50" s="116">
        <f>X50</f>
        <v>0</v>
      </c>
      <c r="Z50" s="116">
        <f>Y50</f>
        <v>0</v>
      </c>
      <c r="AA50" s="116">
        <f>Z50</f>
        <v>0</v>
      </c>
      <c r="AB50" s="115"/>
      <c r="AC50" s="73"/>
      <c r="AD50" s="73"/>
      <c r="AE50" s="73"/>
    </row>
    <row r="51" spans="2:31" s="48" customFormat="1" outlineLevel="1" x14ac:dyDescent="0.3">
      <c r="B51" s="288" t="s">
        <v>39</v>
      </c>
      <c r="C51" s="289"/>
      <c r="D51" s="31">
        <f>D24/D11</f>
        <v>-1.8252829587119403E-2</v>
      </c>
      <c r="E51" s="31">
        <f>E24/E11</f>
        <v>-1.5251135362299193E-2</v>
      </c>
      <c r="F51" s="31">
        <f>F24/F11</f>
        <v>-1.0115010321439105E-2</v>
      </c>
      <c r="G51" s="31">
        <f>G24/G11</f>
        <v>-7.3168833190628158E-3</v>
      </c>
      <c r="H51" s="40">
        <f>H24/$H$11</f>
        <v>-1.2066210674621604E-2</v>
      </c>
      <c r="I51" s="31">
        <f>I24/I11</f>
        <v>-5.4458493157171946E-3</v>
      </c>
      <c r="J51" s="31">
        <f>J24/J11</f>
        <v>-7.112198560972071E-3</v>
      </c>
      <c r="K51" s="31">
        <f>K24/K11</f>
        <v>2.6050556044627297E-3</v>
      </c>
      <c r="L51" s="31">
        <f>L24/L11</f>
        <v>-4.8207387542700247E-3</v>
      </c>
      <c r="M51" s="40">
        <f>M24/$H$11</f>
        <v>-5.7458146069626678E-3</v>
      </c>
      <c r="N51" s="31">
        <f t="shared" ref="N51:S51" si="27">N24/N11</f>
        <v>-1.0225098233979462E-3</v>
      </c>
      <c r="O51" s="31">
        <f t="shared" si="27"/>
        <v>1.8059299191374664E-3</v>
      </c>
      <c r="P51" s="31">
        <f t="shared" si="27"/>
        <v>8.4368844233556756E-3</v>
      </c>
      <c r="Q51" s="31">
        <f t="shared" si="27"/>
        <v>8.7449082066732107E-3</v>
      </c>
      <c r="R51" s="40">
        <f t="shared" si="27"/>
        <v>4.8718104865720733E-3</v>
      </c>
      <c r="S51" s="31">
        <f t="shared" si="27"/>
        <v>2.3439095982022858E-3</v>
      </c>
      <c r="T51" s="33">
        <f>O51</f>
        <v>1.8059299191374664E-3</v>
      </c>
      <c r="U51" s="33">
        <f>P51</f>
        <v>8.4368844233556756E-3</v>
      </c>
      <c r="V51" s="33">
        <f>Q51</f>
        <v>8.7449082066732107E-3</v>
      </c>
      <c r="W51" s="40">
        <f>W24/W11</f>
        <v>5.6032783700860822E-3</v>
      </c>
      <c r="X51" s="33">
        <f t="shared" ref="X51:AA52" si="28">S51</f>
        <v>2.3439095982022858E-3</v>
      </c>
      <c r="Y51" s="33">
        <f t="shared" si="28"/>
        <v>1.8059299191374664E-3</v>
      </c>
      <c r="Z51" s="33">
        <f t="shared" si="28"/>
        <v>8.4368844233556756E-3</v>
      </c>
      <c r="AA51" s="33">
        <f t="shared" si="28"/>
        <v>8.7449082066732107E-3</v>
      </c>
      <c r="AB51" s="40">
        <f>AB24/AB11</f>
        <v>5.6020261864753052E-3</v>
      </c>
      <c r="AC51" s="73"/>
      <c r="AD51" s="73"/>
      <c r="AE51" s="73"/>
    </row>
    <row r="52" spans="2:31" s="48" customFormat="1" outlineLevel="1" x14ac:dyDescent="0.3">
      <c r="B52" s="288" t="s">
        <v>19</v>
      </c>
      <c r="C52" s="289"/>
      <c r="D52" s="31">
        <f t="shared" ref="D52:Q52" si="29">D26/D25</f>
        <v>-4.7992164544564163E-3</v>
      </c>
      <c r="E52" s="31">
        <f t="shared" si="29"/>
        <v>3.8940809968847356E-3</v>
      </c>
      <c r="F52" s="31">
        <f t="shared" si="29"/>
        <v>1.2999173781327459E-2</v>
      </c>
      <c r="G52" s="31">
        <f t="shared" si="29"/>
        <v>-5.1472690877895331E-4</v>
      </c>
      <c r="H52" s="40">
        <f t="shared" si="29"/>
        <v>3.8860486420993533E-3</v>
      </c>
      <c r="I52" s="31">
        <f t="shared" si="29"/>
        <v>-4.8754914809960685E-3</v>
      </c>
      <c r="J52" s="31">
        <f t="shared" si="29"/>
        <v>-9.3501855941361626E-3</v>
      </c>
      <c r="K52" s="31">
        <f t="shared" si="29"/>
        <v>-1.4039224091737218E-2</v>
      </c>
      <c r="L52" s="31">
        <f t="shared" si="29"/>
        <v>8.7467098602956057E-3</v>
      </c>
      <c r="M52" s="40">
        <f t="shared" si="29"/>
        <v>-4.0375082123872705E-3</v>
      </c>
      <c r="N52" s="31">
        <f t="shared" si="29"/>
        <v>-1.5472586612848978E-2</v>
      </c>
      <c r="O52" s="31">
        <f t="shared" si="29"/>
        <v>-3.5165507224218331E-3</v>
      </c>
      <c r="P52" s="31">
        <f t="shared" si="29"/>
        <v>-1.1514961616794607E-2</v>
      </c>
      <c r="Q52" s="31">
        <f t="shared" si="29"/>
        <v>-7.9244508314514506E-3</v>
      </c>
      <c r="R52" s="40">
        <f>R26/R25</f>
        <v>-9.6589693208567612E-3</v>
      </c>
      <c r="S52" s="31">
        <f t="shared" ref="S52" si="30">S26/S25</f>
        <v>-1.4097047039620119E-3</v>
      </c>
      <c r="T52" s="33">
        <v>0.14684643101112693</v>
      </c>
      <c r="U52" s="33">
        <v>0.28371289300249336</v>
      </c>
      <c r="V52" s="33">
        <v>0.42349263297310374</v>
      </c>
      <c r="W52" s="40">
        <f>W26/W25</f>
        <v>0.24593658995231416</v>
      </c>
      <c r="X52" s="33">
        <f>V52</f>
        <v>0.42349263297310374</v>
      </c>
      <c r="Y52" s="33">
        <f>V52</f>
        <v>0.42349263297310374</v>
      </c>
      <c r="Z52" s="33">
        <f>V52</f>
        <v>0.42349263297310374</v>
      </c>
      <c r="AA52" s="33">
        <f t="shared" si="28"/>
        <v>0.42349263297310374</v>
      </c>
      <c r="AB52" s="40">
        <f>AB26/AB25</f>
        <v>0.42349263297310386</v>
      </c>
      <c r="AC52" s="73"/>
      <c r="AD52" s="73"/>
      <c r="AE52" s="73"/>
    </row>
    <row r="53" spans="2:31" s="48" customFormat="1" outlineLevel="1" x14ac:dyDescent="0.3">
      <c r="B53" s="288" t="s">
        <v>18</v>
      </c>
      <c r="C53" s="289"/>
      <c r="D53" s="31">
        <f t="shared" ref="D53:Q53" si="31">D13/D11</f>
        <v>0.64151920930974027</v>
      </c>
      <c r="E53" s="31">
        <f t="shared" si="31"/>
        <v>0.60241984681081806</v>
      </c>
      <c r="F53" s="31">
        <f t="shared" si="31"/>
        <v>0.65544087289884989</v>
      </c>
      <c r="G53" s="31">
        <f t="shared" si="31"/>
        <v>0.64616901481539135</v>
      </c>
      <c r="H53" s="40">
        <f t="shared" si="31"/>
        <v>0.63756503396327402</v>
      </c>
      <c r="I53" s="31">
        <f t="shared" si="31"/>
        <v>0.6616470142539187</v>
      </c>
      <c r="J53" s="31">
        <f t="shared" si="31"/>
        <v>0.66487652145063969</v>
      </c>
      <c r="K53" s="31">
        <f t="shared" si="31"/>
        <v>0.69387901762454862</v>
      </c>
      <c r="L53" s="31">
        <f t="shared" si="31"/>
        <v>0.68564633017271659</v>
      </c>
      <c r="M53" s="40">
        <f t="shared" si="31"/>
        <v>0.67818822808093204</v>
      </c>
      <c r="N53" s="31">
        <f t="shared" si="31"/>
        <v>0.68570969485385413</v>
      </c>
      <c r="O53" s="31">
        <f t="shared" si="31"/>
        <v>0.69088948787061999</v>
      </c>
      <c r="P53" s="31">
        <f t="shared" si="31"/>
        <v>0.70432498730131199</v>
      </c>
      <c r="Q53" s="31">
        <f t="shared" si="31"/>
        <v>0.71133904291211081</v>
      </c>
      <c r="R53" s="40">
        <f>R13/R11</f>
        <v>0.69903749691505412</v>
      </c>
      <c r="S53" s="31">
        <f t="shared" ref="S53" si="32">S13/S11</f>
        <v>0.69779694001526771</v>
      </c>
      <c r="T53" s="33">
        <v>0.7</v>
      </c>
      <c r="U53" s="33">
        <v>0.7</v>
      </c>
      <c r="V53" s="33">
        <v>0.7</v>
      </c>
      <c r="W53" s="40">
        <f>W13/W11</f>
        <v>0.69951284690934756</v>
      </c>
      <c r="X53" s="33">
        <v>0.7</v>
      </c>
      <c r="Y53" s="33">
        <v>0.7</v>
      </c>
      <c r="Z53" s="33">
        <v>0.7</v>
      </c>
      <c r="AA53" s="33">
        <v>0.7</v>
      </c>
      <c r="AB53" s="40">
        <f>AB13/AB11</f>
        <v>0.70000000000000007</v>
      </c>
      <c r="AC53" s="73"/>
      <c r="AD53" s="73"/>
      <c r="AE53" s="73"/>
    </row>
    <row r="54" spans="2:31" s="54" customFormat="1" outlineLevel="1" x14ac:dyDescent="0.3">
      <c r="B54" s="288" t="s">
        <v>34</v>
      </c>
      <c r="C54" s="289"/>
      <c r="D54" s="31">
        <f t="shared" ref="D54:AB54" si="33">D15/D11</f>
        <v>0.64765662362505982</v>
      </c>
      <c r="E54" s="31">
        <f t="shared" si="33"/>
        <v>0.65478207822137868</v>
      </c>
      <c r="F54" s="31">
        <f t="shared" si="33"/>
        <v>0.68731937481568861</v>
      </c>
      <c r="G54" s="31">
        <f t="shared" si="33"/>
        <v>0.67948418567240076</v>
      </c>
      <c r="H54" s="40">
        <f t="shared" si="33"/>
        <v>0.6683405615156357</v>
      </c>
      <c r="I54" s="31">
        <f t="shared" si="33"/>
        <v>0.69756594213193168</v>
      </c>
      <c r="J54" s="31">
        <f t="shared" si="33"/>
        <v>0.70190971862234852</v>
      </c>
      <c r="K54" s="31">
        <f t="shared" si="33"/>
        <v>0.72594815041052074</v>
      </c>
      <c r="L54" s="31">
        <f t="shared" si="33"/>
        <v>0.72683012482840081</v>
      </c>
      <c r="M54" s="40">
        <f t="shared" si="33"/>
        <v>0.70981663856529742</v>
      </c>
      <c r="N54" s="31">
        <f t="shared" si="33"/>
        <v>0.72970683182634866</v>
      </c>
      <c r="O54" s="31">
        <f t="shared" si="33"/>
        <v>0.73297843665768192</v>
      </c>
      <c r="P54" s="31">
        <f t="shared" si="33"/>
        <v>0.74445284140887291</v>
      </c>
      <c r="Q54" s="31">
        <f t="shared" si="33"/>
        <v>0.74780813107206945</v>
      </c>
      <c r="R54" s="40">
        <f t="shared" si="33"/>
        <v>0.73944147256882231</v>
      </c>
      <c r="S54" s="31">
        <f t="shared" ref="S54" si="34">S15/S11</f>
        <v>0.73578332813659186</v>
      </c>
      <c r="T54" s="31">
        <f t="shared" si="33"/>
        <v>0.74258217105951674</v>
      </c>
      <c r="U54" s="31">
        <f t="shared" si="33"/>
        <v>0.74750950304183683</v>
      </c>
      <c r="V54" s="31">
        <f t="shared" si="33"/>
        <v>0.75212164600015985</v>
      </c>
      <c r="W54" s="40">
        <f t="shared" si="33"/>
        <v>0.74505119805998177</v>
      </c>
      <c r="X54" s="31">
        <f t="shared" si="33"/>
        <v>0.74286240858560182</v>
      </c>
      <c r="Y54" s="31">
        <f t="shared" si="33"/>
        <v>0.74404724955694346</v>
      </c>
      <c r="Z54" s="31">
        <f t="shared" si="33"/>
        <v>0.74449498591322838</v>
      </c>
      <c r="AA54" s="31">
        <f t="shared" si="33"/>
        <v>0.74379755598908204</v>
      </c>
      <c r="AB54" s="40">
        <f t="shared" si="33"/>
        <v>0.74383226148588488</v>
      </c>
      <c r="AC54" s="73"/>
      <c r="AD54" s="73"/>
      <c r="AE54" s="73"/>
    </row>
    <row r="55" spans="2:31" s="54" customFormat="1" outlineLevel="1" x14ac:dyDescent="0.3">
      <c r="B55" s="61" t="s">
        <v>22</v>
      </c>
      <c r="C55" s="62"/>
      <c r="D55" s="31">
        <f t="shared" ref="D55:AB55" si="35">D20/D11</f>
        <v>-0.38864976885062968</v>
      </c>
      <c r="E55" s="31">
        <f t="shared" si="35"/>
        <v>-0.72453060394496038</v>
      </c>
      <c r="F55" s="31">
        <f t="shared" si="35"/>
        <v>-0.52527278089059271</v>
      </c>
      <c r="G55" s="31">
        <f t="shared" si="35"/>
        <v>-0.44635582885758035</v>
      </c>
      <c r="H55" s="40">
        <f t="shared" si="35"/>
        <v>-0.5206259002432132</v>
      </c>
      <c r="I55" s="31">
        <f t="shared" si="35"/>
        <v>-0.44620447980300226</v>
      </c>
      <c r="J55" s="31">
        <f t="shared" si="35"/>
        <v>-0.4341966118564291</v>
      </c>
      <c r="K55" s="31">
        <f t="shared" si="35"/>
        <v>-0.33788469484917627</v>
      </c>
      <c r="L55" s="31">
        <f t="shared" si="35"/>
        <v>-0.38937841202949908</v>
      </c>
      <c r="M55" s="40">
        <f t="shared" si="35"/>
        <v>-0.39749865879828289</v>
      </c>
      <c r="N55" s="31">
        <f t="shared" si="35"/>
        <v>-0.38982456652887115</v>
      </c>
      <c r="O55" s="31">
        <f t="shared" si="35"/>
        <v>-0.35439353099730458</v>
      </c>
      <c r="P55" s="31">
        <f t="shared" si="35"/>
        <v>-0.32475191099768336</v>
      </c>
      <c r="Q55" s="31">
        <f t="shared" si="35"/>
        <v>-0.28356070094670671</v>
      </c>
      <c r="R55" s="40">
        <f t="shared" si="35"/>
        <v>-0.33437927685665658</v>
      </c>
      <c r="S55" s="31">
        <f t="shared" ref="S55" si="36">S20/S11</f>
        <v>-0.29217155697958225</v>
      </c>
      <c r="T55" s="31">
        <f t="shared" si="35"/>
        <v>-0.32713435883187009</v>
      </c>
      <c r="U55" s="31">
        <f t="shared" si="35"/>
        <v>-0.36739437261653518</v>
      </c>
      <c r="V55" s="31">
        <f t="shared" si="35"/>
        <v>-0.40701338311670865</v>
      </c>
      <c r="W55" s="40">
        <f t="shared" si="35"/>
        <v>-0.35240770467904242</v>
      </c>
      <c r="X55" s="31">
        <f t="shared" si="35"/>
        <v>-0.40201338311670859</v>
      </c>
      <c r="Y55" s="31">
        <f t="shared" si="35"/>
        <v>-0.39951338311670875</v>
      </c>
      <c r="Z55" s="31">
        <f t="shared" si="35"/>
        <v>-0.39701338311670858</v>
      </c>
      <c r="AA55" s="31">
        <f t="shared" si="35"/>
        <v>-0.39451338311670864</v>
      </c>
      <c r="AB55" s="40">
        <f t="shared" si="35"/>
        <v>-0.39800624006968649</v>
      </c>
      <c r="AC55" s="73"/>
      <c r="AD55" s="73"/>
      <c r="AE55" s="73"/>
    </row>
    <row r="56" spans="2:31" s="54" customFormat="1" outlineLevel="1" x14ac:dyDescent="0.3">
      <c r="B56" s="61" t="s">
        <v>23</v>
      </c>
      <c r="C56" s="62"/>
      <c r="D56" s="31">
        <f t="shared" ref="D56:AB56" si="37">D22/D11</f>
        <v>-0.31296827674159095</v>
      </c>
      <c r="E56" s="31">
        <f t="shared" si="37"/>
        <v>-0.33084796312614384</v>
      </c>
      <c r="F56" s="31">
        <f t="shared" si="37"/>
        <v>-0.18888233559421994</v>
      </c>
      <c r="G56" s="31">
        <f t="shared" si="37"/>
        <v>-0.20969876235697063</v>
      </c>
      <c r="H56" s="40">
        <f t="shared" si="37"/>
        <v>-0.25388629583861339</v>
      </c>
      <c r="I56" s="31">
        <f t="shared" si="37"/>
        <v>-0.18710044040346635</v>
      </c>
      <c r="J56" s="31">
        <f t="shared" si="37"/>
        <v>-0.14106206067140828</v>
      </c>
      <c r="K56" s="31">
        <f t="shared" si="37"/>
        <v>-8.3253983938484794E-2</v>
      </c>
      <c r="L56" s="31">
        <f t="shared" si="37"/>
        <v>-0.11541040130255723</v>
      </c>
      <c r="M56" s="40">
        <f t="shared" si="37"/>
        <v>-0.13236702942979731</v>
      </c>
      <c r="N56" s="31">
        <f t="shared" si="37"/>
        <v>-9.9241882002366222E-2</v>
      </c>
      <c r="O56" s="31">
        <f t="shared" si="37"/>
        <v>-7.6388140161725016E-2</v>
      </c>
      <c r="P56" s="31">
        <f t="shared" si="37"/>
        <v>-5.2727430404995286E-2</v>
      </c>
      <c r="Q56" s="31">
        <f t="shared" si="37"/>
        <v>-4.9580808593705783E-2</v>
      </c>
      <c r="R56" s="40">
        <f t="shared" si="37"/>
        <v>-6.7666883547703643E-2</v>
      </c>
      <c r="S56" s="31">
        <f t="shared" ref="S56" si="38">S22/S11</f>
        <v>-5.6393604782435783E-2</v>
      </c>
      <c r="T56" s="31">
        <f t="shared" si="37"/>
        <v>-4.8711019474742351E-2</v>
      </c>
      <c r="U56" s="31">
        <f t="shared" si="37"/>
        <v>-3.1594802641494231E-2</v>
      </c>
      <c r="V56" s="31">
        <f t="shared" si="37"/>
        <v>-2.2296189029596802E-2</v>
      </c>
      <c r="W56" s="40">
        <f t="shared" si="37"/>
        <v>-3.8511129455422961E-2</v>
      </c>
      <c r="X56" s="31">
        <f t="shared" si="37"/>
        <v>-9.7507136932061408E-2</v>
      </c>
      <c r="Y56" s="31">
        <f t="shared" si="37"/>
        <v>-7.7989806688261831E-2</v>
      </c>
      <c r="Z56" s="31">
        <f t="shared" si="37"/>
        <v>-6.4510707388731936E-2</v>
      </c>
      <c r="AA56" s="31">
        <f t="shared" si="37"/>
        <v>-6.2747108154537504E-2</v>
      </c>
      <c r="AB56" s="40">
        <f t="shared" si="37"/>
        <v>-7.4493606884031005E-2</v>
      </c>
      <c r="AC56" s="73"/>
      <c r="AD56" s="73"/>
      <c r="AE56" s="73"/>
    </row>
    <row r="57" spans="2:31" s="54" customFormat="1" outlineLevel="1" x14ac:dyDescent="0.3">
      <c r="B57" s="74" t="s">
        <v>35</v>
      </c>
      <c r="C57" s="75"/>
      <c r="D57" s="31"/>
      <c r="E57" s="31"/>
      <c r="F57" s="31"/>
      <c r="G57" s="31"/>
      <c r="H57" s="40"/>
      <c r="I57" s="31"/>
      <c r="J57" s="31"/>
      <c r="K57" s="31"/>
      <c r="L57" s="31"/>
      <c r="M57" s="40"/>
      <c r="N57" s="31"/>
      <c r="O57" s="31"/>
      <c r="P57" s="31"/>
      <c r="Q57" s="31"/>
      <c r="R57" s="40"/>
      <c r="S57" s="31"/>
      <c r="T57" s="31"/>
      <c r="U57" s="31"/>
      <c r="V57" s="31"/>
      <c r="W57" s="40"/>
      <c r="X57" s="31"/>
      <c r="Y57" s="31"/>
      <c r="Z57" s="31"/>
      <c r="AA57" s="31"/>
      <c r="AB57" s="40"/>
      <c r="AC57" s="73"/>
      <c r="AD57" s="73"/>
      <c r="AE57" s="73"/>
    </row>
    <row r="58" spans="2:31" s="48" customFormat="1" x14ac:dyDescent="0.3">
      <c r="B58" s="324" t="s">
        <v>33</v>
      </c>
      <c r="C58" s="325"/>
      <c r="D58" s="52"/>
      <c r="E58" s="52"/>
      <c r="F58" s="52"/>
      <c r="G58" s="52"/>
      <c r="H58" s="113"/>
      <c r="I58" s="52"/>
      <c r="J58" s="52"/>
      <c r="K58" s="52"/>
      <c r="L58" s="261"/>
      <c r="M58" s="113"/>
      <c r="N58" s="52"/>
      <c r="O58" s="52"/>
      <c r="P58" s="52"/>
      <c r="Q58" s="52"/>
      <c r="R58" s="113"/>
      <c r="S58" s="52"/>
      <c r="T58" s="52"/>
      <c r="U58" s="52"/>
      <c r="V58" s="52"/>
      <c r="W58" s="113"/>
      <c r="X58" s="52"/>
      <c r="Y58" s="52"/>
      <c r="Z58" s="52"/>
      <c r="AA58" s="52"/>
      <c r="AB58" s="113"/>
      <c r="AC58" s="73"/>
      <c r="AD58" s="73"/>
      <c r="AE58" s="73"/>
    </row>
    <row r="59" spans="2:31" s="28" customFormat="1" ht="15" customHeight="1" outlineLevel="1" x14ac:dyDescent="0.3">
      <c r="B59" s="77" t="s">
        <v>45</v>
      </c>
      <c r="C59" s="44"/>
      <c r="D59" s="114">
        <v>0.09</v>
      </c>
      <c r="E59" s="114">
        <v>1.01</v>
      </c>
      <c r="F59" s="114">
        <v>0.59099999999999997</v>
      </c>
      <c r="G59" s="117">
        <v>0.77300000000000002</v>
      </c>
      <c r="H59" s="115">
        <f>SUM(E59:G59)</f>
        <v>2.3740000000000001</v>
      </c>
      <c r="I59" s="118">
        <v>0.89100000000000001</v>
      </c>
      <c r="J59" s="114">
        <v>1.1140000000000001</v>
      </c>
      <c r="K59" s="114">
        <v>1.131</v>
      </c>
      <c r="L59" s="117">
        <v>1.405</v>
      </c>
      <c r="M59" s="115">
        <f>SUM(I59:L59)</f>
        <v>4.5410000000000004</v>
      </c>
      <c r="N59" s="118">
        <v>1.633</v>
      </c>
      <c r="O59" s="114">
        <v>1.802</v>
      </c>
      <c r="P59" s="114">
        <v>1.919</v>
      </c>
      <c r="Q59" s="117">
        <v>1.6910000000000001</v>
      </c>
      <c r="R59" s="115">
        <f>SUM(N59:Q59)</f>
        <v>7.0449999999999999</v>
      </c>
      <c r="S59" s="118">
        <v>2.1040000000000001</v>
      </c>
      <c r="T59" s="114">
        <f>S59/S63*T63</f>
        <v>2.7139277603465484</v>
      </c>
      <c r="U59" s="114">
        <f>T59/T63*U63</f>
        <v>3.6913984255594294</v>
      </c>
      <c r="V59" s="117">
        <f>U59/U63*V63</f>
        <v>4.6881840258740821</v>
      </c>
      <c r="W59" s="115">
        <f>SUM(S59:V59)</f>
        <v>13.19751021178006</v>
      </c>
      <c r="X59" s="118">
        <f>V59/V63*X63</f>
        <v>3.8128478893678825</v>
      </c>
      <c r="Y59" s="114">
        <f>X59/X63*Y63</f>
        <v>4.3953216808920219</v>
      </c>
      <c r="Z59" s="114">
        <f>Y59/Y63*Z63</f>
        <v>5.0018433756594893</v>
      </c>
      <c r="AA59" s="117">
        <f>Z59/Z63*AA63</f>
        <v>5.433806907087078</v>
      </c>
      <c r="AB59" s="115">
        <f>SUM(X59:AA59)</f>
        <v>18.643819853006473</v>
      </c>
      <c r="AC59" s="73"/>
      <c r="AD59" s="73"/>
      <c r="AE59" s="73"/>
    </row>
    <row r="60" spans="2:31" s="54" customFormat="1" ht="15" customHeight="1" outlineLevel="1" x14ac:dyDescent="0.3">
      <c r="B60" s="77" t="s">
        <v>46</v>
      </c>
      <c r="C60" s="44"/>
      <c r="D60" s="114">
        <v>0.31</v>
      </c>
      <c r="E60" s="114">
        <v>4.1680000000000001</v>
      </c>
      <c r="F60" s="114">
        <v>3.052</v>
      </c>
      <c r="G60" s="117">
        <v>3.3879999999999999</v>
      </c>
      <c r="H60" s="115">
        <f>SUM(E60:G60)</f>
        <v>10.608000000000001</v>
      </c>
      <c r="I60" s="118">
        <v>4.0640000000000001</v>
      </c>
      <c r="J60" s="114">
        <v>4.4459999999999997</v>
      </c>
      <c r="K60" s="114">
        <v>4.9740000000000002</v>
      </c>
      <c r="L60" s="117">
        <v>5.93</v>
      </c>
      <c r="M60" s="115">
        <f>SUM(I60:L60)</f>
        <v>19.414000000000001</v>
      </c>
      <c r="N60" s="118">
        <v>6.6269999999999998</v>
      </c>
      <c r="O60" s="114">
        <v>6.7489999999999997</v>
      </c>
      <c r="P60" s="114">
        <v>7.1719999999999997</v>
      </c>
      <c r="Q60" s="117">
        <v>6.5350000000000001</v>
      </c>
      <c r="R60" s="115">
        <f>SUM(N60:Q60)</f>
        <v>27.082999999999998</v>
      </c>
      <c r="S60" s="118">
        <v>6.9139999999999997</v>
      </c>
      <c r="T60" s="114">
        <f>S60/S63*T63</f>
        <v>8.9182968322414613</v>
      </c>
      <c r="U60" s="114">
        <f>T60/T63*U63</f>
        <v>12.130384369922954</v>
      </c>
      <c r="V60" s="117">
        <f>U60/U63*V63</f>
        <v>15.405943134455038</v>
      </c>
      <c r="W60" s="115">
        <f>SUM(S60:V60)</f>
        <v>43.368624336619455</v>
      </c>
      <c r="X60" s="118">
        <f>V60/V63*X63</f>
        <v>12.5294820851186</v>
      </c>
      <c r="Y60" s="114">
        <f>X60/X63*Y63</f>
        <v>14.443561835402773</v>
      </c>
      <c r="Z60" s="114">
        <f>Y60/Y63*Z63</f>
        <v>16.436665921725144</v>
      </c>
      <c r="AA60" s="117">
        <f>Z60/Z63*AA63</f>
        <v>17.856150644296605</v>
      </c>
      <c r="AB60" s="115">
        <f>SUM(X60:AA60)</f>
        <v>61.265860486543119</v>
      </c>
      <c r="AC60" s="73"/>
      <c r="AD60" s="73"/>
      <c r="AE60" s="73"/>
    </row>
    <row r="61" spans="2:31" s="54" customFormat="1" ht="15" customHeight="1" outlineLevel="1" x14ac:dyDescent="0.3">
      <c r="B61" s="77" t="s">
        <v>47</v>
      </c>
      <c r="C61" s="44"/>
      <c r="D61" s="114">
        <v>0.49</v>
      </c>
      <c r="E61" s="114">
        <v>3.2679999999999998</v>
      </c>
      <c r="F61" s="114">
        <v>4.8769999999999998</v>
      </c>
      <c r="G61" s="117">
        <v>2.0449999999999999</v>
      </c>
      <c r="H61" s="115">
        <f>SUM(E61:G61)</f>
        <v>10.19</v>
      </c>
      <c r="I61" s="118">
        <v>2.4319999999999999</v>
      </c>
      <c r="J61" s="114">
        <v>3.9369999999999998</v>
      </c>
      <c r="K61" s="114">
        <v>3.786</v>
      </c>
      <c r="L61" s="117">
        <v>4.6040000000000001</v>
      </c>
      <c r="M61" s="115">
        <f>SUM(I61:L61)</f>
        <v>14.759</v>
      </c>
      <c r="N61" s="118">
        <v>5.4390000000000001</v>
      </c>
      <c r="O61" s="114">
        <v>5.6479999999999997</v>
      </c>
      <c r="P61" s="114">
        <v>6.657</v>
      </c>
      <c r="Q61" s="117">
        <v>5.2629999999999999</v>
      </c>
      <c r="R61" s="115">
        <f>SUM(N61:Q61)</f>
        <v>23.006999999999998</v>
      </c>
      <c r="S61" s="118">
        <v>5.633</v>
      </c>
      <c r="T61" s="114">
        <f>S61/S63*T63</f>
        <v>7.2659482291027127</v>
      </c>
      <c r="U61" s="114">
        <f>T61/T63*U63</f>
        <v>9.8829122296465162</v>
      </c>
      <c r="V61" s="117">
        <f>U61/U63*V63</f>
        <v>12.551587746078281</v>
      </c>
      <c r="W61" s="115">
        <f>SUM(S61:V61)</f>
        <v>35.333448204827512</v>
      </c>
      <c r="X61" s="118">
        <f>V61/V63*X63</f>
        <v>10.208066616354222</v>
      </c>
      <c r="Y61" s="114">
        <f>X61/X63*Y63</f>
        <v>11.767512846228497</v>
      </c>
      <c r="Z61" s="114">
        <f>Y61/Y63*Z63</f>
        <v>13.391342079415352</v>
      </c>
      <c r="AA61" s="117">
        <f>Z61/Z63*AA63</f>
        <v>14.547829994116688</v>
      </c>
      <c r="AB61" s="115">
        <f>SUM(X61:AA61)</f>
        <v>49.914751536114757</v>
      </c>
      <c r="AC61" s="73"/>
      <c r="AD61" s="73"/>
      <c r="AE61" s="73"/>
    </row>
    <row r="62" spans="2:31" s="54" customFormat="1" ht="15" customHeight="1" outlineLevel="1" x14ac:dyDescent="0.45">
      <c r="B62" s="77" t="s">
        <v>48</v>
      </c>
      <c r="C62" s="44"/>
      <c r="D62" s="120">
        <v>0.93400000000000005</v>
      </c>
      <c r="E62" s="120">
        <v>2.5369999999999999</v>
      </c>
      <c r="F62" s="120">
        <v>2.298</v>
      </c>
      <c r="G62" s="121">
        <v>2.3079999999999998</v>
      </c>
      <c r="H62" s="122">
        <f>SUM(E62:G62)</f>
        <v>7.1429999999999998</v>
      </c>
      <c r="I62" s="119">
        <v>2.8420000000000001</v>
      </c>
      <c r="J62" s="120">
        <v>3.89</v>
      </c>
      <c r="K62" s="120">
        <v>3.5510000000000002</v>
      </c>
      <c r="L62" s="121">
        <v>3.5590000000000002</v>
      </c>
      <c r="M62" s="122">
        <f>SUM(I62:L62)</f>
        <v>13.842000000000002</v>
      </c>
      <c r="N62" s="119">
        <v>3.996</v>
      </c>
      <c r="O62" s="120">
        <v>4.41</v>
      </c>
      <c r="P62" s="120">
        <v>4.2469999999999999</v>
      </c>
      <c r="Q62" s="121">
        <v>3.9550000000000001</v>
      </c>
      <c r="R62" s="122">
        <f>SUM(N62:Q62)</f>
        <v>16.608000000000001</v>
      </c>
      <c r="S62" s="119">
        <v>4.5620000000000003</v>
      </c>
      <c r="T62" s="120">
        <f>S62/S63*T63</f>
        <v>5.8844764461506438</v>
      </c>
      <c r="U62" s="120">
        <f>T62/T63*U63</f>
        <v>8.0038781451530987</v>
      </c>
      <c r="V62" s="121">
        <f>U62/U63*V63</f>
        <v>10.165159470550172</v>
      </c>
      <c r="W62" s="122">
        <f>SUM(S62:V62)</f>
        <v>28.615514061853915</v>
      </c>
      <c r="X62" s="119">
        <f>V62/V63*X63</f>
        <v>8.2672110605020332</v>
      </c>
      <c r="Y62" s="120">
        <f>X62/X63*Y63</f>
        <v>9.53016041265656</v>
      </c>
      <c r="Z62" s="120">
        <f>Y62/Y63*Z63</f>
        <v>10.845251653877657</v>
      </c>
      <c r="AA62" s="121">
        <f>Z62/Z63*AA63</f>
        <v>11.781856991507249</v>
      </c>
      <c r="AB62" s="122">
        <f>SUM(X62:AA62)</f>
        <v>40.424480118543499</v>
      </c>
      <c r="AC62" s="73"/>
      <c r="AD62" s="73"/>
      <c r="AE62" s="73"/>
    </row>
    <row r="63" spans="2:31" s="56" customFormat="1" ht="15" customHeight="1" outlineLevel="1" x14ac:dyDescent="0.3">
      <c r="B63" s="78" t="s">
        <v>53</v>
      </c>
      <c r="C63" s="44"/>
      <c r="D63" s="53">
        <f t="shared" ref="D63:Q63" si="39">SUM(D59:D62)</f>
        <v>1.8240000000000001</v>
      </c>
      <c r="E63" s="53">
        <f t="shared" si="39"/>
        <v>10.983000000000001</v>
      </c>
      <c r="F63" s="53">
        <f t="shared" si="39"/>
        <v>10.818</v>
      </c>
      <c r="G63" s="123">
        <f t="shared" si="39"/>
        <v>8.5139999999999993</v>
      </c>
      <c r="H63" s="124">
        <f t="shared" si="39"/>
        <v>30.315000000000001</v>
      </c>
      <c r="I63" s="125">
        <f t="shared" si="39"/>
        <v>10.229000000000001</v>
      </c>
      <c r="J63" s="53">
        <f t="shared" si="39"/>
        <v>13.387</v>
      </c>
      <c r="K63" s="53">
        <f t="shared" si="39"/>
        <v>13.442</v>
      </c>
      <c r="L63" s="53">
        <f t="shared" si="39"/>
        <v>15.498000000000001</v>
      </c>
      <c r="M63" s="124">
        <f t="shared" si="39"/>
        <v>52.555999999999997</v>
      </c>
      <c r="N63" s="125">
        <f t="shared" si="39"/>
        <v>17.695</v>
      </c>
      <c r="O63" s="53">
        <f t="shared" si="39"/>
        <v>18.609000000000002</v>
      </c>
      <c r="P63" s="53">
        <f t="shared" si="39"/>
        <v>19.994999999999997</v>
      </c>
      <c r="Q63" s="53">
        <f t="shared" si="39"/>
        <v>17.444000000000003</v>
      </c>
      <c r="R63" s="124">
        <f>SUM(R59:R62)</f>
        <v>73.742999999999995</v>
      </c>
      <c r="S63" s="53">
        <f>SUM(S59:S62)</f>
        <v>19.213000000000001</v>
      </c>
      <c r="T63" s="53">
        <f>T64*T11</f>
        <v>24.782649267841368</v>
      </c>
      <c r="U63" s="53">
        <f>U64*U11</f>
        <v>33.708573170282001</v>
      </c>
      <c r="V63" s="53">
        <f>V64*V11</f>
        <v>42.810874376957578</v>
      </c>
      <c r="W63" s="124">
        <f>SUM(W59:W62)</f>
        <v>120.51509681508095</v>
      </c>
      <c r="X63" s="53">
        <f>X64*X11</f>
        <v>34.81760765134274</v>
      </c>
      <c r="Y63" s="53">
        <f>Y64*Y11</f>
        <v>40.136556775179855</v>
      </c>
      <c r="Z63" s="53">
        <f>Z64*Z11</f>
        <v>45.675103030677647</v>
      </c>
      <c r="AA63" s="53">
        <f>AA64*AA11</f>
        <v>49.619644537007623</v>
      </c>
      <c r="AB63" s="124">
        <f>SUM(AB59:AB62)</f>
        <v>170.24891199420784</v>
      </c>
      <c r="AC63" s="271"/>
      <c r="AD63" s="271"/>
      <c r="AE63" s="271"/>
    </row>
    <row r="64" spans="2:31" s="54" customFormat="1" ht="15" customHeight="1" outlineLevel="1" x14ac:dyDescent="0.3">
      <c r="B64" s="77" t="s">
        <v>54</v>
      </c>
      <c r="C64" s="44"/>
      <c r="D64" s="31">
        <f t="shared" ref="D64:S64" si="40">D63/D11</f>
        <v>7.2692491630798661E-2</v>
      </c>
      <c r="E64" s="31">
        <f t="shared" si="40"/>
        <v>0.37222937707584902</v>
      </c>
      <c r="F64" s="31">
        <f t="shared" si="40"/>
        <v>0.31902093777646712</v>
      </c>
      <c r="G64" s="31">
        <f t="shared" si="40"/>
        <v>0.22090760488830077</v>
      </c>
      <c r="H64" s="40">
        <f t="shared" si="40"/>
        <v>0.23860872576722369</v>
      </c>
      <c r="I64" s="31">
        <f t="shared" si="40"/>
        <v>0.24219822891509213</v>
      </c>
      <c r="J64" s="31">
        <f t="shared" si="40"/>
        <v>0.27758309660563585</v>
      </c>
      <c r="K64" s="31">
        <f t="shared" si="40"/>
        <v>0.24149763748405526</v>
      </c>
      <c r="L64" s="31">
        <f t="shared" si="40"/>
        <v>0.24739009673402931</v>
      </c>
      <c r="M64" s="40">
        <f t="shared" si="40"/>
        <v>0.25174356223175959</v>
      </c>
      <c r="N64" s="31">
        <f t="shared" si="40"/>
        <v>0.25847587607180939</v>
      </c>
      <c r="O64" s="31">
        <f t="shared" si="40"/>
        <v>0.25079514824797844</v>
      </c>
      <c r="P64" s="31">
        <f t="shared" si="40"/>
        <v>0.24771733339940777</v>
      </c>
      <c r="Q64" s="31">
        <f t="shared" si="40"/>
        <v>0.19683377904155808</v>
      </c>
      <c r="R64" s="40">
        <f>R63/R11</f>
        <v>0.2363565267837397</v>
      </c>
      <c r="S64" s="31">
        <f t="shared" si="40"/>
        <v>0.20657584912963539</v>
      </c>
      <c r="T64" s="33">
        <v>0.24832313895632618</v>
      </c>
      <c r="U64" s="33">
        <v>0.30953694371241475</v>
      </c>
      <c r="V64" s="64">
        <v>0.36005781645885293</v>
      </c>
      <c r="W64" s="40">
        <f>W63/W11</f>
        <v>0.28652660753406606</v>
      </c>
      <c r="X64" s="66">
        <f>AVERAGE(V64,U64,T64,S64)</f>
        <v>0.28112343706430731</v>
      </c>
      <c r="Y64" s="33">
        <f>AVERAGE(X64,V64,U64,T64)</f>
        <v>0.29976033404797531</v>
      </c>
      <c r="Z64" s="33">
        <f>AVERAGE(Y64,X64,V64,U64)</f>
        <v>0.31261963282088756</v>
      </c>
      <c r="AA64" s="64">
        <f>AVERAGE(Z64,Y64,X64,V64)</f>
        <v>0.31339030509800581</v>
      </c>
      <c r="AB64" s="40">
        <f>AB63/AB11</f>
        <v>0.30283521495705584</v>
      </c>
      <c r="AC64" s="73"/>
      <c r="AD64" s="73"/>
      <c r="AE64" s="73"/>
    </row>
    <row r="65" spans="2:31" s="54" customFormat="1" ht="15" customHeight="1" outlineLevel="1" x14ac:dyDescent="0.3">
      <c r="B65" s="77" t="s">
        <v>49</v>
      </c>
      <c r="C65" s="44"/>
      <c r="D65" s="114">
        <v>4.1000000000000002E-2</v>
      </c>
      <c r="E65" s="114">
        <v>0.377</v>
      </c>
      <c r="F65" s="114">
        <v>0.38100000000000001</v>
      </c>
      <c r="G65" s="117">
        <v>0.36899999999999999</v>
      </c>
      <c r="H65" s="115">
        <f>SUM(E65:G65)</f>
        <v>1.127</v>
      </c>
      <c r="I65" s="118">
        <v>0.34699999999999998</v>
      </c>
      <c r="J65" s="114">
        <v>0.35899999999999999</v>
      </c>
      <c r="K65" s="114">
        <v>0.35199999999999998</v>
      </c>
      <c r="L65" s="117">
        <v>0.83199999999999996</v>
      </c>
      <c r="M65" s="115">
        <f>SUM(I65:L65)</f>
        <v>1.8899999999999997</v>
      </c>
      <c r="N65" s="118">
        <v>0.83099999999999996</v>
      </c>
      <c r="O65" s="114">
        <v>0.84599999999999997</v>
      </c>
      <c r="P65" s="236">
        <f>0.848</f>
        <v>0.84799999999999998</v>
      </c>
      <c r="Q65" s="236">
        <v>0.83699999999999997</v>
      </c>
      <c r="R65" s="115">
        <f>SUM(N65:Q65)</f>
        <v>3.3620000000000001</v>
      </c>
      <c r="S65" s="118">
        <v>0.83</v>
      </c>
      <c r="T65" s="114">
        <f>S65/S70*T70</f>
        <v>0.88393171806167403</v>
      </c>
      <c r="U65" s="114">
        <f>T65/T70*U70</f>
        <v>0.856965859030837</v>
      </c>
      <c r="V65" s="117">
        <f>U65/U70*V70</f>
        <v>0.8704487885462554</v>
      </c>
      <c r="W65" s="115">
        <f>SUM(S65:V65)</f>
        <v>3.4413463656387666</v>
      </c>
      <c r="X65" s="118">
        <f>V65/V70*X70</f>
        <v>0.8637073237885462</v>
      </c>
      <c r="Y65" s="114">
        <f>X65/X70*Y70</f>
        <v>0.86707805616740086</v>
      </c>
      <c r="Z65" s="114">
        <f>Y65/Y70*Z70</f>
        <v>0.86539268997797347</v>
      </c>
      <c r="AA65" s="117">
        <f>Z65/Z70*AA70</f>
        <v>0.86623537307268716</v>
      </c>
      <c r="AB65" s="115">
        <f>SUM(X65:AA65)</f>
        <v>3.4624134430066076</v>
      </c>
      <c r="AC65" s="73"/>
      <c r="AD65" s="73"/>
      <c r="AE65" s="73"/>
    </row>
    <row r="66" spans="2:31" s="54" customFormat="1" ht="15" customHeight="1" outlineLevel="1" x14ac:dyDescent="0.3">
      <c r="B66" s="77" t="s">
        <v>206</v>
      </c>
      <c r="C66" s="44"/>
      <c r="D66" s="114">
        <v>2.1000000000000001E-2</v>
      </c>
      <c r="E66" s="114">
        <v>0.14699999999999999</v>
      </c>
      <c r="F66" s="114">
        <v>0.10299999999999999</v>
      </c>
      <c r="G66" s="117">
        <v>0.13200000000000001</v>
      </c>
      <c r="H66" s="115">
        <f>SUM(E66:G66)</f>
        <v>0.38200000000000001</v>
      </c>
      <c r="I66" s="118">
        <v>0.20300000000000001</v>
      </c>
      <c r="J66" s="114">
        <v>0.28100000000000003</v>
      </c>
      <c r="K66" s="114">
        <v>0.26900000000000002</v>
      </c>
      <c r="L66" s="117">
        <v>0.312</v>
      </c>
      <c r="M66" s="115"/>
      <c r="N66" s="118">
        <v>0.45800000000000002</v>
      </c>
      <c r="O66" s="114">
        <v>0.38</v>
      </c>
      <c r="P66" s="114">
        <v>0.38700000000000001</v>
      </c>
      <c r="Q66" s="114">
        <v>0.59799999999999998</v>
      </c>
      <c r="R66" s="115">
        <f>SUM(N66:Q66)</f>
        <v>1.823</v>
      </c>
      <c r="S66" s="114">
        <v>0.43</v>
      </c>
      <c r="T66" s="114">
        <f>S66/S70*T70</f>
        <v>0.45794052863436119</v>
      </c>
      <c r="U66" s="114">
        <f>T66/T70*U70</f>
        <v>0.44397026431718056</v>
      </c>
      <c r="V66" s="117">
        <f>U66/U70*V70</f>
        <v>0.45095539647577082</v>
      </c>
      <c r="W66" s="115">
        <f>SUM(S66:V66)</f>
        <v>1.7828661894273126</v>
      </c>
      <c r="X66" s="114">
        <f>W66/W70*X70</f>
        <v>0.44746283039647572</v>
      </c>
      <c r="Y66" s="114">
        <f>X66/X70*Y70</f>
        <v>0.4492091134361233</v>
      </c>
      <c r="Z66" s="114">
        <f>Y66/Y70*Z70</f>
        <v>0.44833597191629943</v>
      </c>
      <c r="AA66" s="117">
        <f>Z66/Z70*AA70</f>
        <v>0.44877254267621142</v>
      </c>
      <c r="AB66" s="115">
        <f>SUM(X66:AA66)</f>
        <v>1.7937804584251098</v>
      </c>
      <c r="AC66" s="73"/>
      <c r="AD66" s="73"/>
      <c r="AE66" s="73"/>
    </row>
    <row r="67" spans="2:31" s="54" customFormat="1" ht="15" customHeight="1" outlineLevel="1" x14ac:dyDescent="0.3">
      <c r="B67" s="77" t="s">
        <v>50</v>
      </c>
      <c r="C67" s="44"/>
      <c r="D67" s="114">
        <v>0</v>
      </c>
      <c r="E67" s="114">
        <v>0</v>
      </c>
      <c r="F67" s="114">
        <v>0</v>
      </c>
      <c r="G67" s="117">
        <v>0</v>
      </c>
      <c r="H67" s="115">
        <f>SUM(E67:G67)</f>
        <v>0</v>
      </c>
      <c r="I67" s="118">
        <v>0</v>
      </c>
      <c r="J67" s="114">
        <v>0</v>
      </c>
      <c r="K67" s="114">
        <v>0</v>
      </c>
      <c r="L67" s="117">
        <v>0</v>
      </c>
      <c r="M67" s="115">
        <f>SUM(I67:L67)</f>
        <v>0</v>
      </c>
      <c r="N67" s="118">
        <v>0</v>
      </c>
      <c r="O67" s="114">
        <v>0</v>
      </c>
      <c r="P67" s="114">
        <v>0</v>
      </c>
      <c r="Q67" s="114">
        <v>0</v>
      </c>
      <c r="R67" s="115">
        <f>SUM(N67:Q67)</f>
        <v>0</v>
      </c>
      <c r="S67" s="118">
        <v>0</v>
      </c>
      <c r="T67" s="114">
        <f>S67/S70*T70</f>
        <v>0</v>
      </c>
      <c r="U67" s="114">
        <f>T67/T70*U70</f>
        <v>0</v>
      </c>
      <c r="V67" s="117">
        <f>U67/U70*V70</f>
        <v>0</v>
      </c>
      <c r="W67" s="115">
        <f>SUM(S67:V67)</f>
        <v>0</v>
      </c>
      <c r="X67" s="118">
        <f>V67/V70*X70</f>
        <v>0</v>
      </c>
      <c r="Y67" s="114">
        <f>X67/X70*Y70</f>
        <v>0</v>
      </c>
      <c r="Z67" s="114">
        <f>Y67/Y70*Z70</f>
        <v>0</v>
      </c>
      <c r="AA67" s="117">
        <f>Z67/Z70*AA70</f>
        <v>0</v>
      </c>
      <c r="AB67" s="115">
        <f>SUM(X67:AA67)</f>
        <v>0</v>
      </c>
      <c r="AC67" s="73"/>
      <c r="AD67" s="73"/>
      <c r="AE67" s="73"/>
    </row>
    <row r="68" spans="2:31" s="54" customFormat="1" ht="15" customHeight="1" outlineLevel="1" x14ac:dyDescent="0.3">
      <c r="B68" s="77" t="s">
        <v>51</v>
      </c>
      <c r="C68" s="44"/>
      <c r="D68" s="114">
        <v>1.0999999999999999E-2</v>
      </c>
      <c r="E68" s="114">
        <v>9.8000000000000004E-2</v>
      </c>
      <c r="F68" s="114">
        <v>9.9000000000000005E-2</v>
      </c>
      <c r="G68" s="117">
        <v>9.6000000000000002E-2</v>
      </c>
      <c r="H68" s="115">
        <f>SUM(E68:G68)</f>
        <v>0.29300000000000004</v>
      </c>
      <c r="I68" s="118">
        <v>8.7999999999999995E-2</v>
      </c>
      <c r="J68" s="114">
        <v>7.8E-2</v>
      </c>
      <c r="K68" s="114">
        <v>7.6999999999999999E-2</v>
      </c>
      <c r="L68" s="117">
        <v>0.17399999999999999</v>
      </c>
      <c r="M68" s="115">
        <f>SUM(I68:L68)</f>
        <v>0.41699999999999998</v>
      </c>
      <c r="N68" s="118">
        <v>0.10199999999999999</v>
      </c>
      <c r="O68" s="114">
        <v>0.106</v>
      </c>
      <c r="P68" s="114">
        <v>0.106</v>
      </c>
      <c r="Q68" s="117">
        <v>0.104</v>
      </c>
      <c r="R68" s="115">
        <f>SUM(N68:Q68)</f>
        <v>0.41799999999999998</v>
      </c>
      <c r="S68" s="118">
        <v>0.10199999999999999</v>
      </c>
      <c r="T68" s="114">
        <f>S68/S70*T70</f>
        <v>0.10862775330396475</v>
      </c>
      <c r="U68" s="114">
        <f>T68/T70*U70</f>
        <v>0.10531387665198236</v>
      </c>
      <c r="V68" s="117">
        <f>U68/U70*V70</f>
        <v>0.10697081497797355</v>
      </c>
      <c r="W68" s="115">
        <f>SUM(S68:V68)</f>
        <v>0.42291244493392066</v>
      </c>
      <c r="X68" s="118">
        <f>V68/V70*X70</f>
        <v>0.10614234581497795</v>
      </c>
      <c r="Y68" s="114">
        <f>X68/X70*Y70</f>
        <v>0.10655658039647575</v>
      </c>
      <c r="Z68" s="114">
        <f>Y68/Y70*Z70</f>
        <v>0.10634946310572684</v>
      </c>
      <c r="AA68" s="117">
        <f>Z68/Z70*AA70</f>
        <v>0.1064530217511013</v>
      </c>
      <c r="AB68" s="115">
        <f>SUM(X68:AA68)</f>
        <v>0.42550141106828188</v>
      </c>
      <c r="AC68" s="73"/>
      <c r="AD68" s="73"/>
      <c r="AE68" s="73"/>
    </row>
    <row r="69" spans="2:31" s="54" customFormat="1" ht="15" customHeight="1" outlineLevel="1" x14ac:dyDescent="0.45">
      <c r="B69" s="77" t="s">
        <v>52</v>
      </c>
      <c r="C69" s="44"/>
      <c r="D69" s="120">
        <v>0</v>
      </c>
      <c r="E69" s="120">
        <v>0</v>
      </c>
      <c r="F69" s="120">
        <v>0</v>
      </c>
      <c r="G69" s="121">
        <v>0</v>
      </c>
      <c r="H69" s="122">
        <f>SUM(E69:G69)</f>
        <v>0</v>
      </c>
      <c r="I69" s="119">
        <v>0</v>
      </c>
      <c r="J69" s="120">
        <v>0</v>
      </c>
      <c r="K69" s="120">
        <v>0</v>
      </c>
      <c r="L69" s="121">
        <v>0</v>
      </c>
      <c r="M69" s="122">
        <f>SUM(I69:L69)</f>
        <v>0</v>
      </c>
      <c r="N69" s="119">
        <v>0</v>
      </c>
      <c r="O69" s="120">
        <v>0</v>
      </c>
      <c r="P69" s="120">
        <v>0</v>
      </c>
      <c r="Q69" s="120">
        <v>0</v>
      </c>
      <c r="R69" s="122">
        <f>SUM(N69:Q69)</f>
        <v>0</v>
      </c>
      <c r="S69" s="119">
        <v>0</v>
      </c>
      <c r="T69" s="120">
        <f>S69/S70*T70</f>
        <v>0</v>
      </c>
      <c r="U69" s="120">
        <f>T69/T70*U70</f>
        <v>0</v>
      </c>
      <c r="V69" s="121">
        <f>U69/U70*V70</f>
        <v>0</v>
      </c>
      <c r="W69" s="122">
        <f>SUM(S69:V69)</f>
        <v>0</v>
      </c>
      <c r="X69" s="119">
        <f>V69/V70*X70</f>
        <v>0</v>
      </c>
      <c r="Y69" s="120">
        <f>X69/X70*Y70</f>
        <v>0</v>
      </c>
      <c r="Z69" s="120">
        <f>Y69/Y70*Z70</f>
        <v>0</v>
      </c>
      <c r="AA69" s="121">
        <f>Z69/Z70*AA70</f>
        <v>0</v>
      </c>
      <c r="AB69" s="122">
        <f>SUM(X69:AA69)</f>
        <v>0</v>
      </c>
      <c r="AC69" s="73"/>
      <c r="AD69" s="73"/>
      <c r="AE69" s="73"/>
    </row>
    <row r="70" spans="2:31" s="54" customFormat="1" ht="15" customHeight="1" outlineLevel="1" x14ac:dyDescent="0.3">
      <c r="B70" s="78" t="s">
        <v>55</v>
      </c>
      <c r="C70" s="44"/>
      <c r="D70" s="53">
        <f>SUM(D65:D69)</f>
        <v>7.2999999999999995E-2</v>
      </c>
      <c r="E70" s="53">
        <f t="shared" ref="E70:O70" si="41">SUM(E65:E69)</f>
        <v>0.622</v>
      </c>
      <c r="F70" s="53">
        <f t="shared" si="41"/>
        <v>0.58299999999999996</v>
      </c>
      <c r="G70" s="123">
        <f t="shared" si="41"/>
        <v>0.59699999999999998</v>
      </c>
      <c r="H70" s="124">
        <f t="shared" si="41"/>
        <v>1.802</v>
      </c>
      <c r="I70" s="125">
        <f t="shared" si="41"/>
        <v>0.63800000000000001</v>
      </c>
      <c r="J70" s="53">
        <f t="shared" si="41"/>
        <v>0.71799999999999997</v>
      </c>
      <c r="K70" s="53">
        <f t="shared" si="41"/>
        <v>0.69799999999999995</v>
      </c>
      <c r="L70" s="53">
        <f t="shared" si="41"/>
        <v>1.3179999999999998</v>
      </c>
      <c r="M70" s="124">
        <f t="shared" si="41"/>
        <v>2.3069999999999995</v>
      </c>
      <c r="N70" s="125">
        <f t="shared" si="41"/>
        <v>1.391</v>
      </c>
      <c r="O70" s="53">
        <f t="shared" si="41"/>
        <v>1.3320000000000001</v>
      </c>
      <c r="P70" s="53">
        <f>SUM(P65:P69)</f>
        <v>1.341</v>
      </c>
      <c r="Q70" s="53">
        <f>SUM(Q65:Q69)</f>
        <v>1.5390000000000001</v>
      </c>
      <c r="R70" s="124">
        <f>SUM(R65:R69)</f>
        <v>5.6030000000000006</v>
      </c>
      <c r="S70" s="125">
        <f t="shared" ref="S70" si="42">SUM(S65:S69)</f>
        <v>1.3620000000000001</v>
      </c>
      <c r="T70" s="130">
        <f>AVERAGE(S70,Q70)</f>
        <v>1.4505000000000001</v>
      </c>
      <c r="U70" s="130">
        <f>AVERAGE(T70,S70)</f>
        <v>1.40625</v>
      </c>
      <c r="V70" s="128">
        <f>AVERAGE(U70,T70)</f>
        <v>1.428375</v>
      </c>
      <c r="W70" s="124">
        <f>SUM(W65:W69)</f>
        <v>5.647125</v>
      </c>
      <c r="X70" s="129">
        <f>AVERAGE(U70,V70)</f>
        <v>1.4173125</v>
      </c>
      <c r="Y70" s="130">
        <f>AVERAGE(X70,V70)</f>
        <v>1.42284375</v>
      </c>
      <c r="Z70" s="130">
        <f>AVERAGE(Y70,X70)</f>
        <v>1.4200781249999999</v>
      </c>
      <c r="AA70" s="128">
        <f>AVERAGE(Z70,Y70)</f>
        <v>1.4214609375</v>
      </c>
      <c r="AB70" s="124">
        <f>SUM(AB65:AB69)</f>
        <v>5.6816953124999996</v>
      </c>
      <c r="AC70" s="73"/>
      <c r="AD70" s="73"/>
      <c r="AE70" s="73"/>
    </row>
    <row r="71" spans="2:31" s="54" customFormat="1" ht="15" customHeight="1" outlineLevel="1" x14ac:dyDescent="0.3">
      <c r="B71" s="136" t="s">
        <v>120</v>
      </c>
      <c r="C71" s="44"/>
      <c r="D71" s="114">
        <v>2E-3</v>
      </c>
      <c r="E71" s="114">
        <v>1.0999999999999999E-2</v>
      </c>
      <c r="F71" s="114">
        <v>6.0000000000000001E-3</v>
      </c>
      <c r="G71" s="117">
        <v>0.01</v>
      </c>
      <c r="H71" s="115">
        <f>SUM(E71:G71)</f>
        <v>2.7000000000000003E-2</v>
      </c>
      <c r="I71" s="118">
        <v>7.5999999999999998E-2</v>
      </c>
      <c r="J71" s="114">
        <v>3.2000000000000001E-2</v>
      </c>
      <c r="K71" s="114">
        <v>3.3000000000000002E-2</v>
      </c>
      <c r="L71" s="117">
        <v>3.1E-2</v>
      </c>
      <c r="M71" s="115">
        <f>SUM(I71:L71)</f>
        <v>0.17200000000000001</v>
      </c>
      <c r="N71" s="118">
        <v>0.09</v>
      </c>
      <c r="O71" s="114">
        <v>9.5000000000000001E-2</v>
      </c>
      <c r="P71" s="114">
        <v>8.5000000000000006E-2</v>
      </c>
      <c r="Q71" s="114">
        <v>0.106</v>
      </c>
      <c r="R71" s="115">
        <f>SUM(N71:Q71)</f>
        <v>0.376</v>
      </c>
      <c r="S71" s="118">
        <v>0.16900000000000001</v>
      </c>
      <c r="T71" s="114">
        <f>S71/S75*T75</f>
        <v>0.19390066469719353</v>
      </c>
      <c r="U71" s="114">
        <f>T71/T75*U75</f>
        <v>0.18145033234859675</v>
      </c>
      <c r="V71" s="117">
        <f>U71/U75*V75</f>
        <v>0.18767549852289511</v>
      </c>
      <c r="W71" s="115">
        <f>SUM(S71:V71)</f>
        <v>0.73202649556868538</v>
      </c>
      <c r="X71" s="118">
        <f>W71/W75*X75</f>
        <v>0.18456291543574596</v>
      </c>
      <c r="Y71" s="114">
        <f>X71/X75*Y75</f>
        <v>0.18611920697932055</v>
      </c>
      <c r="Z71" s="114">
        <f>Y71/Y75*Z75</f>
        <v>0.18534106120753324</v>
      </c>
      <c r="AA71" s="117">
        <f>Z71/Z75*AA75</f>
        <v>0.1857301340934269</v>
      </c>
      <c r="AB71" s="115">
        <f>SUM(X71:AA71)</f>
        <v>0.74175331771602659</v>
      </c>
      <c r="AC71" s="73"/>
      <c r="AD71" s="73"/>
      <c r="AE71" s="73"/>
    </row>
    <row r="72" spans="2:31" s="54" customFormat="1" ht="15" customHeight="1" outlineLevel="1" x14ac:dyDescent="0.3">
      <c r="B72" s="136" t="s">
        <v>121</v>
      </c>
      <c r="C72" s="44"/>
      <c r="D72" s="114">
        <v>0</v>
      </c>
      <c r="E72" s="114">
        <v>7.0999999999999994E-2</v>
      </c>
      <c r="F72" s="114">
        <v>0.03</v>
      </c>
      <c r="G72" s="117">
        <v>2.8000000000000001E-2</v>
      </c>
      <c r="H72" s="115">
        <f>SUM(E72:G72)</f>
        <v>0.129</v>
      </c>
      <c r="I72" s="118">
        <v>0.13200000000000001</v>
      </c>
      <c r="J72" s="114">
        <v>0.128</v>
      </c>
      <c r="K72" s="114">
        <v>8.6999999999999994E-2</v>
      </c>
      <c r="L72" s="117">
        <v>6.9000000000000006E-2</v>
      </c>
      <c r="M72" s="115">
        <f>SUM(I72:L72)</f>
        <v>0.41599999999999998</v>
      </c>
      <c r="N72" s="118">
        <v>0.29499999999999998</v>
      </c>
      <c r="O72" s="114">
        <v>0.27700000000000002</v>
      </c>
      <c r="P72" s="114">
        <v>0.23200000000000001</v>
      </c>
      <c r="Q72" s="117">
        <v>0.75600000000000001</v>
      </c>
      <c r="R72" s="115">
        <f>SUM(N72:Q72)</f>
        <v>1.56</v>
      </c>
      <c r="S72" s="118">
        <v>0.54800000000000004</v>
      </c>
      <c r="T72" s="114">
        <f>S72/S75*T75</f>
        <v>0.62874298375184645</v>
      </c>
      <c r="U72" s="114">
        <f>T72/T75*U75</f>
        <v>0.58837149187592319</v>
      </c>
      <c r="V72" s="117">
        <f>U72/U75*V75</f>
        <v>0.60855723781388482</v>
      </c>
      <c r="W72" s="115">
        <f>SUM(S72:V72)</f>
        <v>2.3736717134416545</v>
      </c>
      <c r="X72" s="118">
        <f>W72/W75*X75</f>
        <v>0.59846436484490406</v>
      </c>
      <c r="Y72" s="114">
        <f>X72/X75*Y75</f>
        <v>0.6035108013293945</v>
      </c>
      <c r="Z72" s="114">
        <f>Y72/Y75*Z75</f>
        <v>0.60098758308714928</v>
      </c>
      <c r="AA72" s="117">
        <f>Z72/Z75*AA75</f>
        <v>0.60224919220827189</v>
      </c>
      <c r="AB72" s="115">
        <f>SUM(X72:AA72)</f>
        <v>2.4052119414697199</v>
      </c>
      <c r="AC72" s="73"/>
      <c r="AD72" s="73"/>
      <c r="AE72" s="73"/>
    </row>
    <row r="73" spans="2:31" s="54" customFormat="1" ht="15" customHeight="1" outlineLevel="1" x14ac:dyDescent="0.3">
      <c r="B73" s="136" t="s">
        <v>122</v>
      </c>
      <c r="C73" s="44"/>
      <c r="D73" s="114">
        <v>1E-3</v>
      </c>
      <c r="E73" s="114">
        <v>4.2999999999999997E-2</v>
      </c>
      <c r="F73" s="114">
        <v>2.5000000000000001E-2</v>
      </c>
      <c r="G73" s="117">
        <v>0.245</v>
      </c>
      <c r="H73" s="115">
        <f>SUM(E73:G73)</f>
        <v>0.313</v>
      </c>
      <c r="I73" s="118">
        <v>0.125</v>
      </c>
      <c r="J73" s="114">
        <v>0.126</v>
      </c>
      <c r="K73" s="114">
        <v>0.05</v>
      </c>
      <c r="L73" s="117">
        <v>0.17399999999999999</v>
      </c>
      <c r="M73" s="115">
        <f>SUM(I73:L73)</f>
        <v>0.47499999999999998</v>
      </c>
      <c r="N73" s="118">
        <v>0.22700000000000001</v>
      </c>
      <c r="O73" s="114">
        <v>0.16700000000000001</v>
      </c>
      <c r="P73" s="114">
        <v>0.184</v>
      </c>
      <c r="Q73" s="117">
        <v>0.76800000000000002</v>
      </c>
      <c r="R73" s="115">
        <f>SUM(N73:Q73)</f>
        <v>1.3460000000000001</v>
      </c>
      <c r="S73" s="118">
        <v>0.36699999999999999</v>
      </c>
      <c r="T73" s="114">
        <f>S73/S75*T75</f>
        <v>0.42107422451994092</v>
      </c>
      <c r="U73" s="114">
        <f>T73/T75*U75</f>
        <v>0.39403711225997046</v>
      </c>
      <c r="V73" s="117">
        <f>U73/U75*V75</f>
        <v>0.40755566838995566</v>
      </c>
      <c r="W73" s="115">
        <f>SUM(S73:V73)</f>
        <v>1.5896670051698671</v>
      </c>
      <c r="X73" s="118">
        <f>W73/W75*X75</f>
        <v>0.40079639032496311</v>
      </c>
      <c r="Y73" s="114">
        <f>X73/X75*Y75</f>
        <v>0.40417602935745939</v>
      </c>
      <c r="Z73" s="114">
        <f>Y73/Y75*Z75</f>
        <v>0.40248620984121125</v>
      </c>
      <c r="AA73" s="117">
        <f>Z73/Z75*AA75</f>
        <v>0.40333111959933532</v>
      </c>
      <c r="AB73" s="115">
        <f>SUM(X73:AA73)</f>
        <v>1.610789749122969</v>
      </c>
      <c r="AC73" s="73"/>
      <c r="AD73" s="73"/>
      <c r="AE73" s="73"/>
    </row>
    <row r="74" spans="2:31" s="54" customFormat="1" ht="15" customHeight="1" outlineLevel="1" x14ac:dyDescent="0.45">
      <c r="B74" s="136" t="s">
        <v>123</v>
      </c>
      <c r="C74" s="44"/>
      <c r="D74" s="120">
        <v>0</v>
      </c>
      <c r="E74" s="120">
        <v>2.5000000000000001E-2</v>
      </c>
      <c r="F74" s="120">
        <v>2.1999999999999999E-2</v>
      </c>
      <c r="G74" s="121">
        <v>6.5000000000000002E-2</v>
      </c>
      <c r="H74" s="122">
        <f>SUM(E74:G74)</f>
        <v>0.112</v>
      </c>
      <c r="I74" s="119">
        <v>0.158</v>
      </c>
      <c r="J74" s="120">
        <v>0.08</v>
      </c>
      <c r="K74" s="120">
        <v>7.5999999999999998E-2</v>
      </c>
      <c r="L74" s="121">
        <v>7.2999999999999995E-2</v>
      </c>
      <c r="M74" s="122">
        <f>SUM(I74:L74)</f>
        <v>0.38700000000000001</v>
      </c>
      <c r="N74" s="119">
        <v>0.19500000000000001</v>
      </c>
      <c r="O74" s="120">
        <v>0.14799999999999999</v>
      </c>
      <c r="P74" s="120">
        <v>0.12</v>
      </c>
      <c r="Q74" s="121">
        <v>0.123</v>
      </c>
      <c r="R74" s="122">
        <f>SUM(N74:Q74)</f>
        <v>0.58599999999999997</v>
      </c>
      <c r="S74" s="119">
        <v>0.27</v>
      </c>
      <c r="T74" s="120">
        <f>S74/S75*T75</f>
        <v>0.30978212703101921</v>
      </c>
      <c r="U74" s="120">
        <f>T74/T75*U75</f>
        <v>0.28989106351550958</v>
      </c>
      <c r="V74" s="121">
        <f>U74/U75*V75</f>
        <v>0.29983659527326439</v>
      </c>
      <c r="W74" s="122">
        <f>SUM(S74:V74)</f>
        <v>1.1695097858197934</v>
      </c>
      <c r="X74" s="119">
        <f>W74/W75*X75</f>
        <v>0.29486382939438704</v>
      </c>
      <c r="Y74" s="120">
        <f>X74/X75*Y75</f>
        <v>0.29735021233382575</v>
      </c>
      <c r="Z74" s="120">
        <f>Y74/Y75*Z75</f>
        <v>0.2961070208641064</v>
      </c>
      <c r="AA74" s="121">
        <f>Z74/Z75*AA75</f>
        <v>0.2967286165989661</v>
      </c>
      <c r="AB74" s="122">
        <f>SUM(X74:AA74)</f>
        <v>1.1850496791912852</v>
      </c>
      <c r="AC74" s="73"/>
      <c r="AD74" s="73"/>
      <c r="AE74" s="73"/>
    </row>
    <row r="75" spans="2:31" s="54" customFormat="1" ht="15" customHeight="1" outlineLevel="1" x14ac:dyDescent="0.3">
      <c r="B75" s="137" t="s">
        <v>125</v>
      </c>
      <c r="C75" s="44"/>
      <c r="D75" s="53">
        <f>SUM(D71:D74)</f>
        <v>3.0000000000000001E-3</v>
      </c>
      <c r="E75" s="53">
        <f t="shared" ref="E75:O75" si="43">SUM(E71:E74)</f>
        <v>0.15</v>
      </c>
      <c r="F75" s="53">
        <f t="shared" si="43"/>
        <v>8.299999999999999E-2</v>
      </c>
      <c r="G75" s="123">
        <f t="shared" si="43"/>
        <v>0.34799999999999998</v>
      </c>
      <c r="H75" s="124">
        <f>SUM(H71:H74)</f>
        <v>0.58099999999999996</v>
      </c>
      <c r="I75" s="125">
        <f t="shared" si="43"/>
        <v>0.49099999999999999</v>
      </c>
      <c r="J75" s="53">
        <f t="shared" si="43"/>
        <v>0.36600000000000005</v>
      </c>
      <c r="K75" s="53">
        <f t="shared" si="43"/>
        <v>0.246</v>
      </c>
      <c r="L75" s="53">
        <f t="shared" si="43"/>
        <v>0.34700000000000003</v>
      </c>
      <c r="M75" s="124">
        <f t="shared" si="43"/>
        <v>1.45</v>
      </c>
      <c r="N75" s="125">
        <f t="shared" si="43"/>
        <v>0.80699999999999994</v>
      </c>
      <c r="O75" s="53">
        <f t="shared" si="43"/>
        <v>0.68700000000000006</v>
      </c>
      <c r="P75" s="53">
        <f>SUM(P71:P74)</f>
        <v>0.621</v>
      </c>
      <c r="Q75" s="53">
        <f>SUM(Q71:Q74)</f>
        <v>1.7529999999999999</v>
      </c>
      <c r="R75" s="124">
        <f>SUM(R71:R74)</f>
        <v>3.8679999999999999</v>
      </c>
      <c r="S75" s="125">
        <f t="shared" ref="S75" si="44">SUM(S71:S74)</f>
        <v>1.3540000000000001</v>
      </c>
      <c r="T75" s="130">
        <f>AVERAGE(S75,Q75)</f>
        <v>1.5535000000000001</v>
      </c>
      <c r="U75" s="130">
        <f>AVERAGE(T75,S75)</f>
        <v>1.4537500000000001</v>
      </c>
      <c r="V75" s="128">
        <f>AVERAGE(U75,T75)</f>
        <v>1.503625</v>
      </c>
      <c r="W75" s="124">
        <f>SUM(W71:W74)</f>
        <v>5.8648749999999996</v>
      </c>
      <c r="X75" s="129">
        <f>AVERAGE(U75,V75)</f>
        <v>1.4786874999999999</v>
      </c>
      <c r="Y75" s="130">
        <f>AVERAGE(X75,V75)</f>
        <v>1.49115625</v>
      </c>
      <c r="Z75" s="130">
        <f>AVERAGE(Y75,X75)</f>
        <v>1.4849218749999999</v>
      </c>
      <c r="AA75" s="128">
        <f>AVERAGE(Z75,Y75)</f>
        <v>1.4880390625</v>
      </c>
      <c r="AB75" s="124">
        <f>SUM(AB71:AB74)</f>
        <v>5.9428046875000007</v>
      </c>
      <c r="AC75" s="73"/>
      <c r="AD75" s="73"/>
      <c r="AE75" s="73"/>
    </row>
    <row r="76" spans="2:31" s="55" customFormat="1" ht="15" customHeight="1" outlineLevel="1" x14ac:dyDescent="0.3">
      <c r="B76" s="77" t="s">
        <v>56</v>
      </c>
      <c r="C76" s="131"/>
      <c r="D76" s="114">
        <v>0.64900000000000002</v>
      </c>
      <c r="E76" s="114">
        <v>0</v>
      </c>
      <c r="F76" s="114">
        <v>0</v>
      </c>
      <c r="G76" s="117">
        <v>0</v>
      </c>
      <c r="H76" s="115">
        <f>SUM(E76:G76)</f>
        <v>0</v>
      </c>
      <c r="I76" s="118">
        <v>0</v>
      </c>
      <c r="J76" s="114">
        <v>0</v>
      </c>
      <c r="K76" s="114">
        <v>0.28999999999999998</v>
      </c>
      <c r="L76" s="117">
        <v>0.70799999999999996</v>
      </c>
      <c r="M76" s="115">
        <f>SUM(I76:L76)</f>
        <v>0.998</v>
      </c>
      <c r="N76" s="118">
        <v>0</v>
      </c>
      <c r="O76" s="114">
        <v>0</v>
      </c>
      <c r="P76" s="114">
        <v>0</v>
      </c>
      <c r="Q76" s="114">
        <v>0</v>
      </c>
      <c r="R76" s="115">
        <f>SUM(N76:Q76)</f>
        <v>0</v>
      </c>
      <c r="S76" s="118">
        <v>0</v>
      </c>
      <c r="T76" s="116">
        <v>-4.4480090114206723</v>
      </c>
      <c r="U76" s="116">
        <v>-11.609247177940798</v>
      </c>
      <c r="V76" s="126">
        <v>-20.893891252576623</v>
      </c>
      <c r="W76" s="115">
        <f>SUM(S76:V76)</f>
        <v>-36.95114744193809</v>
      </c>
      <c r="X76" s="127">
        <f>AVERAGE(U76,V76)</f>
        <v>-16.251569215258712</v>
      </c>
      <c r="Y76" s="116">
        <f>AVERAGE(X76,V76)</f>
        <v>-18.572730233917667</v>
      </c>
      <c r="Z76" s="116">
        <f>AVERAGE(Y76,X76)</f>
        <v>-17.41214972458819</v>
      </c>
      <c r="AA76" s="126">
        <f>AVERAGE(Z76,Y76)</f>
        <v>-17.992439979252929</v>
      </c>
      <c r="AB76" s="115">
        <f>SUM(X76:AA76)</f>
        <v>-70.228889153017491</v>
      </c>
      <c r="AC76" s="272"/>
      <c r="AD76" s="272"/>
      <c r="AE76" s="272"/>
    </row>
    <row r="77" spans="2:31" s="28" customFormat="1" ht="15" customHeight="1" x14ac:dyDescent="0.3">
      <c r="B77" s="322" t="s">
        <v>44</v>
      </c>
      <c r="C77" s="323"/>
      <c r="D77" s="51"/>
      <c r="E77" s="51"/>
      <c r="F77" s="51"/>
      <c r="G77" s="50"/>
      <c r="H77" s="46"/>
      <c r="I77" s="45"/>
      <c r="J77" s="51"/>
      <c r="K77" s="51"/>
      <c r="L77" s="50"/>
      <c r="M77" s="46"/>
      <c r="N77" s="45"/>
      <c r="O77" s="51"/>
      <c r="P77" s="51"/>
      <c r="Q77" s="50"/>
      <c r="R77" s="46"/>
      <c r="S77" s="45"/>
      <c r="T77" s="51"/>
      <c r="U77" s="51"/>
      <c r="V77" s="50"/>
      <c r="W77" s="46"/>
      <c r="X77" s="45"/>
      <c r="Y77" s="51"/>
      <c r="Z77" s="51"/>
      <c r="AA77" s="50"/>
      <c r="AB77" s="46"/>
      <c r="AC77" s="73"/>
      <c r="AD77" s="73"/>
      <c r="AE77" s="73"/>
    </row>
    <row r="78" spans="2:31" s="28" customFormat="1" ht="15" customHeight="1" outlineLevel="1" x14ac:dyDescent="0.45">
      <c r="B78" s="296" t="s">
        <v>10</v>
      </c>
      <c r="C78" s="297"/>
      <c r="D78" s="31"/>
      <c r="E78" s="31"/>
      <c r="F78" s="31"/>
      <c r="G78" s="31"/>
      <c r="H78" s="40"/>
      <c r="I78" s="207">
        <f>(I30+I82)/G30-1</f>
        <v>4.1517156695545232E-2</v>
      </c>
      <c r="J78" s="207">
        <f>(J30+J82)/I30-1</f>
        <v>0.13167753936440585</v>
      </c>
      <c r="K78" s="207">
        <f>(K30+K82)/J30-1</f>
        <v>1.6055098969788073E-2</v>
      </c>
      <c r="L78" s="207">
        <f>(L30+L82)/K30-1</f>
        <v>1.4764687788372699E-2</v>
      </c>
      <c r="M78" s="10"/>
      <c r="N78" s="207">
        <f>(N30+N82)/L30-1</f>
        <v>1.6233875585194291E-2</v>
      </c>
      <c r="O78" s="207">
        <f>(O30+O82)/N30-1</f>
        <v>1.8283454302411739E-2</v>
      </c>
      <c r="P78" s="207">
        <f>(P30+P82)/O30-1</f>
        <v>2.0732527610822782E-2</v>
      </c>
      <c r="Q78" s="207">
        <f>(Q30+Q82)/P30-1</f>
        <v>1.8153797098368729E-2</v>
      </c>
      <c r="R78" s="10"/>
      <c r="S78" s="207">
        <f>(S30+S82)/Q30-1</f>
        <v>1.7558694267848285E-2</v>
      </c>
      <c r="T78" s="33">
        <v>1.4E-2</v>
      </c>
      <c r="U78" s="33">
        <v>1.4E-2</v>
      </c>
      <c r="V78" s="33">
        <v>1.2999999999999999E-2</v>
      </c>
      <c r="W78" s="10"/>
      <c r="X78" s="33">
        <f>V78</f>
        <v>1.2999999999999999E-2</v>
      </c>
      <c r="Y78" s="33">
        <f t="shared" ref="Y78:AA79" si="45">X78</f>
        <v>1.2999999999999999E-2</v>
      </c>
      <c r="Z78" s="33">
        <f t="shared" si="45"/>
        <v>1.2999999999999999E-2</v>
      </c>
      <c r="AA78" s="33">
        <f t="shared" si="45"/>
        <v>1.2999999999999999E-2</v>
      </c>
      <c r="AB78" s="10"/>
      <c r="AC78" s="73"/>
      <c r="AD78" s="73"/>
      <c r="AE78" s="73"/>
    </row>
    <row r="79" spans="2:31" s="54" customFormat="1" ht="15" customHeight="1" outlineLevel="1" x14ac:dyDescent="0.45">
      <c r="B79" s="296" t="s">
        <v>11</v>
      </c>
      <c r="C79" s="297"/>
      <c r="D79" s="31"/>
      <c r="E79" s="31"/>
      <c r="F79" s="31"/>
      <c r="G79" s="31"/>
      <c r="H79" s="40"/>
      <c r="I79" s="207">
        <f>(I31+I82)/G31-1</f>
        <v>4.1517156695545232E-2</v>
      </c>
      <c r="J79" s="207">
        <f>(J31+J82)/I31-1</f>
        <v>0.13167753936440585</v>
      </c>
      <c r="K79" s="207">
        <f>(K31+K82)/J31-1</f>
        <v>1.6055098969788073E-2</v>
      </c>
      <c r="L79" s="207">
        <f>(L31+L82)/K31-1</f>
        <v>1.4764687788372699E-2</v>
      </c>
      <c r="M79" s="10"/>
      <c r="N79" s="207">
        <f>(N31+N82)/L31-1</f>
        <v>1.6233875585194291E-2</v>
      </c>
      <c r="O79" s="207">
        <f>(O31+O82)/N31-1</f>
        <v>1.8283454302411739E-2</v>
      </c>
      <c r="P79" s="207">
        <f>(P31+P82)/O31-1</f>
        <v>2.0732527610822782E-2</v>
      </c>
      <c r="Q79" s="207">
        <f>(Q31+Q82)/P31-1</f>
        <v>1.8153797098368729E-2</v>
      </c>
      <c r="R79" s="10"/>
      <c r="S79" s="207">
        <f>(S31+S82)/Q31-1</f>
        <v>1.7558694267848285E-2</v>
      </c>
      <c r="T79" s="33">
        <v>1.4E-2</v>
      </c>
      <c r="U79" s="33">
        <v>1.4E-2</v>
      </c>
      <c r="V79" s="33">
        <v>1.2999999999999999E-2</v>
      </c>
      <c r="W79" s="10"/>
      <c r="X79" s="33">
        <f>V79</f>
        <v>1.2999999999999999E-2</v>
      </c>
      <c r="Y79" s="33">
        <f t="shared" si="45"/>
        <v>1.2999999999999999E-2</v>
      </c>
      <c r="Z79" s="33">
        <f t="shared" si="45"/>
        <v>1.2999999999999999E-2</v>
      </c>
      <c r="AA79" s="33">
        <f t="shared" si="45"/>
        <v>1.2999999999999999E-2</v>
      </c>
      <c r="AB79" s="10"/>
      <c r="AC79" s="73"/>
      <c r="AD79" s="73"/>
      <c r="AE79" s="73"/>
    </row>
    <row r="80" spans="2:31" s="73" customFormat="1" ht="15" customHeight="1" outlineLevel="1" x14ac:dyDescent="0.45">
      <c r="B80" s="296" t="s">
        <v>12</v>
      </c>
      <c r="C80" s="297"/>
      <c r="D80" s="2"/>
      <c r="E80" s="2"/>
      <c r="F80" s="2"/>
      <c r="G80" s="2"/>
      <c r="H80" s="10"/>
      <c r="I80" s="43"/>
      <c r="J80" s="43"/>
      <c r="K80" s="43"/>
      <c r="L80" s="43"/>
      <c r="M80" s="39"/>
      <c r="N80" s="43"/>
      <c r="O80" s="43"/>
      <c r="P80" s="43"/>
      <c r="Q80" s="43"/>
      <c r="R80" s="39"/>
      <c r="S80" s="43"/>
      <c r="T80" s="43"/>
      <c r="U80" s="43"/>
      <c r="V80" s="43"/>
      <c r="W80" s="39"/>
      <c r="X80" s="43"/>
      <c r="Y80" s="43"/>
      <c r="Z80" s="43"/>
      <c r="AA80" s="43"/>
      <c r="AB80" s="39"/>
    </row>
    <row r="81" spans="2:38" s="73" customFormat="1" ht="15" customHeight="1" outlineLevel="1" x14ac:dyDescent="0.45">
      <c r="B81" s="296" t="s">
        <v>13</v>
      </c>
      <c r="C81" s="297"/>
      <c r="D81" s="2"/>
      <c r="E81" s="2"/>
      <c r="F81" s="2"/>
      <c r="G81" s="2"/>
      <c r="H81" s="10"/>
      <c r="I81" s="43"/>
      <c r="J81" s="41"/>
      <c r="K81" s="43"/>
      <c r="L81" s="43"/>
      <c r="M81" s="32"/>
      <c r="N81" s="43"/>
      <c r="O81" s="41"/>
      <c r="P81" s="41"/>
      <c r="Q81" s="41"/>
      <c r="R81" s="32"/>
      <c r="S81" s="41"/>
      <c r="T81" s="41"/>
      <c r="U81" s="41"/>
      <c r="V81" s="41"/>
      <c r="W81" s="32"/>
      <c r="X81" s="41"/>
      <c r="Y81" s="41"/>
      <c r="Z81" s="41"/>
      <c r="AA81" s="41"/>
      <c r="AB81" s="32"/>
    </row>
    <row r="82" spans="2:38" s="73" customFormat="1" ht="15" customHeight="1" outlineLevel="1" x14ac:dyDescent="0.45">
      <c r="B82" s="296" t="s">
        <v>14</v>
      </c>
      <c r="C82" s="297"/>
      <c r="D82" s="34">
        <f>IF((D81)&gt;0,(D81/D80),0)</f>
        <v>0</v>
      </c>
      <c r="E82" s="34">
        <f>IF((E81)&gt;0,(E81/E80),0)</f>
        <v>0</v>
      </c>
      <c r="F82" s="34">
        <f>IF((F81)&gt;0,(F81/F80),0)</f>
        <v>0</v>
      </c>
      <c r="G82" s="34">
        <f>IF((G81)&gt;0,(G81/G80),0)</f>
        <v>0</v>
      </c>
      <c r="H82" s="10"/>
      <c r="I82" s="34">
        <f>IF((I81)&gt;0,(I81/I80),0)</f>
        <v>0</v>
      </c>
      <c r="J82" s="34">
        <f>IF((J81)&gt;0,(J81/J80),0)</f>
        <v>0</v>
      </c>
      <c r="K82" s="34">
        <f>IF((K81)&gt;0,(K81/K80),0)</f>
        <v>0</v>
      </c>
      <c r="L82" s="34">
        <f>IF((L81)&gt;0,(L81/L80),0)</f>
        <v>0</v>
      </c>
      <c r="M82" s="39"/>
      <c r="N82" s="34">
        <f>IF((N81)&gt;0,(N81/N80),0)</f>
        <v>0</v>
      </c>
      <c r="O82" s="34">
        <f>IF((O81)&gt;0,(O81/O80),0)</f>
        <v>0</v>
      </c>
      <c r="P82" s="34">
        <f>IF((P81)&gt;0,(P81/P80),0)</f>
        <v>0</v>
      </c>
      <c r="Q82" s="34">
        <f>IF((Q81)&gt;0,(Q81/Q80),0)</f>
        <v>0</v>
      </c>
      <c r="R82" s="39"/>
      <c r="S82" s="34">
        <f>IF((S81)&gt;0,(S81/S80),0)</f>
        <v>0</v>
      </c>
      <c r="T82" s="34">
        <f>IF((T81)&gt;0,(T81/T80),0)</f>
        <v>0</v>
      </c>
      <c r="U82" s="34">
        <f>IF((U81)&gt;0,(U81/U80),0)</f>
        <v>0</v>
      </c>
      <c r="V82" s="34">
        <f>IF((V81)&gt;0,(V81/V80),0)</f>
        <v>0</v>
      </c>
      <c r="W82" s="39"/>
      <c r="X82" s="34">
        <f>IF((X81)&gt;0,(X81/X80),0)</f>
        <v>0</v>
      </c>
      <c r="Y82" s="34">
        <f>IF((Y81)&gt;0,(Y81/Y80),0)</f>
        <v>0</v>
      </c>
      <c r="Z82" s="34">
        <f>IF((Z81)&gt;0,(Z81/Z80),0)</f>
        <v>0</v>
      </c>
      <c r="AA82" s="34">
        <f>IF((AA81)&gt;0,(AA81/AA80),0)</f>
        <v>0</v>
      </c>
      <c r="AB82" s="39"/>
    </row>
    <row r="83" spans="2:38" s="28" customFormat="1" ht="15" customHeight="1" x14ac:dyDescent="0.45">
      <c r="B83" s="63" t="s">
        <v>9</v>
      </c>
      <c r="C83" s="30"/>
      <c r="D83" s="198"/>
      <c r="E83" s="198"/>
      <c r="F83" s="198"/>
      <c r="G83" s="198"/>
      <c r="H83" s="199"/>
      <c r="I83" s="198"/>
      <c r="J83" s="198"/>
      <c r="K83" s="198"/>
      <c r="L83" s="198"/>
      <c r="M83" s="199"/>
      <c r="N83" s="198"/>
      <c r="O83" s="198"/>
      <c r="P83" s="198"/>
      <c r="Q83" s="198"/>
      <c r="R83" s="199"/>
      <c r="S83" s="198"/>
      <c r="T83" s="198"/>
      <c r="U83" s="198"/>
      <c r="V83" s="198"/>
      <c r="W83" s="199"/>
      <c r="X83" s="198"/>
      <c r="Y83" s="198"/>
      <c r="Z83" s="198"/>
      <c r="AA83" s="198"/>
      <c r="AB83" s="199"/>
    </row>
    <row r="84" spans="2:38" s="54" customFormat="1" ht="15" customHeight="1" x14ac:dyDescent="0.3">
      <c r="B84" s="23"/>
      <c r="C84" s="155"/>
      <c r="D84" s="43"/>
      <c r="E84" s="43"/>
      <c r="F84" s="43"/>
      <c r="G84" s="43"/>
      <c r="H84" s="43"/>
      <c r="I84" s="43"/>
      <c r="J84" s="43"/>
      <c r="K84" s="43"/>
      <c r="L84" s="43"/>
      <c r="M84" s="43"/>
      <c r="N84" s="43"/>
      <c r="O84" s="43"/>
      <c r="P84" s="43"/>
      <c r="Q84" s="43"/>
      <c r="R84" s="43"/>
      <c r="S84" s="43"/>
      <c r="T84" s="43"/>
      <c r="U84" s="43"/>
      <c r="V84" s="43"/>
      <c r="W84" s="43"/>
      <c r="X84" s="81"/>
    </row>
    <row r="85" spans="2:38" s="54" customFormat="1" ht="15.6" x14ac:dyDescent="0.3">
      <c r="B85" s="298" t="s">
        <v>67</v>
      </c>
      <c r="C85" s="299"/>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row>
    <row r="86" spans="2:38" s="54" customFormat="1" outlineLevel="1" x14ac:dyDescent="0.3">
      <c r="B86" s="300" t="s">
        <v>0</v>
      </c>
      <c r="C86" s="301"/>
      <c r="D86" s="57" t="s">
        <v>139</v>
      </c>
      <c r="E86" s="57" t="s">
        <v>140</v>
      </c>
      <c r="F86" s="57" t="s">
        <v>141</v>
      </c>
      <c r="G86" s="57" t="s">
        <v>160</v>
      </c>
      <c r="H86" s="57" t="s">
        <v>160</v>
      </c>
      <c r="I86" s="57" t="s">
        <v>143</v>
      </c>
      <c r="J86" s="57" t="s">
        <v>144</v>
      </c>
      <c r="K86" s="57" t="s">
        <v>145</v>
      </c>
      <c r="L86" s="57" t="s">
        <v>142</v>
      </c>
      <c r="M86" s="57" t="s">
        <v>142</v>
      </c>
      <c r="N86" s="57" t="s">
        <v>147</v>
      </c>
      <c r="O86" s="57" t="s">
        <v>148</v>
      </c>
      <c r="P86" s="277" t="s">
        <v>149</v>
      </c>
      <c r="Q86" s="277" t="s">
        <v>146</v>
      </c>
      <c r="R86" s="57" t="s">
        <v>146</v>
      </c>
      <c r="S86" s="57" t="s">
        <v>151</v>
      </c>
      <c r="T86" s="248"/>
      <c r="U86" s="248"/>
      <c r="V86" s="248"/>
      <c r="W86" s="248"/>
    </row>
    <row r="87" spans="2:38" s="54" customFormat="1" ht="16.2" outlineLevel="1" x14ac:dyDescent="0.45">
      <c r="B87" s="300"/>
      <c r="C87" s="301"/>
      <c r="D87" s="58" t="s">
        <v>157</v>
      </c>
      <c r="E87" s="58" t="s">
        <v>158</v>
      </c>
      <c r="F87" s="58" t="s">
        <v>155</v>
      </c>
      <c r="G87" s="58" t="s">
        <v>159</v>
      </c>
      <c r="H87" s="58" t="s">
        <v>156</v>
      </c>
      <c r="I87" s="58" t="s">
        <v>161</v>
      </c>
      <c r="J87" s="58" t="s">
        <v>162</v>
      </c>
      <c r="K87" s="58" t="s">
        <v>154</v>
      </c>
      <c r="L87" s="58" t="s">
        <v>164</v>
      </c>
      <c r="M87" s="58" t="s">
        <v>165</v>
      </c>
      <c r="N87" s="58" t="s">
        <v>166</v>
      </c>
      <c r="O87" s="58" t="s">
        <v>167</v>
      </c>
      <c r="P87" s="278" t="s">
        <v>163</v>
      </c>
      <c r="Q87" s="278" t="s">
        <v>209</v>
      </c>
      <c r="R87" s="58" t="s">
        <v>210</v>
      </c>
      <c r="S87" s="58" t="s">
        <v>211</v>
      </c>
      <c r="T87" s="245"/>
      <c r="U87" s="245"/>
      <c r="V87" s="245"/>
      <c r="W87" s="245"/>
    </row>
    <row r="88" spans="2:38" s="54" customFormat="1" outlineLevel="1" x14ac:dyDescent="0.3">
      <c r="B88" s="292" t="s">
        <v>68</v>
      </c>
      <c r="C88" s="293"/>
      <c r="D88" s="157"/>
      <c r="E88" s="157"/>
      <c r="F88" s="157"/>
      <c r="G88" s="158"/>
      <c r="H88" s="159"/>
      <c r="I88" s="160"/>
      <c r="J88" s="161"/>
      <c r="K88" s="162"/>
      <c r="L88" s="162"/>
      <c r="M88" s="163"/>
      <c r="N88" s="160"/>
      <c r="O88" s="161"/>
      <c r="P88" s="282"/>
      <c r="Q88" s="279"/>
      <c r="R88" s="163"/>
    </row>
    <row r="89" spans="2:38" s="54" customFormat="1" outlineLevel="1" x14ac:dyDescent="0.3">
      <c r="B89" s="296" t="s">
        <v>69</v>
      </c>
      <c r="C89" s="297"/>
      <c r="D89" s="166">
        <v>50.854999999999997</v>
      </c>
      <c r="E89" s="166">
        <v>120.054</v>
      </c>
      <c r="F89" s="166">
        <v>80.436000000000007</v>
      </c>
      <c r="G89" s="167">
        <v>80.265000000000001</v>
      </c>
      <c r="H89" s="168">
        <f>G89</f>
        <v>80.265000000000001</v>
      </c>
      <c r="I89" s="86">
        <v>264.22199999999998</v>
      </c>
      <c r="J89" s="86">
        <v>255.66900000000001</v>
      </c>
      <c r="K89" s="169">
        <v>255.386</v>
      </c>
      <c r="L89" s="86">
        <v>216.226</v>
      </c>
      <c r="M89" s="170">
        <f>L89</f>
        <v>216.226</v>
      </c>
      <c r="N89" s="86">
        <v>217.791</v>
      </c>
      <c r="O89" s="86">
        <v>118.036</v>
      </c>
      <c r="P89" s="86">
        <v>77.588999999999999</v>
      </c>
      <c r="Q89" s="97">
        <v>93.677000000000007</v>
      </c>
      <c r="R89" s="170">
        <f>Q89</f>
        <v>93.677000000000007</v>
      </c>
      <c r="S89" s="86">
        <v>109.258</v>
      </c>
    </row>
    <row r="90" spans="2:38" s="54" customFormat="1" outlineLevel="1" x14ac:dyDescent="0.3">
      <c r="B90" s="296" t="s">
        <v>101</v>
      </c>
      <c r="C90" s="297"/>
      <c r="D90" s="166">
        <v>10.632</v>
      </c>
      <c r="E90" s="166">
        <v>9.43</v>
      </c>
      <c r="F90" s="166">
        <v>29.858000000000001</v>
      </c>
      <c r="G90" s="167">
        <v>42.204000000000001</v>
      </c>
      <c r="H90" s="168">
        <f>G90</f>
        <v>42.204000000000001</v>
      </c>
      <c r="I90" s="86">
        <v>44.854999999999997</v>
      </c>
      <c r="J90" s="86">
        <v>30.672000000000001</v>
      </c>
      <c r="K90" s="86">
        <v>25.247</v>
      </c>
      <c r="L90" s="86">
        <v>29.414000000000001</v>
      </c>
      <c r="M90" s="170">
        <f>L90</f>
        <v>29.414000000000001</v>
      </c>
      <c r="N90" s="86">
        <v>36.530999999999999</v>
      </c>
      <c r="O90" s="86">
        <v>106.13</v>
      </c>
      <c r="P90" s="86">
        <v>133.75800000000001</v>
      </c>
      <c r="Q90" s="97">
        <v>131.19</v>
      </c>
      <c r="R90" s="170">
        <f>Q90</f>
        <v>131.19</v>
      </c>
      <c r="S90" s="86">
        <v>138.44</v>
      </c>
    </row>
    <row r="91" spans="2:38" s="54" customFormat="1" outlineLevel="1" x14ac:dyDescent="0.3">
      <c r="B91" s="296" t="s">
        <v>70</v>
      </c>
      <c r="C91" s="297"/>
      <c r="D91" s="166">
        <v>9.0120000000000005</v>
      </c>
      <c r="E91" s="166">
        <v>9.6549999999999994</v>
      </c>
      <c r="F91" s="166">
        <v>12.858000000000001</v>
      </c>
      <c r="G91" s="167">
        <v>11.523</v>
      </c>
      <c r="H91" s="168">
        <f>G91</f>
        <v>11.523</v>
      </c>
      <c r="I91" s="86">
        <v>12.000999999999999</v>
      </c>
      <c r="J91" s="86">
        <v>14.6</v>
      </c>
      <c r="K91" s="86">
        <v>24.120999999999999</v>
      </c>
      <c r="L91" s="86">
        <v>26.167999999999999</v>
      </c>
      <c r="M91" s="170">
        <f>L91</f>
        <v>26.167999999999999</v>
      </c>
      <c r="N91" s="86">
        <v>24.094000000000001</v>
      </c>
      <c r="O91" s="86">
        <v>28.666</v>
      </c>
      <c r="P91" s="86">
        <v>37.645000000000003</v>
      </c>
      <c r="Q91" s="97">
        <v>37.343000000000004</v>
      </c>
      <c r="R91" s="170">
        <f>Q91</f>
        <v>37.343000000000004</v>
      </c>
      <c r="S91" s="86">
        <v>39.104999999999997</v>
      </c>
    </row>
    <row r="92" spans="2:38" s="54" customFormat="1" outlineLevel="1" x14ac:dyDescent="0.3">
      <c r="B92" s="296" t="s">
        <v>71</v>
      </c>
      <c r="C92" s="297"/>
      <c r="D92" s="166">
        <v>4.9459999999999997</v>
      </c>
      <c r="E92" s="166">
        <v>5.806</v>
      </c>
      <c r="F92" s="166">
        <v>5.2549999999999999</v>
      </c>
      <c r="G92" s="167">
        <v>5.0129999999999999</v>
      </c>
      <c r="H92" s="168">
        <f>G92</f>
        <v>5.0129999999999999</v>
      </c>
      <c r="I92" s="86">
        <v>6.0469999999999997</v>
      </c>
      <c r="J92" s="86">
        <v>8.7309999999999999</v>
      </c>
      <c r="K92" s="86">
        <v>9.9039999999999999</v>
      </c>
      <c r="L92" s="86">
        <v>11.423</v>
      </c>
      <c r="M92" s="170">
        <f>L92</f>
        <v>11.423</v>
      </c>
      <c r="N92" s="86">
        <v>11.984</v>
      </c>
      <c r="O92" s="86">
        <v>19.645</v>
      </c>
      <c r="P92" s="86">
        <v>19.437000000000001</v>
      </c>
      <c r="Q92" s="97">
        <v>17.608000000000001</v>
      </c>
      <c r="R92" s="170">
        <f>Q92</f>
        <v>17.608000000000001</v>
      </c>
      <c r="S92" s="86">
        <v>17.981999999999999</v>
      </c>
    </row>
    <row r="93" spans="2:38" s="54" customFormat="1" outlineLevel="1" x14ac:dyDescent="0.3">
      <c r="B93" s="290" t="s">
        <v>72</v>
      </c>
      <c r="C93" s="291"/>
      <c r="D93" s="93">
        <f t="shared" ref="D93:P93" si="46">SUM(D89:D92)</f>
        <v>75.444999999999993</v>
      </c>
      <c r="E93" s="93">
        <f t="shared" si="46"/>
        <v>144.94500000000002</v>
      </c>
      <c r="F93" s="93">
        <f t="shared" si="46"/>
        <v>128.40700000000001</v>
      </c>
      <c r="G93" s="94">
        <f t="shared" si="46"/>
        <v>139.005</v>
      </c>
      <c r="H93" s="95">
        <f t="shared" si="46"/>
        <v>139.005</v>
      </c>
      <c r="I93" s="96">
        <f t="shared" si="46"/>
        <v>327.125</v>
      </c>
      <c r="J93" s="96">
        <f t="shared" si="46"/>
        <v>309.67200000000003</v>
      </c>
      <c r="K93" s="96">
        <f t="shared" si="46"/>
        <v>314.65799999999996</v>
      </c>
      <c r="L93" s="96">
        <f t="shared" si="46"/>
        <v>283.23099999999999</v>
      </c>
      <c r="M93" s="171">
        <f t="shared" si="46"/>
        <v>283.23099999999999</v>
      </c>
      <c r="N93" s="96">
        <f t="shared" si="46"/>
        <v>290.39999999999998</v>
      </c>
      <c r="O93" s="96">
        <f t="shared" si="46"/>
        <v>272.47699999999998</v>
      </c>
      <c r="P93" s="96">
        <f t="shared" si="46"/>
        <v>268.42900000000003</v>
      </c>
      <c r="Q93" s="108">
        <f t="shared" ref="Q93:R93" si="47">SUM(Q89:Q92)</f>
        <v>279.81800000000004</v>
      </c>
      <c r="R93" s="171">
        <f t="shared" si="47"/>
        <v>279.81800000000004</v>
      </c>
      <c r="S93" s="96">
        <f t="shared" ref="S93" si="48">SUM(S89:S92)</f>
        <v>304.78499999999997</v>
      </c>
    </row>
    <row r="94" spans="2:38" s="54" customFormat="1" outlineLevel="1" x14ac:dyDescent="0.3">
      <c r="B94" s="232" t="s">
        <v>184</v>
      </c>
      <c r="C94" s="233"/>
      <c r="D94" s="166">
        <v>0</v>
      </c>
      <c r="E94" s="166">
        <v>2.7639999999999998</v>
      </c>
      <c r="F94" s="166">
        <v>18.007000000000001</v>
      </c>
      <c r="G94" s="167">
        <v>9.2050000000000001</v>
      </c>
      <c r="H94" s="168">
        <f>G94</f>
        <v>9.2050000000000001</v>
      </c>
      <c r="I94" s="86">
        <v>7.5010000000000003</v>
      </c>
      <c r="J94" s="86">
        <v>22.82</v>
      </c>
      <c r="K94" s="86">
        <v>22.513000000000002</v>
      </c>
      <c r="L94" s="86">
        <v>22.335999999999999</v>
      </c>
      <c r="M94" s="170">
        <f>L94</f>
        <v>22.335999999999999</v>
      </c>
      <c r="N94" s="86">
        <v>18.387</v>
      </c>
      <c r="O94" s="86">
        <v>51.625</v>
      </c>
      <c r="P94" s="86">
        <v>71.138999999999996</v>
      </c>
      <c r="Q94" s="97">
        <v>75.168000000000006</v>
      </c>
      <c r="R94" s="170">
        <f>Q94</f>
        <v>75.168000000000006</v>
      </c>
      <c r="S94" s="86">
        <v>68.319999999999993</v>
      </c>
    </row>
    <row r="95" spans="2:38" s="54" customFormat="1" outlineLevel="1" x14ac:dyDescent="0.3">
      <c r="B95" s="235" t="s">
        <v>73</v>
      </c>
      <c r="C95" s="151"/>
      <c r="D95" s="166">
        <f>8.962+13.295</f>
        <v>22.256999999999998</v>
      </c>
      <c r="E95" s="166">
        <v>38.159999999999997</v>
      </c>
      <c r="F95" s="166">
        <v>40.863999999999997</v>
      </c>
      <c r="G95" s="167">
        <v>41.895000000000003</v>
      </c>
      <c r="H95" s="168">
        <f>G95</f>
        <v>41.895000000000003</v>
      </c>
      <c r="I95" s="86">
        <v>43.350999999999999</v>
      </c>
      <c r="J95" s="86">
        <v>45.621000000000002</v>
      </c>
      <c r="K95" s="86">
        <v>52.747</v>
      </c>
      <c r="L95" s="86">
        <v>56.54</v>
      </c>
      <c r="M95" s="170">
        <f>L95</f>
        <v>56.54</v>
      </c>
      <c r="N95" s="86">
        <v>55.542999999999999</v>
      </c>
      <c r="O95" s="86">
        <v>55.734000000000002</v>
      </c>
      <c r="P95" s="86">
        <v>57.506999999999998</v>
      </c>
      <c r="Q95" s="97">
        <v>62.731000000000002</v>
      </c>
      <c r="R95" s="170">
        <f>Q95</f>
        <v>62.731000000000002</v>
      </c>
      <c r="S95" s="86">
        <v>60.841999999999999</v>
      </c>
    </row>
    <row r="96" spans="2:38" s="54" customFormat="1" outlineLevel="1" x14ac:dyDescent="0.3">
      <c r="B96" s="200" t="s">
        <v>185</v>
      </c>
      <c r="C96" s="201"/>
      <c r="D96" s="166">
        <v>16.088000000000001</v>
      </c>
      <c r="E96" s="166">
        <v>15.961</v>
      </c>
      <c r="F96" s="166">
        <v>15.157999999999999</v>
      </c>
      <c r="G96" s="167">
        <v>14.151999999999999</v>
      </c>
      <c r="H96" s="168">
        <f>G96</f>
        <v>14.151999999999999</v>
      </c>
      <c r="I96" s="86">
        <v>13.255000000000001</v>
      </c>
      <c r="J96" s="86">
        <v>13.028</v>
      </c>
      <c r="K96" s="86">
        <v>11.888</v>
      </c>
      <c r="L96" s="86">
        <v>57.05</v>
      </c>
      <c r="M96" s="170">
        <f>L96</f>
        <v>57.05</v>
      </c>
      <c r="N96" s="86">
        <v>56.746000000000002</v>
      </c>
      <c r="O96" s="86">
        <v>55.948</v>
      </c>
      <c r="P96" s="86">
        <v>54.847999999999999</v>
      </c>
      <c r="Q96" s="97">
        <v>53.295999999999999</v>
      </c>
      <c r="R96" s="170">
        <f>Q96</f>
        <v>53.295999999999999</v>
      </c>
      <c r="S96" s="86">
        <v>52.698999999999998</v>
      </c>
    </row>
    <row r="97" spans="2:19" s="54" customFormat="1" outlineLevel="1" x14ac:dyDescent="0.3">
      <c r="B97" s="296" t="s">
        <v>102</v>
      </c>
      <c r="C97" s="297"/>
      <c r="D97" s="166">
        <v>3.3719999999999999</v>
      </c>
      <c r="E97" s="166">
        <v>1.482</v>
      </c>
      <c r="F97" s="166">
        <v>1.5449999999999999</v>
      </c>
      <c r="G97" s="167">
        <v>1.5309999999999999</v>
      </c>
      <c r="H97" s="168">
        <f>G97</f>
        <v>1.5309999999999999</v>
      </c>
      <c r="I97" s="86">
        <v>1.911</v>
      </c>
      <c r="J97" s="86">
        <v>2.282</v>
      </c>
      <c r="K97" s="86">
        <v>2.4500000000000002</v>
      </c>
      <c r="L97" s="86">
        <v>3.5289999999999999</v>
      </c>
      <c r="M97" s="170">
        <f>L97</f>
        <v>3.5289999999999999</v>
      </c>
      <c r="N97" s="86">
        <v>4.6059999999999999</v>
      </c>
      <c r="O97" s="86">
        <v>4.157</v>
      </c>
      <c r="P97" s="86">
        <v>4.5039999999999996</v>
      </c>
      <c r="Q97" s="97">
        <v>4.2720000000000002</v>
      </c>
      <c r="R97" s="170">
        <f>Q97</f>
        <v>4.2720000000000002</v>
      </c>
      <c r="S97" s="86">
        <v>4.3819999999999997</v>
      </c>
    </row>
    <row r="98" spans="2:19" s="54" customFormat="1" outlineLevel="1" x14ac:dyDescent="0.3">
      <c r="B98" s="290" t="s">
        <v>74</v>
      </c>
      <c r="C98" s="291"/>
      <c r="D98" s="93">
        <f t="shared" ref="D98:P98" si="49">SUM(D93:D97)</f>
        <v>117.16199999999999</v>
      </c>
      <c r="E98" s="93">
        <f t="shared" si="49"/>
        <v>203.31200000000004</v>
      </c>
      <c r="F98" s="93">
        <f t="shared" si="49"/>
        <v>203.98099999999999</v>
      </c>
      <c r="G98" s="94">
        <f t="shared" si="49"/>
        <v>205.78800000000001</v>
      </c>
      <c r="H98" s="94">
        <f t="shared" si="49"/>
        <v>205.78800000000001</v>
      </c>
      <c r="I98" s="96">
        <f t="shared" si="49"/>
        <v>393.14299999999997</v>
      </c>
      <c r="J98" s="96">
        <f t="shared" si="49"/>
        <v>393.423</v>
      </c>
      <c r="K98" s="96">
        <f t="shared" si="49"/>
        <v>404.25599999999991</v>
      </c>
      <c r="L98" s="96">
        <f t="shared" si="49"/>
        <v>422.68600000000004</v>
      </c>
      <c r="M98" s="171">
        <f t="shared" si="49"/>
        <v>422.68600000000004</v>
      </c>
      <c r="N98" s="96">
        <f t="shared" si="49"/>
        <v>425.68199999999996</v>
      </c>
      <c r="O98" s="96">
        <f t="shared" si="49"/>
        <v>439.94099999999992</v>
      </c>
      <c r="P98" s="96">
        <f t="shared" si="49"/>
        <v>456.42700000000008</v>
      </c>
      <c r="Q98" s="108">
        <f t="shared" ref="Q98:R98" si="50">SUM(Q93:Q97)</f>
        <v>475.28500000000003</v>
      </c>
      <c r="R98" s="171">
        <f t="shared" si="50"/>
        <v>475.28500000000003</v>
      </c>
      <c r="S98" s="96">
        <f t="shared" ref="S98" si="51">SUM(S93:S97)</f>
        <v>491.02799999999996</v>
      </c>
    </row>
    <row r="99" spans="2:19" s="54" customFormat="1" ht="6.75" customHeight="1" outlineLevel="1" x14ac:dyDescent="0.3">
      <c r="B99" s="294"/>
      <c r="C99" s="295"/>
      <c r="D99" s="166"/>
      <c r="E99" s="166"/>
      <c r="F99" s="166"/>
      <c r="G99" s="167"/>
      <c r="H99" s="168"/>
      <c r="I99" s="86"/>
      <c r="J99" s="86"/>
      <c r="K99" s="86"/>
      <c r="L99" s="86"/>
      <c r="M99" s="170"/>
      <c r="N99" s="86"/>
      <c r="O99" s="86"/>
      <c r="P99" s="86"/>
      <c r="Q99" s="97"/>
      <c r="R99" s="170"/>
      <c r="S99" s="86"/>
    </row>
    <row r="100" spans="2:19" s="54" customFormat="1" outlineLevel="1" x14ac:dyDescent="0.3">
      <c r="B100" s="292" t="s">
        <v>75</v>
      </c>
      <c r="C100" s="293"/>
      <c r="D100" s="166"/>
      <c r="E100" s="166"/>
      <c r="F100" s="166"/>
      <c r="G100" s="167"/>
      <c r="H100" s="168"/>
      <c r="I100" s="86"/>
      <c r="J100" s="86"/>
      <c r="K100" s="86"/>
      <c r="L100" s="86"/>
      <c r="M100" s="170"/>
      <c r="N100" s="86"/>
      <c r="O100" s="86"/>
      <c r="P100" s="86"/>
      <c r="Q100" s="97"/>
      <c r="R100" s="170"/>
      <c r="S100" s="86"/>
    </row>
    <row r="101" spans="2:19" s="54" customFormat="1" outlineLevel="1" x14ac:dyDescent="0.3">
      <c r="B101" s="296" t="s">
        <v>76</v>
      </c>
      <c r="C101" s="297"/>
      <c r="D101" s="83">
        <v>6.718</v>
      </c>
      <c r="E101" s="83">
        <v>6.758</v>
      </c>
      <c r="F101" s="83">
        <v>5.5010000000000003</v>
      </c>
      <c r="G101" s="84">
        <v>4.7629999999999999</v>
      </c>
      <c r="H101" s="85">
        <f t="shared" ref="H101:H106" si="52">G101</f>
        <v>4.7629999999999999</v>
      </c>
      <c r="I101" s="86">
        <v>3.778</v>
      </c>
      <c r="J101" s="86">
        <v>4.0789999999999997</v>
      </c>
      <c r="K101" s="86">
        <v>4.3899999999999997</v>
      </c>
      <c r="L101" s="86">
        <v>9.3320000000000007</v>
      </c>
      <c r="M101" s="170">
        <f t="shared" ref="M101:M106" si="53">L101</f>
        <v>9.3320000000000007</v>
      </c>
      <c r="N101" s="86">
        <v>6.4969999999999999</v>
      </c>
      <c r="O101" s="86">
        <v>6.4809999999999999</v>
      </c>
      <c r="P101" s="86">
        <v>5.4909999999999997</v>
      </c>
      <c r="Q101" s="97">
        <v>4.5549999999999997</v>
      </c>
      <c r="R101" s="170">
        <f t="shared" ref="R101:R106" si="54">Q101</f>
        <v>4.5549999999999997</v>
      </c>
      <c r="S101" s="86">
        <v>5.89</v>
      </c>
    </row>
    <row r="102" spans="2:19" s="54" customFormat="1" outlineLevel="1" x14ac:dyDescent="0.3">
      <c r="B102" s="288" t="s">
        <v>103</v>
      </c>
      <c r="C102" s="289"/>
      <c r="D102" s="83">
        <v>10.443</v>
      </c>
      <c r="E102" s="83">
        <v>11.763999999999999</v>
      </c>
      <c r="F102" s="83">
        <v>10.224</v>
      </c>
      <c r="G102" s="84">
        <v>7.6890000000000001</v>
      </c>
      <c r="H102" s="85">
        <f t="shared" si="52"/>
        <v>7.6890000000000001</v>
      </c>
      <c r="I102" s="86">
        <v>8.8930000000000007</v>
      </c>
      <c r="J102" s="86">
        <v>7.9690000000000003</v>
      </c>
      <c r="K102" s="86">
        <v>10.445</v>
      </c>
      <c r="L102" s="86">
        <v>9.7420000000000009</v>
      </c>
      <c r="M102" s="170">
        <f t="shared" si="53"/>
        <v>9.7420000000000009</v>
      </c>
      <c r="N102" s="86">
        <v>11.625999999999999</v>
      </c>
      <c r="O102" s="86">
        <v>11.962</v>
      </c>
      <c r="P102" s="86">
        <v>12.839</v>
      </c>
      <c r="Q102" s="97">
        <v>19.106000000000002</v>
      </c>
      <c r="R102" s="170">
        <f t="shared" si="54"/>
        <v>19.106000000000002</v>
      </c>
      <c r="S102" s="86">
        <v>18.448</v>
      </c>
    </row>
    <row r="103" spans="2:19" s="54" customFormat="1" outlineLevel="1" x14ac:dyDescent="0.3">
      <c r="B103" s="288" t="s">
        <v>114</v>
      </c>
      <c r="C103" s="289"/>
      <c r="D103" s="83">
        <v>5.976</v>
      </c>
      <c r="E103" s="83">
        <v>7.9710000000000001</v>
      </c>
      <c r="F103" s="83">
        <v>9.6609999999999996</v>
      </c>
      <c r="G103" s="84">
        <v>11.738</v>
      </c>
      <c r="H103" s="85">
        <f t="shared" si="52"/>
        <v>11.738</v>
      </c>
      <c r="I103" s="86">
        <v>11.37</v>
      </c>
      <c r="J103" s="86">
        <v>9.6739999999999995</v>
      </c>
      <c r="K103" s="86">
        <v>11.872</v>
      </c>
      <c r="L103" s="86">
        <v>14.115</v>
      </c>
      <c r="M103" s="170">
        <f t="shared" si="53"/>
        <v>14.115</v>
      </c>
      <c r="N103" s="86">
        <v>15.193</v>
      </c>
      <c r="O103" s="86">
        <v>15.183</v>
      </c>
      <c r="P103" s="86">
        <v>17.928999999999998</v>
      </c>
      <c r="Q103" s="97">
        <v>20.280999999999999</v>
      </c>
      <c r="R103" s="170">
        <f t="shared" si="54"/>
        <v>20.280999999999999</v>
      </c>
      <c r="S103" s="86">
        <v>21.664000000000001</v>
      </c>
    </row>
    <row r="104" spans="2:19" s="54" customFormat="1" outlineLevel="1" x14ac:dyDescent="0.3">
      <c r="B104" s="210" t="s">
        <v>126</v>
      </c>
      <c r="C104" s="211"/>
      <c r="D104" s="83">
        <v>33.042000000000002</v>
      </c>
      <c r="E104" s="83">
        <v>38.526000000000003</v>
      </c>
      <c r="F104" s="83">
        <v>45.411999999999999</v>
      </c>
      <c r="G104" s="84">
        <v>50.908000000000001</v>
      </c>
      <c r="H104" s="85">
        <f t="shared" si="52"/>
        <v>50.908000000000001</v>
      </c>
      <c r="I104" s="86">
        <v>54.890999999999998</v>
      </c>
      <c r="J104" s="86">
        <v>64.168000000000006</v>
      </c>
      <c r="K104" s="86">
        <v>74.295000000000002</v>
      </c>
      <c r="L104" s="86">
        <v>84.21</v>
      </c>
      <c r="M104" s="170">
        <f t="shared" si="53"/>
        <v>84.21</v>
      </c>
      <c r="N104" s="86">
        <v>90.551000000000002</v>
      </c>
      <c r="O104" s="86">
        <v>101.042</v>
      </c>
      <c r="P104" s="86">
        <v>110.17400000000001</v>
      </c>
      <c r="Q104" s="97">
        <v>123.276</v>
      </c>
      <c r="R104" s="170">
        <f t="shared" si="54"/>
        <v>123.276</v>
      </c>
      <c r="S104" s="86">
        <v>130.12899999999999</v>
      </c>
    </row>
    <row r="105" spans="2:19" s="54" customFormat="1" outlineLevel="1" x14ac:dyDescent="0.3">
      <c r="B105" s="228" t="s">
        <v>175</v>
      </c>
      <c r="C105" s="229"/>
      <c r="D105" s="83">
        <v>1.754</v>
      </c>
      <c r="E105" s="83">
        <v>2.6850000000000001</v>
      </c>
      <c r="F105" s="83">
        <v>3.0219999999999998</v>
      </c>
      <c r="G105" s="84">
        <v>3.0409999999999999</v>
      </c>
      <c r="H105" s="170">
        <f t="shared" si="52"/>
        <v>3.0409999999999999</v>
      </c>
      <c r="I105" s="86">
        <v>3.06</v>
      </c>
      <c r="J105" s="86">
        <v>0</v>
      </c>
      <c r="K105" s="86">
        <v>0</v>
      </c>
      <c r="L105" s="86">
        <v>0</v>
      </c>
      <c r="M105" s="170">
        <f t="shared" si="53"/>
        <v>0</v>
      </c>
      <c r="N105" s="86">
        <v>0</v>
      </c>
      <c r="O105" s="86">
        <v>0</v>
      </c>
      <c r="P105" s="86">
        <v>0</v>
      </c>
      <c r="Q105" s="97">
        <v>0</v>
      </c>
      <c r="R105" s="170">
        <f t="shared" si="54"/>
        <v>0</v>
      </c>
      <c r="S105" s="86">
        <v>0</v>
      </c>
    </row>
    <row r="106" spans="2:19" s="54" customFormat="1" outlineLevel="1" x14ac:dyDescent="0.3">
      <c r="B106" s="228" t="s">
        <v>176</v>
      </c>
      <c r="C106" s="229"/>
      <c r="D106" s="83">
        <v>0.28499999999999998</v>
      </c>
      <c r="E106" s="83">
        <v>0.19500000000000001</v>
      </c>
      <c r="F106" s="83">
        <v>0.10299999999999999</v>
      </c>
      <c r="G106" s="84">
        <v>0.01</v>
      </c>
      <c r="H106" s="170">
        <f t="shared" si="52"/>
        <v>0.01</v>
      </c>
      <c r="I106" s="86">
        <v>0</v>
      </c>
      <c r="J106" s="86">
        <v>0</v>
      </c>
      <c r="K106" s="86">
        <v>0</v>
      </c>
      <c r="L106" s="86">
        <v>0</v>
      </c>
      <c r="M106" s="170">
        <f t="shared" si="53"/>
        <v>0</v>
      </c>
      <c r="N106" s="86">
        <v>0</v>
      </c>
      <c r="O106" s="86">
        <v>0</v>
      </c>
      <c r="P106" s="86">
        <v>0</v>
      </c>
      <c r="Q106" s="97">
        <v>0</v>
      </c>
      <c r="R106" s="170">
        <f t="shared" si="54"/>
        <v>0</v>
      </c>
      <c r="S106" s="86">
        <v>0</v>
      </c>
    </row>
    <row r="107" spans="2:19" s="54" customFormat="1" outlineLevel="1" x14ac:dyDescent="0.3">
      <c r="B107" s="290" t="s">
        <v>77</v>
      </c>
      <c r="C107" s="291"/>
      <c r="D107" s="93">
        <f t="shared" ref="D107:P107" si="55">SUM(D101:D106)</f>
        <v>58.217999999999996</v>
      </c>
      <c r="E107" s="93">
        <f t="shared" si="55"/>
        <v>67.899000000000001</v>
      </c>
      <c r="F107" s="93">
        <f t="shared" si="55"/>
        <v>73.923000000000002</v>
      </c>
      <c r="G107" s="93">
        <f t="shared" si="55"/>
        <v>78.149000000000001</v>
      </c>
      <c r="H107" s="95">
        <f t="shared" si="55"/>
        <v>78.149000000000001</v>
      </c>
      <c r="I107" s="93">
        <f t="shared" si="55"/>
        <v>81.992000000000004</v>
      </c>
      <c r="J107" s="93">
        <f t="shared" si="55"/>
        <v>85.890000000000015</v>
      </c>
      <c r="K107" s="93">
        <f t="shared" si="55"/>
        <v>101.00200000000001</v>
      </c>
      <c r="L107" s="93">
        <f t="shared" si="55"/>
        <v>117.399</v>
      </c>
      <c r="M107" s="95">
        <f t="shared" si="55"/>
        <v>117.399</v>
      </c>
      <c r="N107" s="93">
        <f t="shared" si="55"/>
        <v>123.86699999999999</v>
      </c>
      <c r="O107" s="93">
        <f t="shared" si="55"/>
        <v>134.66800000000001</v>
      </c>
      <c r="P107" s="93">
        <f t="shared" si="55"/>
        <v>146.43299999999999</v>
      </c>
      <c r="Q107" s="94">
        <f t="shared" ref="Q107:S107" si="56">SUM(Q101:Q106)</f>
        <v>167.21799999999999</v>
      </c>
      <c r="R107" s="95">
        <f t="shared" si="56"/>
        <v>167.21799999999999</v>
      </c>
      <c r="S107" s="93">
        <f t="shared" si="56"/>
        <v>176.131</v>
      </c>
    </row>
    <row r="108" spans="2:19" s="55" customFormat="1" outlineLevel="1" x14ac:dyDescent="0.3">
      <c r="B108" s="202" t="s">
        <v>127</v>
      </c>
      <c r="C108" s="203"/>
      <c r="D108" s="83">
        <v>0.40699999999999997</v>
      </c>
      <c r="E108" s="83">
        <v>0.46200000000000002</v>
      </c>
      <c r="F108" s="83">
        <v>1.2190000000000001</v>
      </c>
      <c r="G108" s="84">
        <v>0.82299999999999995</v>
      </c>
      <c r="H108" s="85">
        <f>G108</f>
        <v>0.82299999999999995</v>
      </c>
      <c r="I108" s="86">
        <v>0.629</v>
      </c>
      <c r="J108" s="86">
        <v>0.71499999999999997</v>
      </c>
      <c r="K108" s="86">
        <v>1.657</v>
      </c>
      <c r="L108" s="86">
        <v>1.405</v>
      </c>
      <c r="M108" s="173">
        <f>L108</f>
        <v>1.405</v>
      </c>
      <c r="N108" s="86">
        <v>1.4339999999999999</v>
      </c>
      <c r="O108" s="86">
        <v>1.3160000000000001</v>
      </c>
      <c r="P108" s="86">
        <v>1.538</v>
      </c>
      <c r="Q108" s="97">
        <v>1.2569999999999999</v>
      </c>
      <c r="R108" s="173">
        <f>Q108</f>
        <v>1.2569999999999999</v>
      </c>
      <c r="S108" s="86">
        <v>1.9890000000000001</v>
      </c>
    </row>
    <row r="109" spans="2:19" s="55" customFormat="1" outlineLevel="1" x14ac:dyDescent="0.3">
      <c r="B109" s="228" t="s">
        <v>177</v>
      </c>
      <c r="C109" s="229"/>
      <c r="D109" s="83">
        <v>25.946000000000002</v>
      </c>
      <c r="E109" s="83">
        <v>5.0149999999999997</v>
      </c>
      <c r="F109" s="83">
        <v>4.6779999999999999</v>
      </c>
      <c r="G109" s="84">
        <v>3.911</v>
      </c>
      <c r="H109" s="85">
        <f>G109</f>
        <v>3.911</v>
      </c>
      <c r="I109" s="86">
        <v>3.1389999999999998</v>
      </c>
      <c r="J109" s="86">
        <v>0</v>
      </c>
      <c r="K109" s="86">
        <v>0</v>
      </c>
      <c r="L109" s="86">
        <v>0</v>
      </c>
      <c r="M109" s="173">
        <f>L109</f>
        <v>0</v>
      </c>
      <c r="N109" s="86"/>
      <c r="O109" s="86"/>
      <c r="P109" s="86"/>
      <c r="Q109" s="97"/>
      <c r="R109" s="173">
        <f>Q109</f>
        <v>0</v>
      </c>
      <c r="S109" s="86"/>
    </row>
    <row r="110" spans="2:19" s="54" customFormat="1" ht="15.75" customHeight="1" outlineLevel="1" x14ac:dyDescent="0.3">
      <c r="B110" s="296" t="s">
        <v>78</v>
      </c>
      <c r="C110" s="297"/>
      <c r="D110" s="174">
        <v>4.141</v>
      </c>
      <c r="E110" s="174">
        <v>8.1929999999999996</v>
      </c>
      <c r="F110" s="83">
        <v>9.5389999999999997</v>
      </c>
      <c r="G110" s="84">
        <v>9.1989999999999998</v>
      </c>
      <c r="H110" s="85">
        <f>G110</f>
        <v>9.1989999999999998</v>
      </c>
      <c r="I110" s="86">
        <v>9.1140000000000008</v>
      </c>
      <c r="J110" s="86">
        <v>9.9879999999999995</v>
      </c>
      <c r="K110" s="86">
        <v>8.9659999999999993</v>
      </c>
      <c r="L110" s="86">
        <v>10.592000000000001</v>
      </c>
      <c r="M110" s="170">
        <f>L110</f>
        <v>10.592000000000001</v>
      </c>
      <c r="N110" s="86">
        <v>10.53</v>
      </c>
      <c r="O110" s="86">
        <v>11.24</v>
      </c>
      <c r="P110" s="86">
        <v>9.9220000000000006</v>
      </c>
      <c r="Q110" s="97">
        <v>7.3819999999999997</v>
      </c>
      <c r="R110" s="170">
        <f>Q110</f>
        <v>7.3819999999999997</v>
      </c>
      <c r="S110" s="86">
        <v>7.5110000000000001</v>
      </c>
    </row>
    <row r="111" spans="2:19" s="54" customFormat="1" outlineLevel="1" x14ac:dyDescent="0.3">
      <c r="B111" s="290" t="s">
        <v>79</v>
      </c>
      <c r="C111" s="291"/>
      <c r="D111" s="93">
        <f t="shared" ref="D111:P111" si="57">SUM(D107:D110)</f>
        <v>88.712000000000003</v>
      </c>
      <c r="E111" s="93">
        <f t="shared" si="57"/>
        <v>81.569000000000003</v>
      </c>
      <c r="F111" s="93">
        <f t="shared" si="57"/>
        <v>89.358999999999995</v>
      </c>
      <c r="G111" s="94">
        <f t="shared" si="57"/>
        <v>92.081999999999994</v>
      </c>
      <c r="H111" s="95">
        <f t="shared" si="57"/>
        <v>92.081999999999994</v>
      </c>
      <c r="I111" s="96">
        <f t="shared" si="57"/>
        <v>94.874000000000009</v>
      </c>
      <c r="J111" s="96">
        <f t="shared" si="57"/>
        <v>96.593000000000018</v>
      </c>
      <c r="K111" s="172">
        <f t="shared" si="57"/>
        <v>111.625</v>
      </c>
      <c r="L111" s="96">
        <f t="shared" si="57"/>
        <v>129.39600000000002</v>
      </c>
      <c r="M111" s="171">
        <f t="shared" si="57"/>
        <v>129.39600000000002</v>
      </c>
      <c r="N111" s="96">
        <f t="shared" si="57"/>
        <v>135.83099999999999</v>
      </c>
      <c r="O111" s="96">
        <f t="shared" si="57"/>
        <v>147.22400000000002</v>
      </c>
      <c r="P111" s="96">
        <f t="shared" si="57"/>
        <v>157.893</v>
      </c>
      <c r="Q111" s="108">
        <f t="shared" ref="Q111:S111" si="58">SUM(Q107:Q110)</f>
        <v>175.857</v>
      </c>
      <c r="R111" s="171">
        <f t="shared" si="58"/>
        <v>175.857</v>
      </c>
      <c r="S111" s="96">
        <f t="shared" si="58"/>
        <v>185.631</v>
      </c>
    </row>
    <row r="112" spans="2:19" s="54" customFormat="1" ht="6.75" customHeight="1" outlineLevel="1" x14ac:dyDescent="0.3">
      <c r="B112" s="294"/>
      <c r="C112" s="295"/>
      <c r="D112" s="83"/>
      <c r="E112" s="83"/>
      <c r="F112" s="83"/>
      <c r="G112" s="84"/>
      <c r="H112" s="85"/>
      <c r="I112" s="86"/>
      <c r="J112" s="86"/>
      <c r="K112" s="169"/>
      <c r="L112" s="86"/>
      <c r="M112" s="170"/>
      <c r="N112" s="86"/>
      <c r="O112" s="86"/>
      <c r="P112" s="86"/>
      <c r="Q112" s="97"/>
      <c r="R112" s="170"/>
      <c r="S112" s="86"/>
    </row>
    <row r="113" spans="2:19" s="54" customFormat="1" outlineLevel="1" x14ac:dyDescent="0.3">
      <c r="B113" s="292" t="s">
        <v>80</v>
      </c>
      <c r="C113" s="293"/>
      <c r="D113" s="83"/>
      <c r="E113" s="83"/>
      <c r="F113" s="83"/>
      <c r="G113" s="84"/>
      <c r="H113" s="85"/>
      <c r="I113" s="86"/>
      <c r="J113" s="86"/>
      <c r="K113" s="169"/>
      <c r="L113" s="86"/>
      <c r="M113" s="170"/>
      <c r="N113" s="86"/>
      <c r="O113" s="86"/>
      <c r="P113" s="86"/>
      <c r="Q113" s="97"/>
      <c r="R113" s="170"/>
      <c r="S113" s="86"/>
    </row>
    <row r="114" spans="2:19" s="54" customFormat="1" outlineLevel="1" x14ac:dyDescent="0.3">
      <c r="B114" s="288" t="s">
        <v>105</v>
      </c>
      <c r="C114" s="289"/>
      <c r="D114" s="174">
        <v>0.24299999999999999</v>
      </c>
      <c r="E114" s="174">
        <v>0.71499999999999997</v>
      </c>
      <c r="F114" s="83">
        <v>0.72099999999999997</v>
      </c>
      <c r="G114" s="84">
        <v>0.755</v>
      </c>
      <c r="H114" s="85">
        <f t="shared" ref="H114:H119" si="59">G114</f>
        <v>0.755</v>
      </c>
      <c r="I114" s="86">
        <v>0.85899999999999999</v>
      </c>
      <c r="J114" s="86">
        <v>0.88</v>
      </c>
      <c r="K114" s="169">
        <v>0.88700000000000001</v>
      </c>
      <c r="L114" s="169">
        <v>0.90500000000000003</v>
      </c>
      <c r="M114" s="170">
        <f t="shared" ref="M114:M119" si="60">L114</f>
        <v>0.90500000000000003</v>
      </c>
      <c r="N114" s="86">
        <v>0.91700000000000004</v>
      </c>
      <c r="O114" s="86">
        <v>0.93700000000000006</v>
      </c>
      <c r="P114" s="86">
        <v>0.95299999999999996</v>
      </c>
      <c r="Q114" s="97">
        <v>0.97099999999999997</v>
      </c>
      <c r="R114" s="170">
        <f t="shared" ref="R114:R119" si="61">Q114</f>
        <v>0.97099999999999997</v>
      </c>
      <c r="S114" s="86">
        <v>0.99099999999999999</v>
      </c>
    </row>
    <row r="115" spans="2:19" s="54" customFormat="1" outlineLevel="1" x14ac:dyDescent="0.3">
      <c r="B115" s="202" t="s">
        <v>104</v>
      </c>
      <c r="C115" s="203"/>
      <c r="D115" s="174">
        <v>31.984999999999999</v>
      </c>
      <c r="E115" s="174">
        <v>217.815</v>
      </c>
      <c r="F115" s="83">
        <v>228.96799999999999</v>
      </c>
      <c r="G115" s="84">
        <v>246</v>
      </c>
      <c r="H115" s="85">
        <f t="shared" si="59"/>
        <v>246</v>
      </c>
      <c r="I115" s="86">
        <v>450.02699999999999</v>
      </c>
      <c r="J115" s="86">
        <v>469.85500000000002</v>
      </c>
      <c r="K115" s="169">
        <v>485.41699999999997</v>
      </c>
      <c r="L115" s="169">
        <v>511.18299999999999</v>
      </c>
      <c r="M115" s="170">
        <f t="shared" si="60"/>
        <v>511.18299999999999</v>
      </c>
      <c r="N115" s="86">
        <v>531.43100000000004</v>
      </c>
      <c r="O115" s="86">
        <v>563.6</v>
      </c>
      <c r="P115" s="86">
        <v>595.13499999999999</v>
      </c>
      <c r="Q115" s="97">
        <v>624.02599999999995</v>
      </c>
      <c r="R115" s="170">
        <f t="shared" si="61"/>
        <v>624.02599999999995</v>
      </c>
      <c r="S115" s="86">
        <v>655.79200000000003</v>
      </c>
    </row>
    <row r="116" spans="2:19" s="54" customFormat="1" outlineLevel="1" x14ac:dyDescent="0.3">
      <c r="B116" s="202" t="s">
        <v>106</v>
      </c>
      <c r="C116" s="203"/>
      <c r="D116" s="174">
        <v>0.20599999999999999</v>
      </c>
      <c r="E116" s="174">
        <v>0.32200000000000001</v>
      </c>
      <c r="F116" s="83">
        <v>-3.9E-2</v>
      </c>
      <c r="G116" s="84">
        <v>-0.52800000000000002</v>
      </c>
      <c r="H116" s="85">
        <f t="shared" si="59"/>
        <v>-0.52800000000000002</v>
      </c>
      <c r="I116" s="86">
        <v>-0.92800000000000005</v>
      </c>
      <c r="J116" s="86">
        <v>-0.73399999999999999</v>
      </c>
      <c r="K116" s="169">
        <v>-1.5780000000000001</v>
      </c>
      <c r="L116" s="169">
        <v>-2.2250000000000001</v>
      </c>
      <c r="M116" s="170">
        <f t="shared" si="60"/>
        <v>-2.2250000000000001</v>
      </c>
      <c r="N116" s="86">
        <v>1.2470000000000001</v>
      </c>
      <c r="O116" s="86">
        <v>-1.823</v>
      </c>
      <c r="P116" s="86">
        <v>-1.73</v>
      </c>
      <c r="Q116" s="97">
        <v>-5.1970000000000001</v>
      </c>
      <c r="R116" s="170">
        <f t="shared" si="61"/>
        <v>-5.1970000000000001</v>
      </c>
      <c r="S116" s="86">
        <v>-3.7919999999999998</v>
      </c>
    </row>
    <row r="117" spans="2:19" s="54" customFormat="1" outlineLevel="1" x14ac:dyDescent="0.3">
      <c r="B117" s="332" t="s">
        <v>107</v>
      </c>
      <c r="C117" s="333"/>
      <c r="D117" s="174">
        <v>-74.712999999999994</v>
      </c>
      <c r="E117" s="174">
        <v>-96.456999999999994</v>
      </c>
      <c r="F117" s="83">
        <v>-114.376</v>
      </c>
      <c r="G117" s="84">
        <v>-131.869</v>
      </c>
      <c r="H117" s="85">
        <f t="shared" si="59"/>
        <v>-131.869</v>
      </c>
      <c r="I117" s="86">
        <v>-151.03700000000001</v>
      </c>
      <c r="J117" s="86">
        <v>-172.51900000000001</v>
      </c>
      <c r="K117" s="86">
        <v>-191.44300000000001</v>
      </c>
      <c r="L117" s="86">
        <v>-215.92099999999999</v>
      </c>
      <c r="M117" s="170">
        <f t="shared" si="60"/>
        <v>-215.92099999999999</v>
      </c>
      <c r="N117" s="86">
        <v>-243.09200000000001</v>
      </c>
      <c r="O117" s="86">
        <v>-269.34500000000003</v>
      </c>
      <c r="P117" s="86">
        <v>-295.17200000000003</v>
      </c>
      <c r="Q117" s="97">
        <v>-319.72000000000003</v>
      </c>
      <c r="R117" s="170">
        <f t="shared" si="61"/>
        <v>-319.72000000000003</v>
      </c>
      <c r="S117" s="86">
        <v>-346.94200000000001</v>
      </c>
    </row>
    <row r="118" spans="2:19" s="54" customFormat="1" outlineLevel="1" x14ac:dyDescent="0.3">
      <c r="B118" s="249" t="s">
        <v>199</v>
      </c>
      <c r="C118" s="250"/>
      <c r="D118" s="174">
        <v>71.381</v>
      </c>
      <c r="E118" s="174">
        <v>0</v>
      </c>
      <c r="F118" s="83">
        <v>0</v>
      </c>
      <c r="G118" s="84">
        <v>0</v>
      </c>
      <c r="H118" s="85">
        <f t="shared" si="59"/>
        <v>0</v>
      </c>
      <c r="I118" s="86">
        <v>0</v>
      </c>
      <c r="J118" s="86">
        <v>0</v>
      </c>
      <c r="K118" s="86">
        <v>0</v>
      </c>
      <c r="L118" s="86">
        <v>0</v>
      </c>
      <c r="M118" s="170">
        <f t="shared" si="60"/>
        <v>0</v>
      </c>
      <c r="N118" s="86">
        <v>0</v>
      </c>
      <c r="O118" s="86">
        <v>0</v>
      </c>
      <c r="P118" s="86">
        <v>0</v>
      </c>
      <c r="Q118" s="97">
        <v>0</v>
      </c>
      <c r="R118" s="170">
        <f t="shared" si="61"/>
        <v>0</v>
      </c>
      <c r="S118" s="86">
        <v>0</v>
      </c>
    </row>
    <row r="119" spans="2:19" s="54" customFormat="1" outlineLevel="1" x14ac:dyDescent="0.3">
      <c r="B119" s="230" t="s">
        <v>128</v>
      </c>
      <c r="C119" s="231"/>
      <c r="D119" s="86">
        <v>-0.65200000000000002</v>
      </c>
      <c r="E119" s="86">
        <v>-0.65200000000000002</v>
      </c>
      <c r="F119" s="86">
        <v>-0.65200000000000002</v>
      </c>
      <c r="G119" s="84">
        <v>-0.65200000000000002</v>
      </c>
      <c r="H119" s="85">
        <f t="shared" si="59"/>
        <v>-0.65200000000000002</v>
      </c>
      <c r="I119" s="86">
        <v>-0.65200000000000002</v>
      </c>
      <c r="J119" s="86">
        <v>-0.65200000000000002</v>
      </c>
      <c r="K119" s="86">
        <v>-0.65200000000000002</v>
      </c>
      <c r="L119" s="86">
        <v>-0.65200000000000002</v>
      </c>
      <c r="M119" s="170">
        <f t="shared" si="60"/>
        <v>-0.65200000000000002</v>
      </c>
      <c r="N119" s="86">
        <v>-0.65200000000000002</v>
      </c>
      <c r="O119" s="86">
        <v>-0.65200000000000002</v>
      </c>
      <c r="P119" s="86">
        <v>-0.65200000000000002</v>
      </c>
      <c r="Q119" s="97">
        <v>-0.65200000000000002</v>
      </c>
      <c r="R119" s="170">
        <f t="shared" si="61"/>
        <v>-0.65200000000000002</v>
      </c>
      <c r="S119" s="86">
        <v>-0.65200000000000002</v>
      </c>
    </row>
    <row r="120" spans="2:19" s="54" customFormat="1" outlineLevel="1" x14ac:dyDescent="0.3">
      <c r="B120" s="290" t="s">
        <v>81</v>
      </c>
      <c r="C120" s="291"/>
      <c r="D120" s="93">
        <f t="shared" ref="D120:P120" si="62">SUM(D114:D119)</f>
        <v>28.45000000000001</v>
      </c>
      <c r="E120" s="93">
        <f t="shared" si="62"/>
        <v>121.74300000000001</v>
      </c>
      <c r="F120" s="93">
        <f t="shared" si="62"/>
        <v>114.622</v>
      </c>
      <c r="G120" s="94">
        <f t="shared" si="62"/>
        <v>113.706</v>
      </c>
      <c r="H120" s="95">
        <f t="shared" si="62"/>
        <v>113.706</v>
      </c>
      <c r="I120" s="175">
        <f t="shared" si="62"/>
        <v>298.26899999999995</v>
      </c>
      <c r="J120" s="175">
        <f t="shared" si="62"/>
        <v>296.83000000000004</v>
      </c>
      <c r="K120" s="175">
        <f t="shared" si="62"/>
        <v>292.63100000000003</v>
      </c>
      <c r="L120" s="175">
        <f t="shared" si="62"/>
        <v>293.28999999999996</v>
      </c>
      <c r="M120" s="171">
        <f t="shared" si="62"/>
        <v>293.28999999999996</v>
      </c>
      <c r="N120" s="93">
        <f t="shared" si="62"/>
        <v>289.85100000000006</v>
      </c>
      <c r="O120" s="93">
        <f t="shared" si="62"/>
        <v>292.71700000000004</v>
      </c>
      <c r="P120" s="93">
        <f t="shared" si="62"/>
        <v>298.53399999999993</v>
      </c>
      <c r="Q120" s="94">
        <f t="shared" ref="Q120:S120" si="63">SUM(Q114:Q119)</f>
        <v>299.42799999999994</v>
      </c>
      <c r="R120" s="171">
        <f t="shared" si="63"/>
        <v>299.42799999999994</v>
      </c>
      <c r="S120" s="93">
        <f t="shared" si="63"/>
        <v>305.39699999999999</v>
      </c>
    </row>
    <row r="121" spans="2:19" s="54" customFormat="1" outlineLevel="1" x14ac:dyDescent="0.3">
      <c r="B121" s="330" t="s">
        <v>82</v>
      </c>
      <c r="C121" s="331"/>
      <c r="D121" s="176">
        <f t="shared" ref="D121:P121" si="64">D120+D111</f>
        <v>117.16200000000001</v>
      </c>
      <c r="E121" s="176">
        <f t="shared" si="64"/>
        <v>203.31200000000001</v>
      </c>
      <c r="F121" s="176">
        <f t="shared" si="64"/>
        <v>203.98099999999999</v>
      </c>
      <c r="G121" s="177">
        <f t="shared" si="64"/>
        <v>205.78800000000001</v>
      </c>
      <c r="H121" s="178">
        <f t="shared" si="64"/>
        <v>205.78800000000001</v>
      </c>
      <c r="I121" s="176">
        <f t="shared" si="64"/>
        <v>393.14299999999997</v>
      </c>
      <c r="J121" s="176">
        <f t="shared" si="64"/>
        <v>393.42300000000006</v>
      </c>
      <c r="K121" s="179">
        <f t="shared" si="64"/>
        <v>404.25600000000003</v>
      </c>
      <c r="L121" s="179">
        <f t="shared" si="64"/>
        <v>422.68599999999998</v>
      </c>
      <c r="M121" s="180">
        <f t="shared" si="64"/>
        <v>422.68599999999998</v>
      </c>
      <c r="N121" s="176">
        <f t="shared" si="64"/>
        <v>425.68200000000002</v>
      </c>
      <c r="O121" s="176">
        <f t="shared" si="64"/>
        <v>439.94100000000003</v>
      </c>
      <c r="P121" s="176">
        <f t="shared" si="64"/>
        <v>456.42699999999991</v>
      </c>
      <c r="Q121" s="177">
        <f t="shared" ref="Q121:S121" si="65">Q120+Q111</f>
        <v>475.28499999999997</v>
      </c>
      <c r="R121" s="180">
        <f t="shared" si="65"/>
        <v>475.28499999999997</v>
      </c>
      <c r="S121" s="176">
        <f t="shared" si="65"/>
        <v>491.02800000000002</v>
      </c>
    </row>
    <row r="122" spans="2:19" s="54" customFormat="1" x14ac:dyDescent="0.3">
      <c r="B122" s="20"/>
      <c r="C122" s="181"/>
      <c r="D122" s="1"/>
      <c r="E122" s="1">
        <f t="shared" ref="E122:P122" si="66">E121-E98</f>
        <v>0</v>
      </c>
      <c r="F122" s="1">
        <f t="shared" si="66"/>
        <v>0</v>
      </c>
      <c r="G122" s="1">
        <f t="shared" si="66"/>
        <v>0</v>
      </c>
      <c r="H122" s="1">
        <f t="shared" si="66"/>
        <v>0</v>
      </c>
      <c r="I122" s="1">
        <f t="shared" si="66"/>
        <v>0</v>
      </c>
      <c r="J122" s="1">
        <f t="shared" si="66"/>
        <v>0</v>
      </c>
      <c r="K122" s="1">
        <f t="shared" si="66"/>
        <v>0</v>
      </c>
      <c r="L122" s="1">
        <f t="shared" si="66"/>
        <v>0</v>
      </c>
      <c r="M122" s="1">
        <f t="shared" si="66"/>
        <v>0</v>
      </c>
      <c r="N122" s="1">
        <f t="shared" si="66"/>
        <v>0</v>
      </c>
      <c r="O122" s="1">
        <f t="shared" si="66"/>
        <v>0</v>
      </c>
      <c r="P122" s="21">
        <f t="shared" si="66"/>
        <v>0</v>
      </c>
      <c r="Q122" s="1">
        <f t="shared" ref="Q122:S122" si="67">Q121-Q98</f>
        <v>0</v>
      </c>
      <c r="R122" s="1">
        <f t="shared" si="67"/>
        <v>0</v>
      </c>
      <c r="S122" s="1">
        <f t="shared" si="67"/>
        <v>0</v>
      </c>
    </row>
    <row r="123" spans="2:19" s="54" customFormat="1" ht="15.6" x14ac:dyDescent="0.3">
      <c r="B123" s="298" t="s">
        <v>83</v>
      </c>
      <c r="C123" s="299"/>
      <c r="D123" s="1"/>
      <c r="E123" s="1"/>
      <c r="F123" s="1"/>
      <c r="G123" s="1"/>
      <c r="H123" s="1"/>
      <c r="I123" s="9"/>
      <c r="J123" s="1"/>
      <c r="K123" s="3"/>
      <c r="L123" s="3"/>
      <c r="M123" s="182"/>
    </row>
    <row r="124" spans="2:19" s="54" customFormat="1" outlineLevel="1" x14ac:dyDescent="0.3">
      <c r="B124" s="300" t="s">
        <v>0</v>
      </c>
      <c r="C124" s="301"/>
      <c r="D124" s="57" t="s">
        <v>140</v>
      </c>
      <c r="E124" s="57" t="s">
        <v>140</v>
      </c>
      <c r="F124" s="57" t="s">
        <v>141</v>
      </c>
      <c r="G124" s="57" t="s">
        <v>160</v>
      </c>
      <c r="H124" s="57" t="s">
        <v>160</v>
      </c>
      <c r="I124" s="57" t="s">
        <v>143</v>
      </c>
      <c r="J124" s="57" t="s">
        <v>144</v>
      </c>
      <c r="K124" s="57" t="s">
        <v>145</v>
      </c>
      <c r="L124" s="57" t="s">
        <v>142</v>
      </c>
      <c r="M124" s="57" t="s">
        <v>142</v>
      </c>
      <c r="N124" s="57" t="s">
        <v>147</v>
      </c>
      <c r="O124" s="57" t="s">
        <v>148</v>
      </c>
      <c r="P124" s="277" t="s">
        <v>149</v>
      </c>
      <c r="Q124" s="277" t="s">
        <v>146</v>
      </c>
      <c r="R124" s="57" t="s">
        <v>146</v>
      </c>
      <c r="S124" s="57" t="s">
        <v>151</v>
      </c>
    </row>
    <row r="125" spans="2:19" s="54" customFormat="1" ht="16.2" outlineLevel="1" x14ac:dyDescent="0.45">
      <c r="B125" s="300"/>
      <c r="C125" s="301"/>
      <c r="D125" s="58" t="s">
        <v>158</v>
      </c>
      <c r="E125" s="58" t="s">
        <v>158</v>
      </c>
      <c r="F125" s="58" t="s">
        <v>155</v>
      </c>
      <c r="G125" s="58" t="s">
        <v>159</v>
      </c>
      <c r="H125" s="58" t="s">
        <v>156</v>
      </c>
      <c r="I125" s="58" t="s">
        <v>161</v>
      </c>
      <c r="J125" s="58" t="s">
        <v>162</v>
      </c>
      <c r="K125" s="58" t="s">
        <v>154</v>
      </c>
      <c r="L125" s="58" t="s">
        <v>164</v>
      </c>
      <c r="M125" s="58" t="s">
        <v>165</v>
      </c>
      <c r="N125" s="58" t="s">
        <v>166</v>
      </c>
      <c r="O125" s="58" t="s">
        <v>167</v>
      </c>
      <c r="P125" s="278" t="s">
        <v>163</v>
      </c>
      <c r="Q125" s="278" t="s">
        <v>209</v>
      </c>
      <c r="R125" s="58" t="s">
        <v>210</v>
      </c>
      <c r="S125" s="58" t="s">
        <v>211</v>
      </c>
    </row>
    <row r="126" spans="2:19" s="54" customFormat="1" outlineLevel="1" x14ac:dyDescent="0.3">
      <c r="B126" s="292" t="s">
        <v>84</v>
      </c>
      <c r="C126" s="293"/>
      <c r="D126" s="183"/>
      <c r="E126" s="183"/>
      <c r="F126" s="183"/>
      <c r="G126" s="184"/>
      <c r="H126" s="185"/>
      <c r="I126" s="186"/>
      <c r="J126" s="164"/>
      <c r="K126" s="162"/>
      <c r="L126" s="162"/>
      <c r="M126" s="185"/>
      <c r="N126" s="186"/>
      <c r="O126" s="164"/>
      <c r="P126" s="282"/>
      <c r="R126" s="279"/>
    </row>
    <row r="127" spans="2:19" s="54" customFormat="1" outlineLevel="1" x14ac:dyDescent="0.3">
      <c r="B127" s="296" t="s">
        <v>85</v>
      </c>
      <c r="C127" s="297"/>
      <c r="D127" s="166">
        <f>D27</f>
        <v>-10.258999999999999</v>
      </c>
      <c r="E127" s="166">
        <f>E27</f>
        <v>-21.742999999999999</v>
      </c>
      <c r="F127" s="166">
        <f>F27</f>
        <v>-17.918999999999997</v>
      </c>
      <c r="G127" s="167">
        <f>G27</f>
        <v>-17.494000000000003</v>
      </c>
      <c r="H127" s="170">
        <f>SUM(D127:G127)</f>
        <v>-67.414999999999992</v>
      </c>
      <c r="I127" s="165">
        <f>I27</f>
        <v>-19.167999999999999</v>
      </c>
      <c r="J127" s="166">
        <f>J27</f>
        <v>-21.482000000000006</v>
      </c>
      <c r="K127" s="166">
        <f>K27</f>
        <v>-18.924000000000003</v>
      </c>
      <c r="L127" s="167">
        <f>L27</f>
        <v>-24.478999999999999</v>
      </c>
      <c r="M127" s="170">
        <f>SUM(I127:L127)</f>
        <v>-84.053000000000011</v>
      </c>
      <c r="N127" s="165">
        <f>N27</f>
        <v>-27.170999999999992</v>
      </c>
      <c r="O127" s="166">
        <f>O27</f>
        <v>-26.253999999999998</v>
      </c>
      <c r="P127" s="166">
        <f>P27</f>
        <v>-25.826000000000008</v>
      </c>
      <c r="Q127" s="166">
        <f>Q27</f>
        <v>-24.547999999999991</v>
      </c>
      <c r="R127" s="170">
        <f>SUM(N127:Q127)</f>
        <v>-103.79899999999999</v>
      </c>
      <c r="S127" s="166">
        <f>S27</f>
        <v>-26.994000000000007</v>
      </c>
    </row>
    <row r="128" spans="2:19" s="54" customFormat="1" outlineLevel="1" x14ac:dyDescent="0.3">
      <c r="B128" s="296" t="s">
        <v>86</v>
      </c>
      <c r="C128" s="297"/>
      <c r="D128" s="166">
        <v>1.8080000000000001</v>
      </c>
      <c r="E128" s="166">
        <v>2.6960000000000002</v>
      </c>
      <c r="F128" s="166">
        <v>3.169</v>
      </c>
      <c r="G128" s="167">
        <v>3.7829999999999999</v>
      </c>
      <c r="H128" s="170">
        <f>SUM(D128:G128)</f>
        <v>11.456</v>
      </c>
      <c r="I128" s="165">
        <v>4.2229999999999999</v>
      </c>
      <c r="J128" s="166">
        <v>4.5810000000000004</v>
      </c>
      <c r="K128" s="166">
        <v>4.8680000000000003</v>
      </c>
      <c r="L128" s="166">
        <v>6.0720000000000001</v>
      </c>
      <c r="M128" s="170">
        <f>SUM(I128:L128)</f>
        <v>19.744</v>
      </c>
      <c r="N128" s="165">
        <v>6.5259999999999998</v>
      </c>
      <c r="O128" s="166">
        <v>6.6210000000000004</v>
      </c>
      <c r="P128" s="166">
        <v>6.8529999999999998</v>
      </c>
      <c r="Q128" s="166">
        <v>7.5060000000000002</v>
      </c>
      <c r="R128" s="170">
        <f>SUM(N128:Q128)</f>
        <v>27.506</v>
      </c>
      <c r="S128" s="166">
        <v>7.923</v>
      </c>
    </row>
    <row r="129" spans="2:19" s="54" customFormat="1" outlineLevel="1" x14ac:dyDescent="0.3">
      <c r="B129" s="150" t="s">
        <v>87</v>
      </c>
      <c r="C129" s="151"/>
      <c r="D129" s="29">
        <v>1.8240000000000001</v>
      </c>
      <c r="E129" s="29">
        <v>10.983000000000001</v>
      </c>
      <c r="F129" s="29">
        <v>10.818</v>
      </c>
      <c r="G129" s="188">
        <v>8.5139999999999993</v>
      </c>
      <c r="H129" s="170">
        <f>SUM(D129:G129)</f>
        <v>32.138999999999996</v>
      </c>
      <c r="I129" s="187">
        <v>10.228999999999999</v>
      </c>
      <c r="J129" s="29">
        <v>13.385999999999999</v>
      </c>
      <c r="K129" s="29">
        <v>13.442</v>
      </c>
      <c r="L129" s="166">
        <v>15.497</v>
      </c>
      <c r="M129" s="170">
        <f>SUM(I129:L129)</f>
        <v>52.554000000000002</v>
      </c>
      <c r="N129" s="187">
        <v>17.695</v>
      </c>
      <c r="O129" s="29">
        <v>18.646000000000001</v>
      </c>
      <c r="P129" s="29">
        <v>19.995000000000001</v>
      </c>
      <c r="Q129" s="166">
        <v>17.443999999999999</v>
      </c>
      <c r="R129" s="170">
        <f>SUM(N129:Q129)</f>
        <v>73.78</v>
      </c>
      <c r="S129" s="166">
        <v>19.213000000000001</v>
      </c>
    </row>
    <row r="130" spans="2:19" s="54" customFormat="1" outlineLevel="1" x14ac:dyDescent="0.3">
      <c r="B130" s="226" t="s">
        <v>129</v>
      </c>
      <c r="C130" s="227"/>
      <c r="D130" s="29">
        <v>0</v>
      </c>
      <c r="E130" s="29">
        <v>0</v>
      </c>
      <c r="F130" s="29">
        <v>0</v>
      </c>
      <c r="G130" s="188">
        <v>-0.33400000000000002</v>
      </c>
      <c r="H130" s="170">
        <f>SUM(D130:G130)</f>
        <v>-0.33400000000000002</v>
      </c>
      <c r="I130" s="187">
        <v>0</v>
      </c>
      <c r="J130" s="29">
        <v>-9.5000000000000001E-2</v>
      </c>
      <c r="K130" s="29">
        <v>-2.9000000000000001E-2</v>
      </c>
      <c r="L130" s="166">
        <v>0.93200000000000005</v>
      </c>
      <c r="M130" s="170">
        <f>SUM(I130:L130)</f>
        <v>0.80800000000000005</v>
      </c>
      <c r="N130" s="187">
        <v>0</v>
      </c>
      <c r="O130" s="29">
        <v>0</v>
      </c>
      <c r="P130" s="29">
        <v>-0.13300000000000001</v>
      </c>
      <c r="Q130" s="166">
        <v>-0.20399999999999999</v>
      </c>
      <c r="R130" s="170">
        <f>SUM(N130:Q130)</f>
        <v>-0.33699999999999997</v>
      </c>
      <c r="S130" s="166">
        <v>0</v>
      </c>
    </row>
    <row r="131" spans="2:19" s="54" customFormat="1" outlineLevel="1" x14ac:dyDescent="0.3">
      <c r="B131" s="150" t="s">
        <v>108</v>
      </c>
      <c r="C131" s="151"/>
      <c r="D131" s="29">
        <v>0.13600000000000001</v>
      </c>
      <c r="E131" s="29">
        <v>4.2000000000000003E-2</v>
      </c>
      <c r="F131" s="29">
        <v>0.153</v>
      </c>
      <c r="G131" s="167">
        <v>6.0000000000000001E-3</v>
      </c>
      <c r="H131" s="170">
        <f>SUM(D131:G131)</f>
        <v>0.33700000000000002</v>
      </c>
      <c r="I131" s="187">
        <v>0.17199999999999999</v>
      </c>
      <c r="J131" s="29">
        <v>0.14599999999999999</v>
      </c>
      <c r="K131" s="29">
        <v>0.20699999999999999</v>
      </c>
      <c r="L131" s="166">
        <v>-0.32500000000000001</v>
      </c>
      <c r="M131" s="170">
        <f>SUM(I131:L131)</f>
        <v>0.1999999999999999</v>
      </c>
      <c r="N131" s="187">
        <v>0.40300000000000002</v>
      </c>
      <c r="O131" s="29">
        <v>0.19600000000000001</v>
      </c>
      <c r="P131" s="29">
        <v>0.622</v>
      </c>
      <c r="Q131" s="166">
        <v>1.8839999999999999</v>
      </c>
      <c r="R131" s="170">
        <f>SUM(N131:Q131)</f>
        <v>3.105</v>
      </c>
      <c r="S131" s="166">
        <v>0.69699999999999995</v>
      </c>
    </row>
    <row r="132" spans="2:19" s="54" customFormat="1" ht="4.5" customHeight="1" outlineLevel="1" x14ac:dyDescent="0.3">
      <c r="B132" s="294"/>
      <c r="C132" s="295"/>
      <c r="D132" s="29"/>
      <c r="E132" s="29"/>
      <c r="F132" s="29"/>
      <c r="G132" s="188"/>
      <c r="H132" s="170"/>
      <c r="I132" s="187"/>
      <c r="J132" s="29"/>
      <c r="K132" s="29"/>
      <c r="L132" s="166"/>
      <c r="M132" s="170"/>
      <c r="N132" s="187"/>
      <c r="O132" s="29"/>
      <c r="P132" s="29"/>
      <c r="R132" s="170"/>
    </row>
    <row r="133" spans="2:19" s="54" customFormat="1" outlineLevel="1" x14ac:dyDescent="0.3">
      <c r="B133" s="292" t="s">
        <v>88</v>
      </c>
      <c r="C133" s="293"/>
      <c r="D133" s="29"/>
      <c r="E133" s="29"/>
      <c r="F133" s="29"/>
      <c r="G133" s="188"/>
      <c r="H133" s="170"/>
      <c r="I133" s="187"/>
      <c r="J133" s="29"/>
      <c r="K133" s="29"/>
      <c r="L133" s="29"/>
      <c r="M133" s="170"/>
      <c r="N133" s="187"/>
      <c r="P133" s="282"/>
      <c r="R133" s="170"/>
    </row>
    <row r="134" spans="2:19" s="54" customFormat="1" outlineLevel="1" x14ac:dyDescent="0.3">
      <c r="B134" s="288" t="s">
        <v>89</v>
      </c>
      <c r="C134" s="289"/>
      <c r="D134" s="166">
        <v>-1.175</v>
      </c>
      <c r="E134" s="166">
        <v>-0.68200000000000005</v>
      </c>
      <c r="F134" s="166">
        <v>-3.2469999999999999</v>
      </c>
      <c r="G134" s="167">
        <v>1.258</v>
      </c>
      <c r="H134" s="170">
        <f t="shared" ref="H134:H140" si="68">SUM(D134:G134)</f>
        <v>-3.8460000000000001</v>
      </c>
      <c r="I134" s="165">
        <v>-0.63500000000000001</v>
      </c>
      <c r="J134" s="166">
        <v>-2.7549999999999999</v>
      </c>
      <c r="K134" s="166">
        <v>-9.6920000000000002</v>
      </c>
      <c r="L134" s="166">
        <v>-1.9079999999999999</v>
      </c>
      <c r="M134" s="170">
        <f t="shared" ref="M134:M140" si="69">SUM(I134:L134)</f>
        <v>-14.99</v>
      </c>
      <c r="N134" s="165">
        <v>1.8979999999999999</v>
      </c>
      <c r="O134" s="29">
        <v>-4.3250000000000002</v>
      </c>
      <c r="P134" s="29">
        <v>-9.3550000000000004</v>
      </c>
      <c r="Q134" s="166">
        <v>-2.5999999999999999E-2</v>
      </c>
      <c r="R134" s="170">
        <f t="shared" ref="R134:R140" si="70">SUM(N134:Q134)</f>
        <v>-11.808</v>
      </c>
      <c r="S134" s="166">
        <v>-2.3159999999999998</v>
      </c>
    </row>
    <row r="135" spans="2:19" s="54" customFormat="1" outlineLevel="1" x14ac:dyDescent="0.3">
      <c r="B135" s="288" t="s">
        <v>90</v>
      </c>
      <c r="C135" s="289"/>
      <c r="D135" s="166">
        <v>-0.85299999999999998</v>
      </c>
      <c r="E135" s="166">
        <v>-1.764</v>
      </c>
      <c r="F135" s="166">
        <v>0.65700000000000003</v>
      </c>
      <c r="G135" s="167">
        <v>0.51600000000000001</v>
      </c>
      <c r="H135" s="170">
        <f t="shared" si="68"/>
        <v>-1.444</v>
      </c>
      <c r="I135" s="165">
        <v>-0.79300000000000004</v>
      </c>
      <c r="J135" s="166">
        <v>-2.468</v>
      </c>
      <c r="K135" s="166">
        <v>-0.9</v>
      </c>
      <c r="L135" s="166">
        <v>-1.349</v>
      </c>
      <c r="M135" s="170">
        <f t="shared" si="69"/>
        <v>-5.5100000000000007</v>
      </c>
      <c r="N135" s="165">
        <v>0.86199999999999999</v>
      </c>
      <c r="O135" s="166">
        <v>-8.7219999999999995</v>
      </c>
      <c r="P135" s="166">
        <v>0.45900000000000002</v>
      </c>
      <c r="Q135" s="166">
        <v>1.115</v>
      </c>
      <c r="R135" s="170">
        <f t="shared" si="70"/>
        <v>-6.2859999999999996</v>
      </c>
      <c r="S135" s="166">
        <v>-0.51300000000000001</v>
      </c>
    </row>
    <row r="136" spans="2:19" s="54" customFormat="1" outlineLevel="1" x14ac:dyDescent="0.3">
      <c r="B136" s="237" t="s">
        <v>131</v>
      </c>
      <c r="D136" s="166">
        <v>0.751</v>
      </c>
      <c r="E136" s="166">
        <v>-0.26100000000000001</v>
      </c>
      <c r="F136" s="166">
        <v>0.83099999999999996</v>
      </c>
      <c r="G136" s="167">
        <v>0.42099999999999999</v>
      </c>
      <c r="H136" s="170">
        <f t="shared" si="68"/>
        <v>1.742</v>
      </c>
      <c r="I136" s="165">
        <v>-0.63800000000000001</v>
      </c>
      <c r="J136" s="166">
        <v>-0.72699999999999998</v>
      </c>
      <c r="K136" s="166">
        <v>-0.25700000000000001</v>
      </c>
      <c r="L136" s="166">
        <v>-1.5820000000000001</v>
      </c>
      <c r="M136" s="170">
        <f t="shared" si="69"/>
        <v>-3.2039999999999997</v>
      </c>
      <c r="N136" s="165">
        <v>-0.38300000000000001</v>
      </c>
      <c r="O136" s="166">
        <v>3.0000000000000001E-3</v>
      </c>
      <c r="P136" s="166">
        <v>-1.4490000000000001</v>
      </c>
      <c r="Q136" s="166">
        <v>-2.0579999999999998</v>
      </c>
      <c r="R136" s="170">
        <f t="shared" si="70"/>
        <v>-3.887</v>
      </c>
      <c r="S136" s="166">
        <v>-0.33200000000000002</v>
      </c>
    </row>
    <row r="137" spans="2:19" s="54" customFormat="1" outlineLevel="1" x14ac:dyDescent="0.3">
      <c r="B137" s="288" t="s">
        <v>76</v>
      </c>
      <c r="C137" s="289"/>
      <c r="D137" s="166">
        <v>-0.77700000000000002</v>
      </c>
      <c r="E137" s="166">
        <v>0.24199999999999999</v>
      </c>
      <c r="F137" s="166">
        <v>1.1259999999999999</v>
      </c>
      <c r="G137" s="167">
        <v>0.35599999999999998</v>
      </c>
      <c r="H137" s="170">
        <f t="shared" si="68"/>
        <v>0.94699999999999984</v>
      </c>
      <c r="I137" s="165">
        <v>-1.012</v>
      </c>
      <c r="J137" s="166">
        <v>-5.0999999999999997E-2</v>
      </c>
      <c r="K137" s="166">
        <v>-0.85599999999999998</v>
      </c>
      <c r="L137" s="166">
        <v>3.9359999999999999</v>
      </c>
      <c r="M137" s="170">
        <f t="shared" si="69"/>
        <v>2.0169999999999999</v>
      </c>
      <c r="N137" s="165">
        <v>-1.851</v>
      </c>
      <c r="O137" s="166">
        <v>1.272</v>
      </c>
      <c r="P137" s="166">
        <v>-1.641</v>
      </c>
      <c r="Q137" s="166">
        <v>-1.266</v>
      </c>
      <c r="R137" s="170">
        <f t="shared" si="70"/>
        <v>-3.4859999999999998</v>
      </c>
      <c r="S137" s="166">
        <v>1.958</v>
      </c>
    </row>
    <row r="138" spans="2:19" s="54" customFormat="1" outlineLevel="1" x14ac:dyDescent="0.3">
      <c r="B138" s="152" t="s">
        <v>103</v>
      </c>
      <c r="C138" s="153"/>
      <c r="D138" s="166">
        <v>1.224</v>
      </c>
      <c r="E138" s="166">
        <v>-0.35199999999999998</v>
      </c>
      <c r="F138" s="166">
        <v>0.05</v>
      </c>
      <c r="G138" s="167">
        <v>-0.57099999999999995</v>
      </c>
      <c r="H138" s="170">
        <f t="shared" si="68"/>
        <v>0.35100000000000009</v>
      </c>
      <c r="I138" s="165">
        <v>1.323</v>
      </c>
      <c r="J138" s="166">
        <v>-5.2999999999999999E-2</v>
      </c>
      <c r="K138" s="166">
        <v>0.99099999999999999</v>
      </c>
      <c r="L138" s="166">
        <v>-5.7000000000000002E-2</v>
      </c>
      <c r="M138" s="170">
        <f t="shared" si="69"/>
        <v>2.2040000000000002</v>
      </c>
      <c r="N138" s="165">
        <v>2.3069999999999999</v>
      </c>
      <c r="O138" s="166">
        <v>-0.504</v>
      </c>
      <c r="P138" s="166">
        <v>0.84199999999999997</v>
      </c>
      <c r="Q138" s="166">
        <v>2.6160000000000001</v>
      </c>
      <c r="R138" s="170">
        <f t="shared" si="70"/>
        <v>5.2610000000000001</v>
      </c>
      <c r="S138" s="166">
        <v>2.524</v>
      </c>
    </row>
    <row r="139" spans="2:19" s="54" customFormat="1" outlineLevel="1" x14ac:dyDescent="0.3">
      <c r="B139" s="228" t="s">
        <v>130</v>
      </c>
      <c r="C139" s="229"/>
      <c r="D139" s="166">
        <v>1.6180000000000001</v>
      </c>
      <c r="E139" s="166">
        <v>1.8080000000000001</v>
      </c>
      <c r="F139" s="166">
        <v>1.7889999999999999</v>
      </c>
      <c r="G139" s="167">
        <v>0.55200000000000005</v>
      </c>
      <c r="H139" s="170">
        <f t="shared" si="68"/>
        <v>5.7669999999999995</v>
      </c>
      <c r="I139" s="165">
        <v>-2.8370000000000002</v>
      </c>
      <c r="J139" s="166">
        <v>0.57799999999999996</v>
      </c>
      <c r="K139" s="166">
        <v>-9.6000000000000002E-2</v>
      </c>
      <c r="L139" s="166">
        <v>4.0609999999999999</v>
      </c>
      <c r="M139" s="170">
        <f t="shared" si="69"/>
        <v>1.7059999999999995</v>
      </c>
      <c r="N139" s="165">
        <v>-2.0659999999999998</v>
      </c>
      <c r="O139" s="166">
        <v>3.1640000000000001</v>
      </c>
      <c r="P139" s="166">
        <v>-0.28599999999999998</v>
      </c>
      <c r="Q139" s="166">
        <v>5.2430000000000003</v>
      </c>
      <c r="R139" s="170">
        <f t="shared" si="70"/>
        <v>6.0550000000000006</v>
      </c>
      <c r="S139" s="166">
        <v>-2.5960000000000001</v>
      </c>
    </row>
    <row r="140" spans="2:19" s="54" customFormat="1" outlineLevel="1" x14ac:dyDescent="0.3">
      <c r="B140" s="205" t="s">
        <v>126</v>
      </c>
      <c r="C140" s="206"/>
      <c r="D140" s="166">
        <v>4.1079999999999997</v>
      </c>
      <c r="E140" s="166">
        <v>5.5389999999999997</v>
      </c>
      <c r="F140" s="166">
        <v>7.6429999999999998</v>
      </c>
      <c r="G140" s="167">
        <v>5.0999999999999996</v>
      </c>
      <c r="H140" s="170">
        <f t="shared" si="68"/>
        <v>22.39</v>
      </c>
      <c r="I140" s="165">
        <v>3.9409999999999998</v>
      </c>
      <c r="J140" s="166">
        <v>9.3629999999999995</v>
      </c>
      <c r="K140" s="166">
        <v>11.068</v>
      </c>
      <c r="L140" s="166">
        <v>9.4819999999999993</v>
      </c>
      <c r="M140" s="170">
        <f t="shared" si="69"/>
        <v>33.853999999999999</v>
      </c>
      <c r="N140" s="165">
        <v>6.3689999999999998</v>
      </c>
      <c r="O140" s="166">
        <v>9.8740000000000006</v>
      </c>
      <c r="P140" s="166">
        <v>9.3529999999999998</v>
      </c>
      <c r="Q140" s="166">
        <v>12.821999999999999</v>
      </c>
      <c r="R140" s="170">
        <f t="shared" si="70"/>
        <v>38.418000000000006</v>
      </c>
      <c r="S140" s="166">
        <v>7.585</v>
      </c>
    </row>
    <row r="141" spans="2:19" s="54" customFormat="1" outlineLevel="1" x14ac:dyDescent="0.3">
      <c r="B141" s="290" t="s">
        <v>91</v>
      </c>
      <c r="C141" s="291"/>
      <c r="D141" s="93">
        <f t="shared" ref="D141:M141" si="71">SUM(D127:D140)</f>
        <v>-1.594999999999998</v>
      </c>
      <c r="E141" s="93">
        <f t="shared" si="71"/>
        <v>-3.4919999999999956</v>
      </c>
      <c r="F141" s="93">
        <f t="shared" si="71"/>
        <v>5.0700000000000021</v>
      </c>
      <c r="G141" s="94">
        <f t="shared" si="71"/>
        <v>2.1069999999999953</v>
      </c>
      <c r="H141" s="95">
        <f t="shared" si="71"/>
        <v>2.090000000000007</v>
      </c>
      <c r="I141" s="92">
        <f t="shared" si="71"/>
        <v>-5.1950000000000012</v>
      </c>
      <c r="J141" s="93">
        <f t="shared" si="71"/>
        <v>0.42299999999998938</v>
      </c>
      <c r="K141" s="93">
        <f t="shared" si="71"/>
        <v>-0.17800000000000438</v>
      </c>
      <c r="L141" s="93">
        <f t="shared" si="71"/>
        <v>10.28</v>
      </c>
      <c r="M141" s="95">
        <f t="shared" si="71"/>
        <v>5.3299999999999947</v>
      </c>
      <c r="N141" s="92">
        <f>SUM(N127:N140)</f>
        <v>4.5890000000000075</v>
      </c>
      <c r="O141" s="93">
        <f>SUM(O127:O140)</f>
        <v>-2.8999999999992809E-2</v>
      </c>
      <c r="P141" s="93">
        <f>SUM(P127:P140)</f>
        <v>-0.56600000000000605</v>
      </c>
      <c r="Q141" s="93">
        <f>SUM(Q127:Q140)</f>
        <v>20.528000000000006</v>
      </c>
      <c r="R141" s="95">
        <f t="shared" ref="R141" si="72">SUM(R127:R140)</f>
        <v>24.522000000000013</v>
      </c>
      <c r="S141" s="93">
        <f>SUM(S127:S140)</f>
        <v>7.1489999999999965</v>
      </c>
    </row>
    <row r="142" spans="2:19" s="54" customFormat="1" ht="4.5" customHeight="1" outlineLevel="1" x14ac:dyDescent="0.3">
      <c r="B142" s="294"/>
      <c r="C142" s="295"/>
      <c r="D142" s="166"/>
      <c r="E142" s="166"/>
      <c r="F142" s="166"/>
      <c r="G142" s="167"/>
      <c r="H142" s="168"/>
      <c r="I142" s="165"/>
      <c r="J142" s="166"/>
      <c r="K142" s="166"/>
      <c r="L142" s="166"/>
      <c r="M142" s="168"/>
      <c r="N142" s="165"/>
      <c r="O142" s="166"/>
      <c r="P142" s="166"/>
      <c r="R142" s="168"/>
    </row>
    <row r="143" spans="2:19" s="54" customFormat="1" outlineLevel="1" x14ac:dyDescent="0.3">
      <c r="B143" s="292" t="s">
        <v>92</v>
      </c>
      <c r="C143" s="293"/>
      <c r="D143" s="166"/>
      <c r="E143" s="166"/>
      <c r="F143" s="166"/>
      <c r="G143" s="167"/>
      <c r="H143" s="168"/>
      <c r="I143" s="165"/>
      <c r="J143" s="166"/>
      <c r="K143" s="166"/>
      <c r="L143" s="166"/>
      <c r="M143" s="168"/>
      <c r="N143" s="165"/>
      <c r="O143" s="166"/>
      <c r="P143" s="166"/>
      <c r="R143" s="168"/>
    </row>
    <row r="144" spans="2:19" s="54" customFormat="1" outlineLevel="1" x14ac:dyDescent="0.3">
      <c r="B144" s="288" t="s">
        <v>132</v>
      </c>
      <c r="C144" s="289"/>
      <c r="D144" s="166">
        <v>-3.58</v>
      </c>
      <c r="E144" s="166">
        <v>-9.5169999999999995</v>
      </c>
      <c r="F144" s="166">
        <v>-6.024</v>
      </c>
      <c r="G144" s="167">
        <v>-2.544</v>
      </c>
      <c r="H144" s="168">
        <f t="shared" ref="H144:H151" si="73">SUM(D144:G144)</f>
        <v>-21.664999999999999</v>
      </c>
      <c r="I144" s="165">
        <v>-3.3559999999999999</v>
      </c>
      <c r="J144" s="166">
        <v>-4.05</v>
      </c>
      <c r="K144" s="166">
        <v>-6.8250000000000002</v>
      </c>
      <c r="L144" s="166">
        <v>-8.7579999999999991</v>
      </c>
      <c r="M144" s="168">
        <f t="shared" ref="M144:M151" si="74">SUM(I144:L144)</f>
        <v>-22.988999999999997</v>
      </c>
      <c r="N144" s="165">
        <v>-3.2490000000000001</v>
      </c>
      <c r="O144" s="166">
        <v>-5.1609999999999996</v>
      </c>
      <c r="P144" s="166">
        <v>-4.0839999999999996</v>
      </c>
      <c r="Q144" s="166">
        <v>-8.1530000000000005</v>
      </c>
      <c r="R144" s="168">
        <f t="shared" ref="R144:R151" si="75">SUM(N144:Q144)</f>
        <v>-20.646999999999998</v>
      </c>
      <c r="S144" s="166">
        <v>-4.7910000000000004</v>
      </c>
    </row>
    <row r="145" spans="2:19" s="54" customFormat="1" outlineLevel="1" x14ac:dyDescent="0.3">
      <c r="B145" s="202" t="s">
        <v>133</v>
      </c>
      <c r="C145" s="203"/>
      <c r="D145" s="166">
        <v>-1.8009999999999999</v>
      </c>
      <c r="E145" s="166">
        <v>-2.1139999999999999</v>
      </c>
      <c r="F145" s="166">
        <v>-2.3530000000000002</v>
      </c>
      <c r="G145" s="167">
        <v>-1.7450000000000001</v>
      </c>
      <c r="H145" s="168">
        <f t="shared" si="73"/>
        <v>-8.0130000000000017</v>
      </c>
      <c r="I145" s="165">
        <v>-1.3169999999999999</v>
      </c>
      <c r="J145" s="166">
        <v>-1.0660000000000001</v>
      </c>
      <c r="K145" s="166">
        <v>-1.165</v>
      </c>
      <c r="L145" s="166">
        <v>-1.157</v>
      </c>
      <c r="M145" s="168">
        <f t="shared" si="74"/>
        <v>-4.7050000000000001</v>
      </c>
      <c r="N145" s="165">
        <v>-1.351</v>
      </c>
      <c r="O145" s="166">
        <v>-1.4219999999999999</v>
      </c>
      <c r="P145" s="166">
        <v>-1.54</v>
      </c>
      <c r="Q145" s="166">
        <v>-1.9970000000000001</v>
      </c>
      <c r="R145" s="168">
        <f t="shared" si="75"/>
        <v>-6.31</v>
      </c>
      <c r="S145" s="166">
        <v>-1.8520000000000001</v>
      </c>
    </row>
    <row r="146" spans="2:19" s="54" customFormat="1" outlineLevel="1" x14ac:dyDescent="0.3">
      <c r="B146" s="202" t="s">
        <v>134</v>
      </c>
      <c r="C146" s="203"/>
      <c r="D146" s="166">
        <v>0</v>
      </c>
      <c r="E146" s="166">
        <v>-6.4640000000000004</v>
      </c>
      <c r="F146" s="166">
        <v>-36.542000000000002</v>
      </c>
      <c r="G146" s="167">
        <v>-11.324</v>
      </c>
      <c r="H146" s="168">
        <f t="shared" si="73"/>
        <v>-54.33</v>
      </c>
      <c r="I146" s="165">
        <v>-14.801</v>
      </c>
      <c r="J146" s="166">
        <v>-21.045999999999999</v>
      </c>
      <c r="K146" s="166">
        <v>-21.143999999999998</v>
      </c>
      <c r="L146" s="166">
        <v>-13.311999999999999</v>
      </c>
      <c r="M146" s="168">
        <f t="shared" si="74"/>
        <v>-70.302999999999997</v>
      </c>
      <c r="N146" s="165">
        <v>-20.795000000000002</v>
      </c>
      <c r="O146" s="166">
        <v>-115.376</v>
      </c>
      <c r="P146" s="166">
        <v>-80.468999999999994</v>
      </c>
      <c r="Q146" s="166">
        <v>-32.408000000000001</v>
      </c>
      <c r="R146" s="168">
        <f t="shared" si="75"/>
        <v>-249.048</v>
      </c>
      <c r="S146" s="166">
        <v>-40.758000000000003</v>
      </c>
    </row>
    <row r="147" spans="2:19" s="54" customFormat="1" outlineLevel="1" x14ac:dyDescent="0.3">
      <c r="B147" s="228" t="s">
        <v>109</v>
      </c>
      <c r="C147" s="229"/>
      <c r="D147" s="166">
        <v>1.4</v>
      </c>
      <c r="E147" s="166">
        <v>4.8499999999999996</v>
      </c>
      <c r="F147" s="166">
        <v>0.7</v>
      </c>
      <c r="G147" s="167">
        <v>3.5</v>
      </c>
      <c r="H147" s="168">
        <f t="shared" si="73"/>
        <v>10.45</v>
      </c>
      <c r="I147" s="165">
        <v>7.52</v>
      </c>
      <c r="J147" s="166">
        <v>10.5</v>
      </c>
      <c r="K147" s="166">
        <v>12.404999999999999</v>
      </c>
      <c r="L147" s="166">
        <v>6.5570000000000004</v>
      </c>
      <c r="M147" s="168">
        <f t="shared" si="74"/>
        <v>36.981999999999999</v>
      </c>
      <c r="N147" s="165">
        <v>10.051</v>
      </c>
      <c r="O147" s="166">
        <v>6.4249999999999998</v>
      </c>
      <c r="P147" s="166">
        <v>7.4950000000000001</v>
      </c>
      <c r="Q147" s="166">
        <v>15.718999999999999</v>
      </c>
      <c r="R147" s="168">
        <f t="shared" si="75"/>
        <v>39.69</v>
      </c>
      <c r="S147" s="166">
        <v>31.654</v>
      </c>
    </row>
    <row r="148" spans="2:19" s="54" customFormat="1" outlineLevel="1" x14ac:dyDescent="0.3">
      <c r="B148" s="202" t="s">
        <v>110</v>
      </c>
      <c r="C148" s="203"/>
      <c r="D148" s="166">
        <v>0</v>
      </c>
      <c r="E148" s="166">
        <v>0</v>
      </c>
      <c r="F148" s="166">
        <v>0</v>
      </c>
      <c r="G148" s="167">
        <v>4.0039999999999996</v>
      </c>
      <c r="H148" s="168">
        <f t="shared" si="73"/>
        <v>4.0039999999999996</v>
      </c>
      <c r="I148" s="165">
        <v>6.141</v>
      </c>
      <c r="J148" s="166">
        <v>9.1769999999999996</v>
      </c>
      <c r="K148" s="166">
        <v>14.333</v>
      </c>
      <c r="L148" s="166">
        <v>2.5009999999999999</v>
      </c>
      <c r="M148" s="168">
        <f t="shared" si="74"/>
        <v>32.152000000000001</v>
      </c>
      <c r="N148" s="165">
        <v>7.6040000000000001</v>
      </c>
      <c r="O148" s="166">
        <v>6.0270000000000001</v>
      </c>
      <c r="P148" s="166">
        <v>25.613</v>
      </c>
      <c r="Q148" s="166">
        <v>14.707000000000001</v>
      </c>
      <c r="R148" s="168">
        <f t="shared" si="75"/>
        <v>53.951000000000001</v>
      </c>
      <c r="S148" s="166">
        <v>8.6020000000000003</v>
      </c>
    </row>
    <row r="149" spans="2:19" s="54" customFormat="1" outlineLevel="1" x14ac:dyDescent="0.3">
      <c r="B149" s="228" t="s">
        <v>178</v>
      </c>
      <c r="C149" s="229"/>
      <c r="D149" s="166">
        <v>0</v>
      </c>
      <c r="E149" s="166">
        <v>0</v>
      </c>
      <c r="F149" s="166">
        <v>0</v>
      </c>
      <c r="G149" s="167">
        <v>0</v>
      </c>
      <c r="H149" s="168">
        <f t="shared" si="73"/>
        <v>0</v>
      </c>
      <c r="I149" s="165">
        <v>0</v>
      </c>
      <c r="J149" s="166">
        <v>0</v>
      </c>
      <c r="K149" s="166">
        <v>0</v>
      </c>
      <c r="L149" s="166">
        <v>-42.758000000000003</v>
      </c>
      <c r="M149" s="168">
        <f t="shared" si="74"/>
        <v>-42.758000000000003</v>
      </c>
      <c r="N149" s="165">
        <v>0</v>
      </c>
      <c r="O149" s="166">
        <v>0</v>
      </c>
      <c r="P149" s="166">
        <v>0</v>
      </c>
      <c r="Q149" s="166">
        <v>0</v>
      </c>
      <c r="R149" s="168">
        <f t="shared" si="75"/>
        <v>0</v>
      </c>
      <c r="S149" s="166">
        <v>0</v>
      </c>
    </row>
    <row r="150" spans="2:19" s="54" customFormat="1" outlineLevel="1" x14ac:dyDescent="0.3">
      <c r="B150" s="205" t="s">
        <v>135</v>
      </c>
      <c r="C150" s="206"/>
      <c r="D150" s="166">
        <v>-1.784</v>
      </c>
      <c r="E150" s="166">
        <v>-0.112</v>
      </c>
      <c r="F150" s="166">
        <v>0</v>
      </c>
      <c r="G150" s="167">
        <v>0</v>
      </c>
      <c r="H150" s="168">
        <f t="shared" si="73"/>
        <v>-1.8960000000000001</v>
      </c>
      <c r="I150" s="165">
        <v>-0.54800000000000004</v>
      </c>
      <c r="J150" s="166">
        <v>0</v>
      </c>
      <c r="K150" s="166">
        <v>-0.55100000000000005</v>
      </c>
      <c r="L150" s="166">
        <v>0</v>
      </c>
      <c r="M150" s="168">
        <f t="shared" si="74"/>
        <v>-1.0990000000000002</v>
      </c>
      <c r="N150" s="165">
        <v>0</v>
      </c>
      <c r="O150" s="166">
        <v>0</v>
      </c>
      <c r="P150" s="166">
        <v>0</v>
      </c>
      <c r="Q150" s="166">
        <v>0</v>
      </c>
      <c r="R150" s="168">
        <f t="shared" si="75"/>
        <v>0</v>
      </c>
      <c r="S150" s="166">
        <v>0</v>
      </c>
    </row>
    <row r="151" spans="2:19" s="54" customFormat="1" outlineLevel="1" x14ac:dyDescent="0.3">
      <c r="B151" s="228" t="s">
        <v>180</v>
      </c>
      <c r="C151" s="229"/>
      <c r="D151" s="166">
        <v>0</v>
      </c>
      <c r="E151" s="166">
        <v>0</v>
      </c>
      <c r="F151" s="166">
        <v>0</v>
      </c>
      <c r="G151" s="167">
        <v>0.153</v>
      </c>
      <c r="H151" s="168">
        <f t="shared" si="73"/>
        <v>0.153</v>
      </c>
      <c r="I151" s="165">
        <v>0</v>
      </c>
      <c r="J151" s="166">
        <v>0</v>
      </c>
      <c r="K151" s="166">
        <v>0</v>
      </c>
      <c r="L151" s="166">
        <v>0</v>
      </c>
      <c r="M151" s="168">
        <f t="shared" si="74"/>
        <v>0</v>
      </c>
      <c r="N151" s="165">
        <v>0</v>
      </c>
      <c r="O151" s="166">
        <v>0</v>
      </c>
      <c r="P151" s="166">
        <v>0</v>
      </c>
      <c r="Q151" s="166">
        <v>0</v>
      </c>
      <c r="R151" s="168">
        <f t="shared" si="75"/>
        <v>0</v>
      </c>
      <c r="S151" s="166">
        <v>0</v>
      </c>
    </row>
    <row r="152" spans="2:19" s="54" customFormat="1" outlineLevel="1" x14ac:dyDescent="0.3">
      <c r="B152" s="290" t="s">
        <v>93</v>
      </c>
      <c r="C152" s="291"/>
      <c r="D152" s="93">
        <f>SUM(D144:D151)</f>
        <v>-5.7650000000000006</v>
      </c>
      <c r="E152" s="93">
        <f t="shared" ref="E152:Q152" si="76">SUM(E144:E151)</f>
        <v>-13.356999999999999</v>
      </c>
      <c r="F152" s="93">
        <f t="shared" si="76"/>
        <v>-44.219000000000001</v>
      </c>
      <c r="G152" s="94">
        <f t="shared" si="76"/>
        <v>-7.9560000000000004</v>
      </c>
      <c r="H152" s="95">
        <f t="shared" si="76"/>
        <v>-71.296999999999983</v>
      </c>
      <c r="I152" s="92">
        <f t="shared" si="76"/>
        <v>-6.3610000000000007</v>
      </c>
      <c r="J152" s="93">
        <f t="shared" si="76"/>
        <v>-6.4849999999999994</v>
      </c>
      <c r="K152" s="93">
        <f t="shared" si="76"/>
        <v>-2.9469999999999992</v>
      </c>
      <c r="L152" s="93">
        <f t="shared" si="76"/>
        <v>-56.927</v>
      </c>
      <c r="M152" s="95">
        <f>SUM(M144:M151)</f>
        <v>-72.719999999999985</v>
      </c>
      <c r="N152" s="92">
        <f t="shared" si="76"/>
        <v>-7.7400000000000029</v>
      </c>
      <c r="O152" s="93">
        <f t="shared" si="76"/>
        <v>-109.50700000000001</v>
      </c>
      <c r="P152" s="93">
        <f t="shared" si="76"/>
        <v>-52.984999999999985</v>
      </c>
      <c r="Q152" s="93">
        <f t="shared" si="76"/>
        <v>-12.131999999999998</v>
      </c>
      <c r="R152" s="95">
        <f>SUM(R144:R151)</f>
        <v>-182.364</v>
      </c>
      <c r="S152" s="93">
        <f t="shared" ref="S152" si="77">SUM(S144:S151)</f>
        <v>-7.1450000000000031</v>
      </c>
    </row>
    <row r="153" spans="2:19" s="54" customFormat="1" ht="4.5" customHeight="1" outlineLevel="1" x14ac:dyDescent="0.3">
      <c r="D153" s="166"/>
      <c r="E153" s="166"/>
      <c r="F153" s="166"/>
      <c r="G153" s="167"/>
      <c r="H153" s="168"/>
      <c r="I153" s="165"/>
      <c r="J153" s="166"/>
      <c r="K153" s="166"/>
      <c r="L153" s="166"/>
      <c r="M153" s="168"/>
      <c r="N153" s="165"/>
      <c r="O153" s="166"/>
      <c r="P153" s="166"/>
      <c r="R153" s="168"/>
    </row>
    <row r="154" spans="2:19" s="54" customFormat="1" outlineLevel="1" x14ac:dyDescent="0.3">
      <c r="B154" s="292" t="s">
        <v>94</v>
      </c>
      <c r="C154" s="293"/>
      <c r="D154" s="166"/>
      <c r="E154" s="166"/>
      <c r="F154" s="166"/>
      <c r="G154" s="167"/>
      <c r="H154" s="168"/>
      <c r="I154" s="165"/>
      <c r="J154" s="166"/>
      <c r="K154" s="166"/>
      <c r="L154" s="166"/>
      <c r="M154" s="168"/>
      <c r="N154" s="165"/>
      <c r="O154" s="166"/>
      <c r="P154" s="166"/>
      <c r="R154" s="168"/>
    </row>
    <row r="155" spans="2:19" s="54" customFormat="1" outlineLevel="1" x14ac:dyDescent="0.3">
      <c r="B155" s="228" t="s">
        <v>182</v>
      </c>
      <c r="C155" s="225"/>
      <c r="D155" s="166">
        <v>0</v>
      </c>
      <c r="E155" s="166">
        <v>0</v>
      </c>
      <c r="F155" s="166">
        <v>-1.2669999999999999</v>
      </c>
      <c r="G155" s="167">
        <v>0</v>
      </c>
      <c r="H155" s="168">
        <f t="shared" ref="H155:H167" si="78">SUM(D155:G155)</f>
        <v>-1.2669999999999999</v>
      </c>
      <c r="I155" s="165">
        <v>0</v>
      </c>
      <c r="J155" s="166">
        <v>0</v>
      </c>
      <c r="K155" s="166">
        <v>0</v>
      </c>
      <c r="L155" s="166">
        <v>0</v>
      </c>
      <c r="M155" s="168">
        <f t="shared" ref="M155:M167" si="79">SUM(I155:L155)</f>
        <v>0</v>
      </c>
      <c r="N155" s="165">
        <v>0</v>
      </c>
      <c r="O155" s="166">
        <v>0</v>
      </c>
      <c r="P155" s="166">
        <v>0</v>
      </c>
      <c r="Q155" s="166">
        <v>0</v>
      </c>
      <c r="R155" s="168">
        <f t="shared" ref="R155:R167" si="80">SUM(N155:Q155)</f>
        <v>0</v>
      </c>
      <c r="S155" s="166">
        <v>0</v>
      </c>
    </row>
    <row r="156" spans="2:19" s="54" customFormat="1" outlineLevel="1" x14ac:dyDescent="0.3">
      <c r="B156" s="228" t="s">
        <v>181</v>
      </c>
      <c r="C156" s="225"/>
      <c r="D156" s="166">
        <v>0</v>
      </c>
      <c r="E156" s="166">
        <v>106.139</v>
      </c>
      <c r="F156" s="166">
        <v>0</v>
      </c>
      <c r="G156" s="167">
        <v>-0.02</v>
      </c>
      <c r="H156" s="168">
        <f t="shared" si="78"/>
        <v>106.119</v>
      </c>
      <c r="I156" s="165">
        <v>0</v>
      </c>
      <c r="J156" s="166">
        <v>0</v>
      </c>
      <c r="K156" s="166">
        <v>0</v>
      </c>
      <c r="L156" s="166">
        <v>0</v>
      </c>
      <c r="M156" s="168">
        <f t="shared" si="79"/>
        <v>0</v>
      </c>
      <c r="N156" s="165">
        <v>0</v>
      </c>
      <c r="O156" s="166">
        <v>0</v>
      </c>
      <c r="P156" s="166">
        <v>0</v>
      </c>
      <c r="Q156" s="166">
        <v>0</v>
      </c>
      <c r="R156" s="168">
        <f t="shared" si="80"/>
        <v>0</v>
      </c>
      <c r="S156" s="166">
        <v>0</v>
      </c>
    </row>
    <row r="157" spans="2:19" s="54" customFormat="1" outlineLevel="1" x14ac:dyDescent="0.3">
      <c r="B157" s="232" t="s">
        <v>186</v>
      </c>
      <c r="C157" s="234"/>
      <c r="D157" s="166">
        <v>0</v>
      </c>
      <c r="E157" s="166">
        <v>0</v>
      </c>
      <c r="F157" s="166">
        <v>0</v>
      </c>
      <c r="G157" s="167">
        <v>0</v>
      </c>
      <c r="H157" s="168">
        <f t="shared" si="78"/>
        <v>0</v>
      </c>
      <c r="I157" s="165">
        <v>0</v>
      </c>
      <c r="J157" s="166">
        <v>-0.68400000000000005</v>
      </c>
      <c r="K157" s="166">
        <v>0</v>
      </c>
      <c r="L157" s="166">
        <v>0</v>
      </c>
      <c r="M157" s="168">
        <f t="shared" si="79"/>
        <v>-0.68400000000000005</v>
      </c>
      <c r="N157" s="165">
        <v>0</v>
      </c>
      <c r="O157" s="166">
        <v>0</v>
      </c>
      <c r="P157" s="166">
        <v>0</v>
      </c>
      <c r="Q157" s="166">
        <v>0</v>
      </c>
      <c r="R157" s="168">
        <f t="shared" si="80"/>
        <v>0</v>
      </c>
      <c r="S157" s="166">
        <v>0</v>
      </c>
    </row>
    <row r="158" spans="2:19" s="54" customFormat="1" outlineLevel="1" x14ac:dyDescent="0.3">
      <c r="B158" s="228" t="s">
        <v>173</v>
      </c>
      <c r="C158" s="225"/>
      <c r="D158" s="166">
        <v>0</v>
      </c>
      <c r="E158" s="166">
        <v>0</v>
      </c>
      <c r="F158" s="166">
        <v>0</v>
      </c>
      <c r="G158" s="167">
        <v>0</v>
      </c>
      <c r="H158" s="168">
        <f t="shared" si="78"/>
        <v>0</v>
      </c>
      <c r="I158" s="165">
        <v>190.79400000000001</v>
      </c>
      <c r="J158" s="166">
        <v>0</v>
      </c>
      <c r="K158" s="166">
        <v>0</v>
      </c>
      <c r="L158" s="166">
        <v>-1.6E-2</v>
      </c>
      <c r="M158" s="168">
        <f t="shared" si="79"/>
        <v>190.77800000000002</v>
      </c>
      <c r="N158" s="165">
        <v>0</v>
      </c>
      <c r="O158" s="166">
        <v>0</v>
      </c>
      <c r="P158" s="166">
        <v>0</v>
      </c>
      <c r="Q158" s="166">
        <v>0</v>
      </c>
      <c r="R158" s="168">
        <f t="shared" si="80"/>
        <v>0</v>
      </c>
      <c r="S158" s="166">
        <v>0</v>
      </c>
    </row>
    <row r="159" spans="2:19" s="54" customFormat="1" outlineLevel="1" x14ac:dyDescent="0.3">
      <c r="B159" s="152" t="s">
        <v>136</v>
      </c>
      <c r="C159" s="206"/>
      <c r="D159" s="166">
        <v>2.3929999999999998</v>
      </c>
      <c r="E159" s="166">
        <v>0.97899999999999998</v>
      </c>
      <c r="F159" s="166">
        <v>0.121</v>
      </c>
      <c r="G159" s="167">
        <v>4.484</v>
      </c>
      <c r="H159" s="168">
        <f t="shared" si="78"/>
        <v>7.9770000000000003</v>
      </c>
      <c r="I159" s="165">
        <v>2.9380000000000002</v>
      </c>
      <c r="J159" s="166">
        <v>2.0379999999999998</v>
      </c>
      <c r="K159" s="166">
        <v>0.79700000000000004</v>
      </c>
      <c r="L159" s="166">
        <v>4.8360000000000003</v>
      </c>
      <c r="M159" s="168">
        <f t="shared" si="79"/>
        <v>10.609</v>
      </c>
      <c r="N159" s="165">
        <v>1.915</v>
      </c>
      <c r="O159" s="166">
        <v>7.4720000000000004</v>
      </c>
      <c r="P159" s="166">
        <v>10.499000000000001</v>
      </c>
      <c r="Q159" s="166">
        <v>5.5259999999999998</v>
      </c>
      <c r="R159" s="168">
        <f t="shared" si="80"/>
        <v>25.412000000000003</v>
      </c>
      <c r="S159" s="166">
        <v>11.689</v>
      </c>
    </row>
    <row r="160" spans="2:19" s="54" customFormat="1" outlineLevel="1" x14ac:dyDescent="0.3">
      <c r="B160" s="152" t="s">
        <v>137</v>
      </c>
      <c r="C160" s="153"/>
      <c r="D160" s="166">
        <v>0</v>
      </c>
      <c r="E160" s="166">
        <v>-0.96899999999999997</v>
      </c>
      <c r="F160" s="166">
        <v>-0.78100000000000003</v>
      </c>
      <c r="G160" s="167">
        <v>-0.36699999999999999</v>
      </c>
      <c r="H160" s="168">
        <f t="shared" si="78"/>
        <v>-2.117</v>
      </c>
      <c r="I160" s="165">
        <v>-8.2000000000000003E-2</v>
      </c>
      <c r="J160" s="166">
        <v>-0.121</v>
      </c>
      <c r="K160" s="166">
        <v>-0.27800000000000002</v>
      </c>
      <c r="L160" s="166">
        <v>-0.128</v>
      </c>
      <c r="M160" s="168">
        <f t="shared" si="79"/>
        <v>-0.60899999999999999</v>
      </c>
      <c r="N160" s="165">
        <v>-0.189</v>
      </c>
      <c r="O160" s="166">
        <v>-0.156</v>
      </c>
      <c r="P160" s="166">
        <v>-0.28100000000000003</v>
      </c>
      <c r="Q160" s="166">
        <v>-0.17699999999999999</v>
      </c>
      <c r="R160" s="168">
        <f t="shared" si="80"/>
        <v>-0.80299999999999994</v>
      </c>
      <c r="S160" s="166">
        <v>-0.154</v>
      </c>
    </row>
    <row r="161" spans="2:16384" s="54" customFormat="1" outlineLevel="1" x14ac:dyDescent="0.3">
      <c r="B161" s="205" t="s">
        <v>183</v>
      </c>
      <c r="C161" s="206"/>
      <c r="D161" s="166">
        <v>0</v>
      </c>
      <c r="E161" s="166">
        <v>0</v>
      </c>
      <c r="F161" s="166">
        <v>1.5980000000000001</v>
      </c>
      <c r="G161" s="167">
        <v>2.0579999999999998</v>
      </c>
      <c r="H161" s="168">
        <f t="shared" si="78"/>
        <v>3.6559999999999997</v>
      </c>
      <c r="I161" s="165">
        <v>2.468</v>
      </c>
      <c r="J161" s="166">
        <v>2.48</v>
      </c>
      <c r="K161" s="166">
        <v>2.2949999999999999</v>
      </c>
      <c r="L161" s="166">
        <v>2.2829999999999999</v>
      </c>
      <c r="M161" s="168">
        <f t="shared" si="79"/>
        <v>9.5259999999999998</v>
      </c>
      <c r="N161" s="165">
        <v>3.1440000000000001</v>
      </c>
      <c r="O161" s="166">
        <v>2.528</v>
      </c>
      <c r="P161" s="166">
        <v>3.032</v>
      </c>
      <c r="Q161" s="166">
        <v>2.2999999999999998</v>
      </c>
      <c r="R161" s="168">
        <f t="shared" si="80"/>
        <v>11.004000000000001</v>
      </c>
      <c r="S161" s="166">
        <v>3.8439999999999999</v>
      </c>
    </row>
    <row r="162" spans="2:16384" s="54" customFormat="1" outlineLevel="1" x14ac:dyDescent="0.3">
      <c r="B162" s="288" t="s">
        <v>129</v>
      </c>
      <c r="C162" s="289"/>
      <c r="D162" s="166">
        <v>0</v>
      </c>
      <c r="E162" s="166">
        <v>0</v>
      </c>
      <c r="F162" s="166">
        <v>0</v>
      </c>
      <c r="G162" s="167">
        <v>0.33400000000000002</v>
      </c>
      <c r="H162" s="168">
        <f t="shared" si="78"/>
        <v>0.33400000000000002</v>
      </c>
      <c r="I162" s="165">
        <v>0</v>
      </c>
      <c r="J162" s="166">
        <v>9.5000000000000001E-2</v>
      </c>
      <c r="K162" s="166">
        <v>2.9000000000000001E-2</v>
      </c>
      <c r="L162" s="166">
        <v>0.32500000000000001</v>
      </c>
      <c r="M162" s="168">
        <f t="shared" si="79"/>
        <v>0.44900000000000001</v>
      </c>
      <c r="N162" s="165">
        <v>0</v>
      </c>
      <c r="O162" s="166">
        <v>0</v>
      </c>
      <c r="P162" s="166">
        <v>0.13300000000000001</v>
      </c>
      <c r="Q162" s="166">
        <v>0.20399999999999999</v>
      </c>
      <c r="R162" s="168">
        <f t="shared" si="80"/>
        <v>0.33699999999999997</v>
      </c>
      <c r="S162" s="166">
        <v>0</v>
      </c>
    </row>
    <row r="163" spans="2:16384" s="54" customFormat="1" outlineLevel="1" x14ac:dyDescent="0.3">
      <c r="B163" s="228" t="s">
        <v>179</v>
      </c>
      <c r="C163" s="229"/>
      <c r="D163" s="166">
        <v>3.94</v>
      </c>
      <c r="E163" s="166">
        <v>0</v>
      </c>
      <c r="F163" s="166">
        <v>0</v>
      </c>
      <c r="G163" s="167">
        <v>0</v>
      </c>
      <c r="H163" s="168">
        <f t="shared" si="78"/>
        <v>3.94</v>
      </c>
      <c r="I163" s="165">
        <v>0</v>
      </c>
      <c r="J163" s="166">
        <v>0</v>
      </c>
      <c r="K163" s="166">
        <v>0</v>
      </c>
      <c r="L163" s="166">
        <v>0</v>
      </c>
      <c r="M163" s="168">
        <f t="shared" si="79"/>
        <v>0</v>
      </c>
      <c r="N163" s="165">
        <v>0</v>
      </c>
      <c r="O163" s="166">
        <v>0</v>
      </c>
      <c r="P163" s="166">
        <v>0</v>
      </c>
      <c r="Q163" s="166">
        <v>0</v>
      </c>
      <c r="R163" s="168">
        <f t="shared" si="80"/>
        <v>0</v>
      </c>
      <c r="S163" s="166">
        <v>0</v>
      </c>
    </row>
    <row r="164" spans="2:16384" s="54" customFormat="1" outlineLevel="1" x14ac:dyDescent="0.3">
      <c r="B164" s="228" t="s">
        <v>174</v>
      </c>
      <c r="C164" s="229"/>
      <c r="D164" s="166">
        <v>-1.762</v>
      </c>
      <c r="E164" s="166">
        <v>-20</v>
      </c>
      <c r="F164" s="166">
        <v>0</v>
      </c>
      <c r="G164" s="167">
        <v>-0.748</v>
      </c>
      <c r="H164" s="168">
        <f t="shared" si="78"/>
        <v>-22.51</v>
      </c>
      <c r="I164" s="165">
        <v>-0.753</v>
      </c>
      <c r="J164" s="166">
        <v>-6.1980000000000004</v>
      </c>
      <c r="K164" s="166">
        <v>0</v>
      </c>
      <c r="L164" s="166">
        <v>0</v>
      </c>
      <c r="M164" s="168">
        <f t="shared" si="79"/>
        <v>-6.9510000000000005</v>
      </c>
      <c r="N164" s="165">
        <v>0</v>
      </c>
      <c r="O164" s="166">
        <v>-0.32300000000000001</v>
      </c>
      <c r="P164" s="166">
        <v>0</v>
      </c>
      <c r="Q164" s="166">
        <v>0</v>
      </c>
      <c r="R164" s="168">
        <f t="shared" si="80"/>
        <v>-0.32300000000000001</v>
      </c>
      <c r="S164" s="166">
        <v>0</v>
      </c>
    </row>
    <row r="165" spans="2:16384" s="54" customFormat="1" outlineLevel="1" x14ac:dyDescent="0.3">
      <c r="B165" s="228" t="s">
        <v>113</v>
      </c>
      <c r="C165" s="229"/>
      <c r="D165" s="166">
        <v>-8.8999999999999996E-2</v>
      </c>
      <c r="E165" s="166">
        <v>-0.09</v>
      </c>
      <c r="F165" s="166">
        <v>-9.1999999999999998E-2</v>
      </c>
      <c r="G165" s="167">
        <v>-9.2999999999999999E-2</v>
      </c>
      <c r="H165" s="168">
        <f t="shared" si="78"/>
        <v>-0.36399999999999999</v>
      </c>
      <c r="I165" s="165">
        <v>-0.01</v>
      </c>
      <c r="J165" s="166">
        <v>0</v>
      </c>
      <c r="K165" s="166">
        <v>0</v>
      </c>
      <c r="L165" s="166">
        <v>0</v>
      </c>
      <c r="M165" s="168">
        <f t="shared" si="79"/>
        <v>-0.01</v>
      </c>
      <c r="N165" s="165">
        <v>0</v>
      </c>
      <c r="O165" s="166">
        <v>0</v>
      </c>
      <c r="P165" s="166">
        <v>0</v>
      </c>
      <c r="Q165" s="166">
        <v>0</v>
      </c>
      <c r="R165" s="168">
        <f t="shared" si="80"/>
        <v>0</v>
      </c>
      <c r="S165" s="166">
        <v>0</v>
      </c>
    </row>
    <row r="166" spans="2:16384" s="54" customFormat="1" outlineLevel="1" x14ac:dyDescent="0.3">
      <c r="B166" s="290" t="s">
        <v>95</v>
      </c>
      <c r="C166" s="291"/>
      <c r="D166" s="93">
        <f>SUM(D155:D165)</f>
        <v>4.4819999999999993</v>
      </c>
      <c r="E166" s="93">
        <f t="shared" ref="E166:Q166" si="81">SUM(E155:E165)</f>
        <v>86.058999999999997</v>
      </c>
      <c r="F166" s="93">
        <f t="shared" si="81"/>
        <v>-0.42099999999999993</v>
      </c>
      <c r="G166" s="93">
        <f t="shared" si="81"/>
        <v>5.6479999999999997</v>
      </c>
      <c r="H166" s="168">
        <f t="shared" si="78"/>
        <v>95.767999999999986</v>
      </c>
      <c r="I166" s="93">
        <f t="shared" si="81"/>
        <v>195.35500000000002</v>
      </c>
      <c r="J166" s="93">
        <f t="shared" si="81"/>
        <v>-2.3900000000000006</v>
      </c>
      <c r="K166" s="93">
        <f t="shared" si="81"/>
        <v>2.843</v>
      </c>
      <c r="L166" s="93">
        <f t="shared" si="81"/>
        <v>7.3</v>
      </c>
      <c r="M166" s="168">
        <f t="shared" si="79"/>
        <v>203.10800000000003</v>
      </c>
      <c r="N166" s="93">
        <f t="shared" si="81"/>
        <v>4.87</v>
      </c>
      <c r="O166" s="93">
        <f t="shared" si="81"/>
        <v>9.5210000000000008</v>
      </c>
      <c r="P166" s="93">
        <f t="shared" si="81"/>
        <v>13.382999999999999</v>
      </c>
      <c r="Q166" s="93">
        <f t="shared" si="81"/>
        <v>7.8529999999999998</v>
      </c>
      <c r="R166" s="168">
        <f t="shared" si="80"/>
        <v>35.627000000000002</v>
      </c>
      <c r="S166" s="93">
        <f t="shared" ref="S166" si="82">SUM(S155:S165)</f>
        <v>15.379</v>
      </c>
    </row>
    <row r="167" spans="2:16384" s="54" customFormat="1" outlineLevel="1" x14ac:dyDescent="0.3">
      <c r="B167" s="152" t="s">
        <v>97</v>
      </c>
      <c r="C167" s="153"/>
      <c r="D167" s="191">
        <v>8.0000000000000002E-3</v>
      </c>
      <c r="E167" s="191">
        <v>-1.0999999999999999E-2</v>
      </c>
      <c r="F167" s="191">
        <v>-4.8000000000000001E-2</v>
      </c>
      <c r="G167" s="192">
        <v>0.03</v>
      </c>
      <c r="H167" s="168">
        <f t="shared" si="78"/>
        <v>-2.1000000000000005E-2</v>
      </c>
      <c r="I167" s="193">
        <v>0.158</v>
      </c>
      <c r="J167" s="191">
        <v>-0.10100000000000001</v>
      </c>
      <c r="K167" s="83">
        <v>-1E-3</v>
      </c>
      <c r="L167" s="191">
        <v>0.187</v>
      </c>
      <c r="M167" s="168">
        <f t="shared" si="79"/>
        <v>0.24299999999999999</v>
      </c>
      <c r="N167" s="193">
        <v>-0.154</v>
      </c>
      <c r="O167" s="191">
        <v>0.26</v>
      </c>
      <c r="P167" s="191">
        <v>-0.27900000000000003</v>
      </c>
      <c r="Q167" s="166">
        <v>-0.161</v>
      </c>
      <c r="R167" s="168">
        <f t="shared" si="80"/>
        <v>-0.33400000000000002</v>
      </c>
      <c r="S167" s="166">
        <v>0.19800000000000001</v>
      </c>
    </row>
    <row r="168" spans="2:16384" s="54" customFormat="1" outlineLevel="1" x14ac:dyDescent="0.3">
      <c r="B168" s="290" t="s">
        <v>96</v>
      </c>
      <c r="C168" s="291"/>
      <c r="D168" s="175">
        <f>D166+D152+D141+D167</f>
        <v>-2.8699999999999992</v>
      </c>
      <c r="E168" s="175">
        <f t="shared" ref="E168:N168" si="83">E166+E152+E141+E167</f>
        <v>69.199000000000012</v>
      </c>
      <c r="F168" s="175">
        <f t="shared" si="83"/>
        <v>-39.618000000000002</v>
      </c>
      <c r="G168" s="175">
        <f t="shared" si="83"/>
        <v>-0.1710000000000054</v>
      </c>
      <c r="H168" s="190">
        <f t="shared" si="83"/>
        <v>26.54000000000001</v>
      </c>
      <c r="I168" s="190">
        <f t="shared" si="83"/>
        <v>183.95700000000002</v>
      </c>
      <c r="J168" s="175">
        <f t="shared" si="83"/>
        <v>-8.5530000000000115</v>
      </c>
      <c r="K168" s="175">
        <f t="shared" si="83"/>
        <v>-0.28300000000000358</v>
      </c>
      <c r="L168" s="175">
        <f t="shared" si="83"/>
        <v>-39.160000000000004</v>
      </c>
      <c r="M168" s="171">
        <f>M166+M152+M141+M167</f>
        <v>135.96100000000001</v>
      </c>
      <c r="N168" s="175">
        <f t="shared" si="83"/>
        <v>1.5650000000000048</v>
      </c>
      <c r="O168" s="175">
        <f>O166+O152+O141+O167</f>
        <v>-99.754999999999995</v>
      </c>
      <c r="P168" s="175">
        <f>P166+P152+P141+P167</f>
        <v>-40.446999999999996</v>
      </c>
      <c r="Q168" s="175">
        <f>Q166+Q152+Q141+Q167</f>
        <v>16.088000000000008</v>
      </c>
      <c r="R168" s="171">
        <f>R166+R152+R141+R167</f>
        <v>-122.54899999999998</v>
      </c>
      <c r="S168" s="175">
        <f>S166+S152+S141+S167</f>
        <v>15.580999999999992</v>
      </c>
    </row>
    <row r="169" spans="2:16384" s="55" customFormat="1" outlineLevel="1" x14ac:dyDescent="0.3">
      <c r="B169" s="290" t="s">
        <v>98</v>
      </c>
      <c r="C169" s="291"/>
      <c r="D169" s="251">
        <v>53.725000000000001</v>
      </c>
      <c r="E169" s="93">
        <f>D170</f>
        <v>50.855000000000004</v>
      </c>
      <c r="F169" s="175">
        <f>E170</f>
        <v>120.05400000000002</v>
      </c>
      <c r="G169" s="189">
        <f>F170</f>
        <v>80.436000000000007</v>
      </c>
      <c r="H169" s="95">
        <f>53.725</f>
        <v>53.725000000000001</v>
      </c>
      <c r="I169" s="190">
        <f>H170</f>
        <v>80.265000000000015</v>
      </c>
      <c r="J169" s="175">
        <f>I170</f>
        <v>264.22200000000004</v>
      </c>
      <c r="K169" s="93">
        <f>J170</f>
        <v>255.66900000000004</v>
      </c>
      <c r="L169" s="175">
        <f>K170</f>
        <v>255.38600000000002</v>
      </c>
      <c r="M169" s="95">
        <f>H170</f>
        <v>80.265000000000015</v>
      </c>
      <c r="N169" s="190">
        <f>M170</f>
        <v>216.22600000000003</v>
      </c>
      <c r="O169" s="175">
        <f>N170</f>
        <v>217.79100000000003</v>
      </c>
      <c r="P169" s="175">
        <f>O170</f>
        <v>118.03600000000003</v>
      </c>
      <c r="Q169" s="175">
        <f>P170</f>
        <v>77.589000000000027</v>
      </c>
      <c r="R169" s="95">
        <f>M170</f>
        <v>216.22600000000003</v>
      </c>
      <c r="S169" s="175">
        <f>R170</f>
        <v>93.677000000000049</v>
      </c>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c r="IK169" s="54"/>
      <c r="IL169" s="54"/>
      <c r="IM169" s="54"/>
      <c r="IN169" s="54"/>
      <c r="IO169" s="54"/>
      <c r="IP169" s="54"/>
      <c r="IQ169" s="54"/>
      <c r="IR169" s="54"/>
      <c r="IS169" s="54"/>
      <c r="IT169" s="54"/>
      <c r="IU169" s="54"/>
      <c r="IV169" s="54"/>
      <c r="IW169" s="54"/>
      <c r="IX169" s="54"/>
      <c r="IY169" s="54"/>
      <c r="IZ169" s="54"/>
      <c r="JA169" s="54"/>
      <c r="JB169" s="54"/>
      <c r="JC169" s="54"/>
      <c r="JD169" s="54"/>
      <c r="JE169" s="54"/>
      <c r="JF169" s="54"/>
      <c r="JG169" s="54"/>
      <c r="JH169" s="54"/>
      <c r="JI169" s="54"/>
      <c r="JJ169" s="54"/>
      <c r="JK169" s="54"/>
      <c r="JL169" s="54"/>
      <c r="JM169" s="54"/>
      <c r="JN169" s="54"/>
      <c r="JO169" s="54"/>
      <c r="JP169" s="54"/>
      <c r="JQ169" s="54"/>
      <c r="JR169" s="54"/>
      <c r="JS169" s="54"/>
      <c r="JT169" s="54"/>
      <c r="JU169" s="54"/>
      <c r="JV169" s="54"/>
      <c r="JW169" s="54"/>
      <c r="JX169" s="54"/>
      <c r="JY169" s="54"/>
      <c r="JZ169" s="54"/>
      <c r="KA169" s="54"/>
      <c r="KB169" s="54"/>
      <c r="KC169" s="54"/>
      <c r="KD169" s="54"/>
      <c r="KE169" s="54"/>
      <c r="KF169" s="54"/>
      <c r="KG169" s="54"/>
      <c r="KH169" s="54"/>
      <c r="KI169" s="54"/>
      <c r="KJ169" s="54"/>
      <c r="KK169" s="54"/>
      <c r="KL169" s="54"/>
      <c r="KM169" s="54"/>
      <c r="KN169" s="54"/>
      <c r="KO169" s="54"/>
      <c r="KP169" s="54"/>
      <c r="KQ169" s="54"/>
      <c r="KR169" s="54"/>
      <c r="KS169" s="54"/>
      <c r="KT169" s="54"/>
      <c r="KU169" s="54"/>
      <c r="KV169" s="54"/>
      <c r="KW169" s="54"/>
      <c r="KX169" s="54"/>
      <c r="KY169" s="54"/>
      <c r="KZ169" s="54"/>
      <c r="LA169" s="54"/>
      <c r="LB169" s="54"/>
      <c r="LC169" s="54"/>
      <c r="LD169" s="54"/>
      <c r="LE169" s="54"/>
      <c r="LF169" s="54"/>
      <c r="LG169" s="54"/>
      <c r="LH169" s="54"/>
      <c r="LI169" s="54"/>
      <c r="LJ169" s="54"/>
      <c r="LK169" s="54"/>
      <c r="LL169" s="54"/>
      <c r="LM169" s="54"/>
      <c r="LN169" s="54"/>
      <c r="LO169" s="54"/>
      <c r="LP169" s="54"/>
      <c r="LQ169" s="54"/>
      <c r="LR169" s="54"/>
      <c r="LS169" s="54"/>
      <c r="LT169" s="54"/>
      <c r="LU169" s="54"/>
      <c r="LV169" s="54"/>
      <c r="LW169" s="54"/>
      <c r="LX169" s="54"/>
      <c r="LY169" s="54"/>
      <c r="LZ169" s="54"/>
      <c r="MA169" s="54"/>
      <c r="MB169" s="54"/>
      <c r="MC169" s="54"/>
      <c r="MD169" s="54"/>
      <c r="ME169" s="54"/>
      <c r="MF169" s="54"/>
      <c r="MG169" s="54"/>
      <c r="MH169" s="54"/>
      <c r="MI169" s="54"/>
      <c r="MJ169" s="54"/>
      <c r="MK169" s="54"/>
      <c r="ML169" s="54"/>
      <c r="MM169" s="54"/>
      <c r="MN169" s="54"/>
      <c r="MO169" s="54"/>
      <c r="MP169" s="54"/>
      <c r="MQ169" s="54"/>
      <c r="MR169" s="54"/>
      <c r="MS169" s="54"/>
      <c r="MT169" s="54"/>
      <c r="MU169" s="54"/>
      <c r="MV169" s="54"/>
      <c r="MW169" s="54"/>
      <c r="MX169" s="54"/>
      <c r="MY169" s="54"/>
      <c r="MZ169" s="54"/>
      <c r="NA169" s="54"/>
      <c r="NB169" s="54"/>
      <c r="NC169" s="54"/>
      <c r="ND169" s="54"/>
      <c r="NE169" s="54"/>
      <c r="NF169" s="54"/>
      <c r="NG169" s="54"/>
      <c r="NH169" s="54"/>
      <c r="NI169" s="54"/>
      <c r="NJ169" s="54"/>
      <c r="NK169" s="54"/>
      <c r="NL169" s="54"/>
      <c r="NM169" s="54"/>
      <c r="NN169" s="54"/>
      <c r="NO169" s="54"/>
      <c r="NP169" s="54"/>
      <c r="NQ169" s="54"/>
      <c r="NR169" s="54"/>
      <c r="NS169" s="54"/>
      <c r="NT169" s="54"/>
      <c r="NU169" s="54"/>
      <c r="NV169" s="54"/>
      <c r="NW169" s="54"/>
      <c r="NX169" s="54"/>
      <c r="NY169" s="54"/>
      <c r="NZ169" s="54"/>
      <c r="OA169" s="54"/>
      <c r="OB169" s="54"/>
      <c r="OC169" s="54"/>
      <c r="OD169" s="54"/>
      <c r="OE169" s="54"/>
      <c r="OF169" s="54"/>
      <c r="OG169" s="54"/>
      <c r="OH169" s="54"/>
      <c r="OI169" s="54"/>
      <c r="OJ169" s="54"/>
      <c r="OK169" s="54"/>
      <c r="OL169" s="54"/>
      <c r="OM169" s="54"/>
      <c r="ON169" s="54"/>
      <c r="OO169" s="54"/>
      <c r="OP169" s="54"/>
      <c r="OQ169" s="54"/>
      <c r="OR169" s="54"/>
      <c r="OS169" s="54"/>
      <c r="OT169" s="54"/>
      <c r="OU169" s="54"/>
      <c r="OV169" s="54"/>
      <c r="OW169" s="54"/>
      <c r="OX169" s="54"/>
      <c r="OY169" s="54"/>
      <c r="OZ169" s="54"/>
      <c r="PA169" s="54"/>
      <c r="PB169" s="54"/>
      <c r="PC169" s="54"/>
      <c r="PD169" s="54"/>
      <c r="PE169" s="54"/>
      <c r="PF169" s="54"/>
      <c r="PG169" s="54"/>
      <c r="PH169" s="54"/>
      <c r="PI169" s="54"/>
      <c r="PJ169" s="54"/>
      <c r="PK169" s="54"/>
      <c r="PL169" s="54"/>
      <c r="PM169" s="54"/>
      <c r="PN169" s="54"/>
      <c r="PO169" s="54"/>
      <c r="PP169" s="54"/>
      <c r="PQ169" s="54"/>
      <c r="PR169" s="54"/>
      <c r="PS169" s="54"/>
      <c r="PT169" s="54"/>
      <c r="PU169" s="54"/>
      <c r="PV169" s="54"/>
      <c r="PW169" s="54"/>
      <c r="PX169" s="54"/>
      <c r="PY169" s="54"/>
      <c r="PZ169" s="54"/>
      <c r="QA169" s="54"/>
      <c r="QB169" s="54"/>
      <c r="QC169" s="54"/>
      <c r="QD169" s="54"/>
      <c r="QE169" s="54"/>
      <c r="QF169" s="54"/>
      <c r="QG169" s="54"/>
      <c r="QH169" s="54"/>
      <c r="QI169" s="54"/>
      <c r="QJ169" s="54"/>
      <c r="QK169" s="54"/>
      <c r="QL169" s="54"/>
      <c r="QM169" s="54"/>
      <c r="QN169" s="54"/>
      <c r="QO169" s="54"/>
      <c r="QP169" s="54"/>
      <c r="QQ169" s="54"/>
      <c r="QR169" s="54"/>
      <c r="QS169" s="54"/>
      <c r="QT169" s="54"/>
      <c r="QU169" s="54"/>
      <c r="QV169" s="54"/>
      <c r="QW169" s="54"/>
      <c r="QX169" s="54"/>
      <c r="QY169" s="54"/>
      <c r="QZ169" s="54"/>
      <c r="RA169" s="54"/>
      <c r="RB169" s="54"/>
      <c r="RC169" s="54"/>
      <c r="RD169" s="54"/>
      <c r="RE169" s="54"/>
      <c r="RF169" s="54"/>
      <c r="RG169" s="54"/>
      <c r="RH169" s="54"/>
      <c r="RI169" s="54"/>
      <c r="RJ169" s="54"/>
      <c r="RK169" s="54"/>
      <c r="RL169" s="54"/>
      <c r="RM169" s="54"/>
      <c r="RN169" s="54"/>
      <c r="RO169" s="54"/>
      <c r="RP169" s="54"/>
      <c r="RQ169" s="54"/>
      <c r="RR169" s="54"/>
      <c r="RS169" s="54"/>
      <c r="RT169" s="54"/>
      <c r="RU169" s="54"/>
      <c r="RV169" s="54"/>
      <c r="RW169" s="54"/>
      <c r="RX169" s="54"/>
      <c r="RY169" s="54"/>
      <c r="RZ169" s="54"/>
      <c r="SA169" s="54"/>
      <c r="SB169" s="54"/>
      <c r="SC169" s="54"/>
      <c r="SD169" s="54"/>
      <c r="SE169" s="54"/>
      <c r="SF169" s="54"/>
      <c r="SG169" s="54"/>
      <c r="SH169" s="54"/>
      <c r="SI169" s="54"/>
      <c r="SJ169" s="54"/>
      <c r="SK169" s="54"/>
      <c r="SL169" s="54"/>
      <c r="SM169" s="54"/>
      <c r="SN169" s="54"/>
      <c r="SO169" s="54"/>
      <c r="SP169" s="54"/>
      <c r="SQ169" s="54"/>
      <c r="SR169" s="54"/>
      <c r="SS169" s="54"/>
      <c r="ST169" s="54"/>
      <c r="SU169" s="54"/>
      <c r="SV169" s="54"/>
      <c r="SW169" s="54"/>
      <c r="SX169" s="54"/>
      <c r="SY169" s="54"/>
      <c r="SZ169" s="54"/>
      <c r="TA169" s="54"/>
      <c r="TB169" s="54"/>
      <c r="TC169" s="54"/>
      <c r="TD169" s="54"/>
      <c r="TE169" s="54"/>
      <c r="TF169" s="54"/>
      <c r="TG169" s="54"/>
      <c r="TH169" s="54"/>
      <c r="TI169" s="54"/>
      <c r="TJ169" s="54"/>
      <c r="TK169" s="54"/>
      <c r="TL169" s="54"/>
      <c r="TM169" s="54"/>
      <c r="TN169" s="54"/>
      <c r="TO169" s="54"/>
      <c r="TP169" s="54"/>
      <c r="TQ169" s="54"/>
      <c r="TR169" s="54"/>
      <c r="TS169" s="54"/>
      <c r="TT169" s="54"/>
      <c r="TU169" s="54"/>
      <c r="TV169" s="54"/>
      <c r="TW169" s="54"/>
      <c r="TX169" s="54"/>
      <c r="TY169" s="54"/>
      <c r="TZ169" s="54"/>
      <c r="UA169" s="54"/>
      <c r="UB169" s="54"/>
      <c r="UC169" s="54"/>
      <c r="UD169" s="54"/>
      <c r="UE169" s="54"/>
      <c r="UF169" s="54"/>
      <c r="UG169" s="54"/>
      <c r="UH169" s="54"/>
      <c r="UI169" s="54"/>
      <c r="UJ169" s="54"/>
      <c r="UK169" s="54"/>
      <c r="UL169" s="54"/>
      <c r="UM169" s="54"/>
      <c r="UN169" s="54"/>
      <c r="UO169" s="54"/>
      <c r="UP169" s="54"/>
      <c r="UQ169" s="54"/>
      <c r="UR169" s="54"/>
      <c r="US169" s="54"/>
      <c r="UT169" s="54"/>
      <c r="UU169" s="54"/>
      <c r="UV169" s="54"/>
      <c r="UW169" s="54"/>
      <c r="UX169" s="54"/>
      <c r="UY169" s="54"/>
      <c r="UZ169" s="54"/>
      <c r="VA169" s="54"/>
      <c r="VB169" s="54"/>
      <c r="VC169" s="54"/>
      <c r="VD169" s="54"/>
      <c r="VE169" s="54"/>
      <c r="VF169" s="54"/>
      <c r="VG169" s="54"/>
      <c r="VH169" s="54"/>
      <c r="VI169" s="54"/>
      <c r="VJ169" s="54"/>
      <c r="VK169" s="54"/>
      <c r="VL169" s="54"/>
      <c r="VM169" s="54"/>
      <c r="VN169" s="54"/>
      <c r="VO169" s="54"/>
      <c r="VP169" s="54"/>
      <c r="VQ169" s="54"/>
      <c r="VR169" s="54"/>
      <c r="VS169" s="54"/>
      <c r="VT169" s="54"/>
      <c r="VU169" s="54"/>
      <c r="VV169" s="54"/>
      <c r="VW169" s="54"/>
      <c r="VX169" s="54"/>
      <c r="VY169" s="54"/>
      <c r="VZ169" s="54"/>
      <c r="WA169" s="54"/>
      <c r="WB169" s="54"/>
      <c r="WC169" s="54"/>
      <c r="WD169" s="54"/>
      <c r="WE169" s="54"/>
      <c r="WF169" s="54"/>
      <c r="WG169" s="54"/>
      <c r="WH169" s="54"/>
      <c r="WI169" s="54"/>
      <c r="WJ169" s="54"/>
      <c r="WK169" s="54"/>
      <c r="WL169" s="54"/>
      <c r="WM169" s="54"/>
      <c r="WN169" s="54"/>
      <c r="WO169" s="54"/>
      <c r="WP169" s="54"/>
      <c r="WQ169" s="54"/>
      <c r="WR169" s="54"/>
      <c r="WS169" s="54"/>
      <c r="WT169" s="54"/>
      <c r="WU169" s="54"/>
      <c r="WV169" s="54"/>
      <c r="WW169" s="54"/>
      <c r="WX169" s="54"/>
      <c r="WY169" s="54"/>
      <c r="WZ169" s="54"/>
      <c r="XA169" s="54"/>
      <c r="XB169" s="54"/>
      <c r="XC169" s="54"/>
      <c r="XD169" s="54"/>
      <c r="XE169" s="54"/>
      <c r="XF169" s="54"/>
      <c r="XG169" s="54"/>
      <c r="XH169" s="54"/>
      <c r="XI169" s="54"/>
      <c r="XJ169" s="54"/>
      <c r="XK169" s="54"/>
      <c r="XL169" s="54"/>
      <c r="XM169" s="54"/>
      <c r="XN169" s="54"/>
      <c r="XO169" s="54"/>
      <c r="XP169" s="54"/>
      <c r="XQ169" s="54"/>
      <c r="XR169" s="54"/>
      <c r="XS169" s="54"/>
      <c r="XT169" s="54"/>
      <c r="XU169" s="54"/>
      <c r="XV169" s="54"/>
      <c r="XW169" s="54"/>
      <c r="XX169" s="54"/>
      <c r="XY169" s="54"/>
      <c r="XZ169" s="54"/>
      <c r="YA169" s="54"/>
      <c r="YB169" s="54"/>
      <c r="YC169" s="54"/>
      <c r="YD169" s="54"/>
      <c r="YE169" s="54"/>
      <c r="YF169" s="54"/>
      <c r="YG169" s="54"/>
      <c r="YH169" s="54"/>
      <c r="YI169" s="54"/>
      <c r="YJ169" s="54"/>
      <c r="YK169" s="54"/>
      <c r="YL169" s="54"/>
      <c r="YM169" s="54"/>
      <c r="YN169" s="54"/>
      <c r="YO169" s="54"/>
      <c r="YP169" s="54"/>
      <c r="YQ169" s="54"/>
      <c r="YR169" s="54"/>
      <c r="YS169" s="54"/>
      <c r="YT169" s="54"/>
      <c r="YU169" s="54"/>
      <c r="YV169" s="54"/>
      <c r="YW169" s="54"/>
      <c r="YX169" s="54"/>
      <c r="YY169" s="54"/>
      <c r="YZ169" s="54"/>
      <c r="ZA169" s="54"/>
      <c r="ZB169" s="54"/>
      <c r="ZC169" s="54"/>
      <c r="ZD169" s="54"/>
      <c r="ZE169" s="54"/>
      <c r="ZF169" s="54"/>
      <c r="ZG169" s="54"/>
      <c r="ZH169" s="54"/>
      <c r="ZI169" s="54"/>
      <c r="ZJ169" s="54"/>
      <c r="ZK169" s="54"/>
      <c r="ZL169" s="54"/>
      <c r="ZM169" s="54"/>
      <c r="ZN169" s="54"/>
      <c r="ZO169" s="54"/>
      <c r="ZP169" s="54"/>
      <c r="ZQ169" s="54"/>
      <c r="ZR169" s="54"/>
      <c r="ZS169" s="54"/>
      <c r="ZT169" s="54"/>
      <c r="ZU169" s="54"/>
      <c r="ZV169" s="54"/>
      <c r="ZW169" s="54"/>
      <c r="ZX169" s="54"/>
      <c r="ZY169" s="54"/>
      <c r="ZZ169" s="54"/>
      <c r="AAA169" s="54"/>
      <c r="AAB169" s="54"/>
      <c r="AAC169" s="54"/>
      <c r="AAD169" s="54"/>
      <c r="AAE169" s="54"/>
      <c r="AAF169" s="54"/>
      <c r="AAG169" s="54"/>
      <c r="AAH169" s="54"/>
      <c r="AAI169" s="54"/>
      <c r="AAJ169" s="54"/>
      <c r="AAK169" s="54"/>
      <c r="AAL169" s="54"/>
      <c r="AAM169" s="54"/>
      <c r="AAN169" s="54"/>
      <c r="AAO169" s="54"/>
      <c r="AAP169" s="54"/>
      <c r="AAQ169" s="54"/>
      <c r="AAR169" s="54"/>
      <c r="AAS169" s="54"/>
      <c r="AAT169" s="54"/>
      <c r="AAU169" s="54"/>
      <c r="AAV169" s="54"/>
      <c r="AAW169" s="54"/>
      <c r="AAX169" s="54"/>
      <c r="AAY169" s="54"/>
      <c r="AAZ169" s="54"/>
      <c r="ABA169" s="54"/>
      <c r="ABB169" s="54"/>
      <c r="ABC169" s="54"/>
      <c r="ABD169" s="54"/>
      <c r="ABE169" s="54"/>
      <c r="ABF169" s="54"/>
      <c r="ABG169" s="54"/>
      <c r="ABH169" s="54"/>
      <c r="ABI169" s="54"/>
      <c r="ABJ169" s="54"/>
      <c r="ABK169" s="54"/>
      <c r="ABL169" s="54"/>
      <c r="ABM169" s="54"/>
      <c r="ABN169" s="54"/>
      <c r="ABO169" s="54"/>
      <c r="ABP169" s="54"/>
      <c r="ABQ169" s="54"/>
      <c r="ABR169" s="54"/>
      <c r="ABS169" s="54"/>
      <c r="ABT169" s="54"/>
      <c r="ABU169" s="54"/>
      <c r="ABV169" s="54"/>
      <c r="ABW169" s="54"/>
      <c r="ABX169" s="54"/>
      <c r="ABY169" s="54"/>
      <c r="ABZ169" s="54"/>
      <c r="ACA169" s="54"/>
      <c r="ACB169" s="54"/>
      <c r="ACC169" s="54"/>
      <c r="ACD169" s="54"/>
      <c r="ACE169" s="54"/>
      <c r="ACF169" s="54"/>
      <c r="ACG169" s="54"/>
      <c r="ACH169" s="54"/>
      <c r="ACI169" s="54"/>
      <c r="ACJ169" s="54"/>
      <c r="ACK169" s="54"/>
      <c r="ACL169" s="54"/>
      <c r="ACM169" s="54"/>
      <c r="ACN169" s="54"/>
      <c r="ACO169" s="54"/>
      <c r="ACP169" s="54"/>
      <c r="ACQ169" s="54"/>
      <c r="ACR169" s="54"/>
      <c r="ACS169" s="54"/>
      <c r="ACT169" s="54"/>
      <c r="ACU169" s="54"/>
      <c r="ACV169" s="54"/>
      <c r="ACW169" s="54"/>
      <c r="ACX169" s="54"/>
      <c r="ACY169" s="54"/>
      <c r="ACZ169" s="54"/>
      <c r="ADA169" s="54"/>
      <c r="ADB169" s="54"/>
      <c r="ADC169" s="54"/>
      <c r="ADD169" s="54"/>
      <c r="ADE169" s="54"/>
      <c r="ADF169" s="54"/>
      <c r="ADG169" s="54"/>
      <c r="ADH169" s="54"/>
      <c r="ADI169" s="54"/>
      <c r="ADJ169" s="54"/>
      <c r="ADK169" s="54"/>
      <c r="ADL169" s="54"/>
      <c r="ADM169" s="54"/>
      <c r="ADN169" s="54"/>
      <c r="ADO169" s="54"/>
      <c r="ADP169" s="54"/>
      <c r="ADQ169" s="54"/>
      <c r="ADR169" s="54"/>
      <c r="ADS169" s="54"/>
      <c r="ADT169" s="54"/>
      <c r="ADU169" s="54"/>
      <c r="ADV169" s="54"/>
      <c r="ADW169" s="54"/>
      <c r="ADX169" s="54"/>
      <c r="ADY169" s="54"/>
      <c r="ADZ169" s="54"/>
      <c r="AEA169" s="54"/>
      <c r="AEB169" s="54"/>
      <c r="AEC169" s="54"/>
      <c r="AED169" s="54"/>
      <c r="AEE169" s="54"/>
      <c r="AEF169" s="54"/>
      <c r="AEG169" s="54"/>
      <c r="AEH169" s="54"/>
      <c r="AEI169" s="54"/>
      <c r="AEJ169" s="54"/>
      <c r="AEK169" s="54"/>
      <c r="AEL169" s="54"/>
      <c r="AEM169" s="54"/>
      <c r="AEN169" s="54"/>
      <c r="AEO169" s="54"/>
      <c r="AEP169" s="54"/>
      <c r="AEQ169" s="54"/>
      <c r="AER169" s="54"/>
      <c r="AES169" s="54"/>
      <c r="AET169" s="54"/>
      <c r="AEU169" s="54"/>
      <c r="AEV169" s="54"/>
      <c r="AEW169" s="54"/>
      <c r="AEX169" s="54"/>
      <c r="AEY169" s="54"/>
      <c r="AEZ169" s="54"/>
      <c r="AFA169" s="54"/>
      <c r="AFB169" s="54"/>
      <c r="AFC169" s="54"/>
      <c r="AFD169" s="54"/>
      <c r="AFE169" s="54"/>
      <c r="AFF169" s="54"/>
      <c r="AFG169" s="54"/>
      <c r="AFH169" s="54"/>
      <c r="AFI169" s="54"/>
      <c r="AFJ169" s="54"/>
      <c r="AFK169" s="54"/>
      <c r="AFL169" s="54"/>
      <c r="AFM169" s="54"/>
      <c r="AFN169" s="54"/>
      <c r="AFO169" s="54"/>
      <c r="AFP169" s="54"/>
      <c r="AFQ169" s="54"/>
      <c r="AFR169" s="54"/>
      <c r="AFS169" s="54"/>
      <c r="AFT169" s="54"/>
      <c r="AFU169" s="54"/>
      <c r="AFV169" s="54"/>
      <c r="AFW169" s="54"/>
      <c r="AFX169" s="54"/>
      <c r="AFY169" s="54"/>
      <c r="AFZ169" s="54"/>
      <c r="AGA169" s="54"/>
      <c r="AGB169" s="54"/>
      <c r="AGC169" s="54"/>
      <c r="AGD169" s="54"/>
      <c r="AGE169" s="54"/>
      <c r="AGF169" s="54"/>
      <c r="AGG169" s="54"/>
      <c r="AGH169" s="54"/>
      <c r="AGI169" s="54"/>
      <c r="AGJ169" s="54"/>
      <c r="AGK169" s="54"/>
      <c r="AGL169" s="54"/>
      <c r="AGM169" s="54"/>
      <c r="AGN169" s="54"/>
      <c r="AGO169" s="54"/>
      <c r="AGP169" s="54"/>
      <c r="AGQ169" s="54"/>
      <c r="AGR169" s="54"/>
      <c r="AGS169" s="54"/>
      <c r="AGT169" s="54"/>
      <c r="AGU169" s="54"/>
      <c r="AGV169" s="54"/>
      <c r="AGW169" s="54"/>
      <c r="AGX169" s="54"/>
      <c r="AGY169" s="54"/>
      <c r="AGZ169" s="54"/>
      <c r="AHA169" s="54"/>
      <c r="AHB169" s="54"/>
      <c r="AHC169" s="54"/>
      <c r="AHD169" s="54"/>
      <c r="AHE169" s="54"/>
      <c r="AHF169" s="54"/>
      <c r="AHG169" s="54"/>
      <c r="AHH169" s="54"/>
      <c r="AHI169" s="54"/>
      <c r="AHJ169" s="54"/>
      <c r="AHK169" s="54"/>
      <c r="AHL169" s="54"/>
      <c r="AHM169" s="54"/>
      <c r="AHN169" s="54"/>
      <c r="AHO169" s="54"/>
      <c r="AHP169" s="54"/>
      <c r="AHQ169" s="54"/>
      <c r="AHR169" s="54"/>
      <c r="AHS169" s="54"/>
      <c r="AHT169" s="54"/>
      <c r="AHU169" s="54"/>
      <c r="AHV169" s="54"/>
      <c r="AHW169" s="54"/>
      <c r="AHX169" s="54"/>
      <c r="AHY169" s="54"/>
      <c r="AHZ169" s="54"/>
      <c r="AIA169" s="54"/>
      <c r="AIB169" s="54"/>
      <c r="AIC169" s="54"/>
      <c r="AID169" s="54"/>
      <c r="AIE169" s="54"/>
      <c r="AIF169" s="54"/>
      <c r="AIG169" s="54"/>
      <c r="AIH169" s="54"/>
      <c r="AII169" s="54"/>
      <c r="AIJ169" s="54"/>
      <c r="AIK169" s="54"/>
      <c r="AIL169" s="54"/>
      <c r="AIM169" s="54"/>
      <c r="AIN169" s="54"/>
      <c r="AIO169" s="54"/>
      <c r="AIP169" s="54"/>
      <c r="AIQ169" s="54"/>
      <c r="AIR169" s="54"/>
      <c r="AIS169" s="54"/>
      <c r="AIT169" s="54"/>
      <c r="AIU169" s="54"/>
      <c r="AIV169" s="54"/>
      <c r="AIW169" s="54"/>
      <c r="AIX169" s="54"/>
      <c r="AIY169" s="54"/>
      <c r="AIZ169" s="54"/>
      <c r="AJA169" s="54"/>
      <c r="AJB169" s="54"/>
      <c r="AJC169" s="54"/>
      <c r="AJD169" s="54"/>
      <c r="AJE169" s="54"/>
      <c r="AJF169" s="54"/>
      <c r="AJG169" s="54"/>
      <c r="AJH169" s="54"/>
      <c r="AJI169" s="54"/>
      <c r="AJJ169" s="54"/>
      <c r="AJK169" s="54"/>
      <c r="AJL169" s="54"/>
      <c r="AJM169" s="54"/>
      <c r="AJN169" s="54"/>
      <c r="AJO169" s="54"/>
      <c r="AJP169" s="54"/>
      <c r="AJQ169" s="54"/>
      <c r="AJR169" s="54"/>
      <c r="AJS169" s="54"/>
      <c r="AJT169" s="54"/>
      <c r="AJU169" s="54"/>
      <c r="AJV169" s="54"/>
      <c r="AJW169" s="54"/>
      <c r="AJX169" s="54"/>
      <c r="AJY169" s="54"/>
      <c r="AJZ169" s="54"/>
      <c r="AKA169" s="54"/>
      <c r="AKB169" s="54"/>
      <c r="AKC169" s="54"/>
      <c r="AKD169" s="54"/>
      <c r="AKE169" s="54"/>
      <c r="AKF169" s="54"/>
      <c r="AKG169" s="54"/>
      <c r="AKH169" s="54"/>
      <c r="AKI169" s="54"/>
      <c r="AKJ169" s="54"/>
      <c r="AKK169" s="54"/>
      <c r="AKL169" s="54"/>
      <c r="AKM169" s="54"/>
      <c r="AKN169" s="54"/>
      <c r="AKO169" s="54"/>
      <c r="AKP169" s="54"/>
      <c r="AKQ169" s="54"/>
      <c r="AKR169" s="54"/>
      <c r="AKS169" s="54"/>
      <c r="AKT169" s="54"/>
      <c r="AKU169" s="54"/>
      <c r="AKV169" s="54"/>
      <c r="AKW169" s="54"/>
      <c r="AKX169" s="54"/>
      <c r="AKY169" s="54"/>
      <c r="AKZ169" s="54"/>
      <c r="ALA169" s="54"/>
      <c r="ALB169" s="54"/>
      <c r="ALC169" s="54"/>
      <c r="ALD169" s="54"/>
      <c r="ALE169" s="54"/>
      <c r="ALF169" s="54"/>
      <c r="ALG169" s="54"/>
      <c r="ALH169" s="54"/>
      <c r="ALI169" s="54"/>
      <c r="ALJ169" s="54"/>
      <c r="ALK169" s="54"/>
      <c r="ALL169" s="54"/>
      <c r="ALM169" s="54"/>
      <c r="ALN169" s="54"/>
      <c r="ALO169" s="54"/>
      <c r="ALP169" s="54"/>
      <c r="ALQ169" s="54"/>
      <c r="ALR169" s="54"/>
      <c r="ALS169" s="54"/>
      <c r="ALT169" s="54"/>
      <c r="ALU169" s="54"/>
      <c r="ALV169" s="54"/>
      <c r="ALW169" s="54"/>
      <c r="ALX169" s="54"/>
      <c r="ALY169" s="54"/>
      <c r="ALZ169" s="54"/>
      <c r="AMA169" s="54"/>
      <c r="AMB169" s="54"/>
      <c r="AMC169" s="54"/>
      <c r="AMD169" s="54"/>
      <c r="AME169" s="54"/>
      <c r="AMF169" s="54"/>
      <c r="AMG169" s="54"/>
      <c r="AMH169" s="54"/>
      <c r="AMI169" s="54"/>
      <c r="AMJ169" s="54"/>
      <c r="AMK169" s="54"/>
      <c r="AML169" s="54"/>
      <c r="AMM169" s="54"/>
      <c r="AMN169" s="54"/>
      <c r="AMO169" s="54"/>
      <c r="AMP169" s="54"/>
      <c r="AMQ169" s="54"/>
      <c r="AMR169" s="54"/>
      <c r="AMS169" s="54"/>
      <c r="AMT169" s="54"/>
      <c r="AMU169" s="54"/>
      <c r="AMV169" s="54"/>
      <c r="AMW169" s="54"/>
      <c r="AMX169" s="54"/>
      <c r="AMY169" s="54"/>
      <c r="AMZ169" s="54"/>
      <c r="ANA169" s="54"/>
      <c r="ANB169" s="54"/>
      <c r="ANC169" s="54"/>
      <c r="AND169" s="54"/>
      <c r="ANE169" s="54"/>
      <c r="ANF169" s="54"/>
      <c r="ANG169" s="54"/>
      <c r="ANH169" s="54"/>
      <c r="ANI169" s="54"/>
      <c r="ANJ169" s="54"/>
      <c r="ANK169" s="54"/>
      <c r="ANL169" s="54"/>
      <c r="ANM169" s="54"/>
      <c r="ANN169" s="54"/>
      <c r="ANO169" s="54"/>
      <c r="ANP169" s="54"/>
      <c r="ANQ169" s="54"/>
      <c r="ANR169" s="54"/>
      <c r="ANS169" s="54"/>
      <c r="ANT169" s="54"/>
      <c r="ANU169" s="54"/>
      <c r="ANV169" s="54"/>
      <c r="ANW169" s="54"/>
      <c r="ANX169" s="54"/>
      <c r="ANY169" s="54"/>
      <c r="ANZ169" s="54"/>
      <c r="AOA169" s="54"/>
      <c r="AOB169" s="54"/>
      <c r="AOC169" s="54"/>
      <c r="AOD169" s="54"/>
      <c r="AOE169" s="54"/>
      <c r="AOF169" s="54"/>
      <c r="AOG169" s="54"/>
      <c r="AOH169" s="54"/>
      <c r="AOI169" s="54"/>
      <c r="AOJ169" s="54"/>
      <c r="AOK169" s="54"/>
      <c r="AOL169" s="54"/>
      <c r="AOM169" s="54"/>
      <c r="AON169" s="54"/>
      <c r="AOO169" s="54"/>
      <c r="AOP169" s="54"/>
      <c r="AOQ169" s="54"/>
      <c r="AOR169" s="54"/>
      <c r="AOS169" s="54"/>
      <c r="AOT169" s="54"/>
      <c r="AOU169" s="54"/>
      <c r="AOV169" s="54"/>
      <c r="AOW169" s="54"/>
      <c r="AOX169" s="54"/>
      <c r="AOY169" s="54"/>
      <c r="AOZ169" s="54"/>
      <c r="APA169" s="54"/>
      <c r="APB169" s="54"/>
      <c r="APC169" s="54"/>
      <c r="APD169" s="54"/>
      <c r="APE169" s="54"/>
      <c r="APF169" s="54"/>
      <c r="APG169" s="54"/>
      <c r="APH169" s="54"/>
      <c r="API169" s="54"/>
      <c r="APJ169" s="54"/>
      <c r="APK169" s="54"/>
      <c r="APL169" s="54"/>
      <c r="APM169" s="54"/>
      <c r="APN169" s="54"/>
      <c r="APO169" s="54"/>
      <c r="APP169" s="54"/>
      <c r="APQ169" s="54"/>
      <c r="APR169" s="54"/>
      <c r="APS169" s="54"/>
      <c r="APT169" s="54"/>
      <c r="APU169" s="54"/>
      <c r="APV169" s="54"/>
      <c r="APW169" s="54"/>
      <c r="APX169" s="54"/>
      <c r="APY169" s="54"/>
      <c r="APZ169" s="54"/>
      <c r="AQA169" s="54"/>
      <c r="AQB169" s="54"/>
      <c r="AQC169" s="54"/>
      <c r="AQD169" s="54"/>
      <c r="AQE169" s="54"/>
      <c r="AQF169" s="54"/>
      <c r="AQG169" s="54"/>
      <c r="AQH169" s="54"/>
      <c r="AQI169" s="54"/>
      <c r="AQJ169" s="54"/>
      <c r="AQK169" s="54"/>
      <c r="AQL169" s="54"/>
      <c r="AQM169" s="54"/>
      <c r="AQN169" s="54"/>
      <c r="AQO169" s="54"/>
      <c r="AQP169" s="54"/>
      <c r="AQQ169" s="54"/>
      <c r="AQR169" s="54"/>
      <c r="AQS169" s="54"/>
      <c r="AQT169" s="54"/>
      <c r="AQU169" s="54"/>
      <c r="AQV169" s="54"/>
      <c r="AQW169" s="54"/>
      <c r="AQX169" s="54"/>
      <c r="AQY169" s="54"/>
      <c r="AQZ169" s="54"/>
      <c r="ARA169" s="54"/>
      <c r="ARB169" s="54"/>
      <c r="ARC169" s="54"/>
      <c r="ARD169" s="54"/>
      <c r="ARE169" s="54"/>
      <c r="ARF169" s="54"/>
      <c r="ARG169" s="54"/>
      <c r="ARH169" s="54"/>
      <c r="ARI169" s="54"/>
      <c r="ARJ169" s="54"/>
      <c r="ARK169" s="54"/>
      <c r="ARL169" s="54"/>
      <c r="ARM169" s="54"/>
      <c r="ARN169" s="54"/>
      <c r="ARO169" s="54"/>
      <c r="ARP169" s="54"/>
      <c r="ARQ169" s="54"/>
      <c r="ARR169" s="54"/>
      <c r="ARS169" s="54"/>
      <c r="ART169" s="54"/>
      <c r="ARU169" s="54"/>
      <c r="ARV169" s="54"/>
      <c r="ARW169" s="54"/>
      <c r="ARX169" s="54"/>
      <c r="ARY169" s="54"/>
      <c r="ARZ169" s="54"/>
      <c r="ASA169" s="54"/>
      <c r="ASB169" s="54"/>
      <c r="ASC169" s="54"/>
      <c r="ASD169" s="54"/>
      <c r="ASE169" s="54"/>
      <c r="ASF169" s="54"/>
      <c r="ASG169" s="54"/>
      <c r="ASH169" s="54"/>
      <c r="ASI169" s="54"/>
      <c r="ASJ169" s="54"/>
      <c r="ASK169" s="54"/>
      <c r="ASL169" s="54"/>
      <c r="ASM169" s="54"/>
      <c r="ASN169" s="54"/>
      <c r="ASO169" s="54"/>
      <c r="ASP169" s="54"/>
      <c r="ASQ169" s="54"/>
      <c r="ASR169" s="54"/>
      <c r="ASS169" s="54"/>
      <c r="AST169" s="54"/>
      <c r="ASU169" s="54"/>
      <c r="ASV169" s="54"/>
      <c r="ASW169" s="54"/>
      <c r="ASX169" s="54"/>
      <c r="ASY169" s="54"/>
      <c r="ASZ169" s="54"/>
      <c r="ATA169" s="54"/>
      <c r="ATB169" s="54"/>
      <c r="ATC169" s="54"/>
      <c r="ATD169" s="54"/>
      <c r="ATE169" s="54"/>
      <c r="ATF169" s="54"/>
      <c r="ATG169" s="54"/>
      <c r="ATH169" s="54"/>
      <c r="ATI169" s="54"/>
      <c r="ATJ169" s="54"/>
      <c r="ATK169" s="54"/>
      <c r="ATL169" s="54"/>
      <c r="ATM169" s="54"/>
      <c r="ATN169" s="54"/>
      <c r="ATO169" s="54"/>
      <c r="ATP169" s="54"/>
      <c r="ATQ169" s="54"/>
      <c r="ATR169" s="54"/>
      <c r="ATS169" s="54"/>
      <c r="ATT169" s="54"/>
      <c r="ATU169" s="54"/>
      <c r="ATV169" s="54"/>
      <c r="ATW169" s="54"/>
      <c r="ATX169" s="54"/>
      <c r="ATY169" s="54"/>
      <c r="ATZ169" s="54"/>
      <c r="AUA169" s="54"/>
      <c r="AUB169" s="54"/>
      <c r="AUC169" s="54"/>
      <c r="AUD169" s="54"/>
      <c r="AUE169" s="54"/>
      <c r="AUF169" s="54"/>
      <c r="AUG169" s="54"/>
      <c r="AUH169" s="54"/>
      <c r="AUI169" s="54"/>
      <c r="AUJ169" s="54"/>
      <c r="AUK169" s="54"/>
      <c r="AUL169" s="54"/>
      <c r="AUM169" s="54"/>
      <c r="AUN169" s="54"/>
      <c r="AUO169" s="54"/>
      <c r="AUP169" s="54"/>
      <c r="AUQ169" s="54"/>
      <c r="AUR169" s="54"/>
      <c r="AUS169" s="54"/>
      <c r="AUT169" s="54"/>
      <c r="AUU169" s="54"/>
      <c r="AUV169" s="54"/>
      <c r="AUW169" s="54"/>
      <c r="AUX169" s="54"/>
      <c r="AUY169" s="54"/>
      <c r="AUZ169" s="54"/>
      <c r="AVA169" s="54"/>
      <c r="AVB169" s="54"/>
      <c r="AVC169" s="54"/>
      <c r="AVD169" s="54"/>
      <c r="AVE169" s="54"/>
      <c r="AVF169" s="54"/>
      <c r="AVG169" s="54"/>
      <c r="AVH169" s="54"/>
      <c r="AVI169" s="54"/>
      <c r="AVJ169" s="54"/>
      <c r="AVK169" s="54"/>
      <c r="AVL169" s="54"/>
      <c r="AVM169" s="54"/>
      <c r="AVN169" s="54"/>
      <c r="AVO169" s="54"/>
      <c r="AVP169" s="54"/>
      <c r="AVQ169" s="54"/>
      <c r="AVR169" s="54"/>
      <c r="AVS169" s="54"/>
      <c r="AVT169" s="54"/>
      <c r="AVU169" s="54"/>
      <c r="AVV169" s="54"/>
      <c r="AVW169" s="54"/>
      <c r="AVX169" s="54"/>
      <c r="AVY169" s="54"/>
      <c r="AVZ169" s="54"/>
      <c r="AWA169" s="54"/>
      <c r="AWB169" s="54"/>
      <c r="AWC169" s="54"/>
      <c r="AWD169" s="54"/>
      <c r="AWE169" s="54"/>
      <c r="AWF169" s="54"/>
      <c r="AWG169" s="54"/>
      <c r="AWH169" s="54"/>
      <c r="AWI169" s="54"/>
      <c r="AWJ169" s="54"/>
      <c r="AWK169" s="54"/>
      <c r="AWL169" s="54"/>
      <c r="AWM169" s="54"/>
      <c r="AWN169" s="54"/>
      <c r="AWO169" s="54"/>
      <c r="AWP169" s="54"/>
      <c r="AWQ169" s="54"/>
      <c r="AWR169" s="54"/>
      <c r="AWS169" s="54"/>
      <c r="AWT169" s="54"/>
      <c r="AWU169" s="54"/>
      <c r="AWV169" s="54"/>
      <c r="AWW169" s="54"/>
      <c r="AWX169" s="54"/>
      <c r="AWY169" s="54"/>
      <c r="AWZ169" s="54"/>
      <c r="AXA169" s="54"/>
      <c r="AXB169" s="54"/>
      <c r="AXC169" s="54"/>
      <c r="AXD169" s="54"/>
      <c r="AXE169" s="54"/>
      <c r="AXF169" s="54"/>
      <c r="AXG169" s="54"/>
      <c r="AXH169" s="54"/>
      <c r="AXI169" s="54"/>
      <c r="AXJ169" s="54"/>
      <c r="AXK169" s="54"/>
      <c r="AXL169" s="54"/>
      <c r="AXM169" s="54"/>
      <c r="AXN169" s="54"/>
      <c r="AXO169" s="54"/>
      <c r="AXP169" s="54"/>
      <c r="AXQ169" s="54"/>
      <c r="AXR169" s="54"/>
      <c r="AXS169" s="54"/>
      <c r="AXT169" s="54"/>
      <c r="AXU169" s="54"/>
      <c r="AXV169" s="54"/>
      <c r="AXW169" s="54"/>
      <c r="AXX169" s="54"/>
      <c r="AXY169" s="54"/>
      <c r="AXZ169" s="54"/>
      <c r="AYA169" s="54"/>
      <c r="AYB169" s="54"/>
      <c r="AYC169" s="54"/>
      <c r="AYD169" s="54"/>
      <c r="AYE169" s="54"/>
      <c r="AYF169" s="54"/>
      <c r="AYG169" s="54"/>
      <c r="AYH169" s="54"/>
      <c r="AYI169" s="54"/>
      <c r="AYJ169" s="54"/>
      <c r="AYK169" s="54"/>
      <c r="AYL169" s="54"/>
      <c r="AYM169" s="54"/>
      <c r="AYN169" s="54"/>
      <c r="AYO169" s="54"/>
      <c r="AYP169" s="54"/>
      <c r="AYQ169" s="54"/>
      <c r="AYR169" s="54"/>
      <c r="AYS169" s="54"/>
      <c r="AYT169" s="54"/>
      <c r="AYU169" s="54"/>
      <c r="AYV169" s="54"/>
      <c r="AYW169" s="54"/>
      <c r="AYX169" s="54"/>
      <c r="AYY169" s="54"/>
      <c r="AYZ169" s="54"/>
      <c r="AZA169" s="54"/>
      <c r="AZB169" s="54"/>
      <c r="AZC169" s="54"/>
      <c r="AZD169" s="54"/>
      <c r="AZE169" s="54"/>
      <c r="AZF169" s="54"/>
      <c r="AZG169" s="54"/>
      <c r="AZH169" s="54"/>
      <c r="AZI169" s="54"/>
      <c r="AZJ169" s="54"/>
      <c r="AZK169" s="54"/>
      <c r="AZL169" s="54"/>
      <c r="AZM169" s="54"/>
      <c r="AZN169" s="54"/>
      <c r="AZO169" s="54"/>
      <c r="AZP169" s="54"/>
      <c r="AZQ169" s="54"/>
      <c r="AZR169" s="54"/>
      <c r="AZS169" s="54"/>
      <c r="AZT169" s="54"/>
      <c r="AZU169" s="54"/>
      <c r="AZV169" s="54"/>
      <c r="AZW169" s="54"/>
      <c r="AZX169" s="54"/>
      <c r="AZY169" s="54"/>
      <c r="AZZ169" s="54"/>
      <c r="BAA169" s="54"/>
      <c r="BAB169" s="54"/>
      <c r="BAC169" s="54"/>
      <c r="BAD169" s="54"/>
      <c r="BAE169" s="54"/>
      <c r="BAF169" s="54"/>
      <c r="BAG169" s="54"/>
      <c r="BAH169" s="54"/>
      <c r="BAI169" s="54"/>
      <c r="BAJ169" s="54"/>
      <c r="BAK169" s="54"/>
      <c r="BAL169" s="54"/>
      <c r="BAM169" s="54"/>
      <c r="BAN169" s="54"/>
      <c r="BAO169" s="54"/>
      <c r="BAP169" s="54"/>
      <c r="BAQ169" s="54"/>
      <c r="BAR169" s="54"/>
      <c r="BAS169" s="54"/>
      <c r="BAT169" s="54"/>
      <c r="BAU169" s="54"/>
      <c r="BAV169" s="54"/>
      <c r="BAW169" s="54"/>
      <c r="BAX169" s="54"/>
      <c r="BAY169" s="54"/>
      <c r="BAZ169" s="54"/>
      <c r="BBA169" s="54"/>
      <c r="BBB169" s="54"/>
      <c r="BBC169" s="54"/>
      <c r="BBD169" s="54"/>
      <c r="BBE169" s="54"/>
      <c r="BBF169" s="54"/>
      <c r="BBG169" s="54"/>
      <c r="BBH169" s="54"/>
      <c r="BBI169" s="54"/>
      <c r="BBJ169" s="54"/>
      <c r="BBK169" s="54"/>
      <c r="BBL169" s="54"/>
      <c r="BBM169" s="54"/>
      <c r="BBN169" s="54"/>
      <c r="BBO169" s="54"/>
      <c r="BBP169" s="54"/>
      <c r="BBQ169" s="54"/>
      <c r="BBR169" s="54"/>
      <c r="BBS169" s="54"/>
      <c r="BBT169" s="54"/>
      <c r="BBU169" s="54"/>
      <c r="BBV169" s="54"/>
      <c r="BBW169" s="54"/>
      <c r="BBX169" s="54"/>
      <c r="BBY169" s="54"/>
      <c r="BBZ169" s="54"/>
      <c r="BCA169" s="54"/>
      <c r="BCB169" s="54"/>
      <c r="BCC169" s="54"/>
      <c r="BCD169" s="54"/>
      <c r="BCE169" s="54"/>
      <c r="BCF169" s="54"/>
      <c r="BCG169" s="54"/>
      <c r="BCH169" s="54"/>
      <c r="BCI169" s="54"/>
      <c r="BCJ169" s="54"/>
      <c r="BCK169" s="54"/>
      <c r="BCL169" s="54"/>
      <c r="BCM169" s="54"/>
      <c r="BCN169" s="54"/>
      <c r="BCO169" s="54"/>
      <c r="BCP169" s="54"/>
      <c r="BCQ169" s="54"/>
      <c r="BCR169" s="54"/>
      <c r="BCS169" s="54"/>
      <c r="BCT169" s="54"/>
      <c r="BCU169" s="54"/>
      <c r="BCV169" s="54"/>
      <c r="BCW169" s="54"/>
      <c r="BCX169" s="54"/>
      <c r="BCY169" s="54"/>
      <c r="BCZ169" s="54"/>
      <c r="BDA169" s="54"/>
      <c r="BDB169" s="54"/>
      <c r="BDC169" s="54"/>
      <c r="BDD169" s="54"/>
      <c r="BDE169" s="54"/>
      <c r="BDF169" s="54"/>
      <c r="BDG169" s="54"/>
      <c r="BDH169" s="54"/>
      <c r="BDI169" s="54"/>
      <c r="BDJ169" s="54"/>
      <c r="BDK169" s="54"/>
      <c r="BDL169" s="54"/>
      <c r="BDM169" s="54"/>
      <c r="BDN169" s="54"/>
      <c r="BDO169" s="54"/>
      <c r="BDP169" s="54"/>
      <c r="BDQ169" s="54"/>
      <c r="BDR169" s="54"/>
      <c r="BDS169" s="54"/>
      <c r="BDT169" s="54"/>
      <c r="BDU169" s="54"/>
      <c r="BDV169" s="54"/>
      <c r="BDW169" s="54"/>
      <c r="BDX169" s="54"/>
      <c r="BDY169" s="54"/>
      <c r="BDZ169" s="54"/>
      <c r="BEA169" s="54"/>
      <c r="BEB169" s="54"/>
      <c r="BEC169" s="54"/>
      <c r="BED169" s="54"/>
      <c r="BEE169" s="54"/>
      <c r="BEF169" s="54"/>
      <c r="BEG169" s="54"/>
      <c r="BEH169" s="54"/>
      <c r="BEI169" s="54"/>
      <c r="BEJ169" s="54"/>
      <c r="BEK169" s="54"/>
      <c r="BEL169" s="54"/>
      <c r="BEM169" s="54"/>
      <c r="BEN169" s="54"/>
      <c r="BEO169" s="54"/>
      <c r="BEP169" s="54"/>
      <c r="BEQ169" s="54"/>
      <c r="BER169" s="54"/>
      <c r="BES169" s="54"/>
      <c r="BET169" s="54"/>
      <c r="BEU169" s="54"/>
      <c r="BEV169" s="54"/>
      <c r="BEW169" s="54"/>
      <c r="BEX169" s="54"/>
      <c r="BEY169" s="54"/>
      <c r="BEZ169" s="54"/>
      <c r="BFA169" s="54"/>
      <c r="BFB169" s="54"/>
      <c r="BFC169" s="54"/>
      <c r="BFD169" s="54"/>
      <c r="BFE169" s="54"/>
      <c r="BFF169" s="54"/>
      <c r="BFG169" s="54"/>
      <c r="BFH169" s="54"/>
      <c r="BFI169" s="54"/>
      <c r="BFJ169" s="54"/>
      <c r="BFK169" s="54"/>
      <c r="BFL169" s="54"/>
      <c r="BFM169" s="54"/>
      <c r="BFN169" s="54"/>
      <c r="BFO169" s="54"/>
      <c r="BFP169" s="54"/>
      <c r="BFQ169" s="54"/>
      <c r="BFR169" s="54"/>
      <c r="BFS169" s="54"/>
      <c r="BFT169" s="54"/>
      <c r="BFU169" s="54"/>
      <c r="BFV169" s="54"/>
      <c r="BFW169" s="54"/>
      <c r="BFX169" s="54"/>
      <c r="BFY169" s="54"/>
      <c r="BFZ169" s="54"/>
      <c r="BGA169" s="54"/>
      <c r="BGB169" s="54"/>
      <c r="BGC169" s="54"/>
      <c r="BGD169" s="54"/>
      <c r="BGE169" s="54"/>
      <c r="BGF169" s="54"/>
      <c r="BGG169" s="54"/>
      <c r="BGH169" s="54"/>
      <c r="BGI169" s="54"/>
      <c r="BGJ169" s="54"/>
      <c r="BGK169" s="54"/>
      <c r="BGL169" s="54"/>
      <c r="BGM169" s="54"/>
      <c r="BGN169" s="54"/>
      <c r="BGO169" s="54"/>
      <c r="BGP169" s="54"/>
      <c r="BGQ169" s="54"/>
      <c r="BGR169" s="54"/>
      <c r="BGS169" s="54"/>
      <c r="BGT169" s="54"/>
      <c r="BGU169" s="54"/>
      <c r="BGV169" s="54"/>
      <c r="BGW169" s="54"/>
      <c r="BGX169" s="54"/>
      <c r="BGY169" s="54"/>
      <c r="BGZ169" s="54"/>
      <c r="BHA169" s="54"/>
      <c r="BHB169" s="54"/>
      <c r="BHC169" s="54"/>
      <c r="BHD169" s="54"/>
      <c r="BHE169" s="54"/>
      <c r="BHF169" s="54"/>
      <c r="BHG169" s="54"/>
      <c r="BHH169" s="54"/>
      <c r="BHI169" s="54"/>
      <c r="BHJ169" s="54"/>
      <c r="BHK169" s="54"/>
      <c r="BHL169" s="54"/>
      <c r="BHM169" s="54"/>
      <c r="BHN169" s="54"/>
      <c r="BHO169" s="54"/>
      <c r="BHP169" s="54"/>
      <c r="BHQ169" s="54"/>
      <c r="BHR169" s="54"/>
      <c r="BHS169" s="54"/>
      <c r="BHT169" s="54"/>
      <c r="BHU169" s="54"/>
      <c r="BHV169" s="54"/>
      <c r="BHW169" s="54"/>
      <c r="BHX169" s="54"/>
      <c r="BHY169" s="54"/>
      <c r="BHZ169" s="54"/>
      <c r="BIA169" s="54"/>
      <c r="BIB169" s="54"/>
      <c r="BIC169" s="54"/>
      <c r="BID169" s="54"/>
      <c r="BIE169" s="54"/>
      <c r="BIF169" s="54"/>
      <c r="BIG169" s="54"/>
      <c r="BIH169" s="54"/>
      <c r="BII169" s="54"/>
      <c r="BIJ169" s="54"/>
      <c r="BIK169" s="54"/>
      <c r="BIL169" s="54"/>
      <c r="BIM169" s="54"/>
      <c r="BIN169" s="54"/>
      <c r="BIO169" s="54"/>
      <c r="BIP169" s="54"/>
      <c r="BIQ169" s="54"/>
      <c r="BIR169" s="54"/>
      <c r="BIS169" s="54"/>
      <c r="BIT169" s="54"/>
      <c r="BIU169" s="54"/>
      <c r="BIV169" s="54"/>
      <c r="BIW169" s="54"/>
      <c r="BIX169" s="54"/>
      <c r="BIY169" s="54"/>
      <c r="BIZ169" s="54"/>
      <c r="BJA169" s="54"/>
      <c r="BJB169" s="54"/>
      <c r="BJC169" s="54"/>
      <c r="BJD169" s="54"/>
      <c r="BJE169" s="54"/>
      <c r="BJF169" s="54"/>
      <c r="BJG169" s="54"/>
      <c r="BJH169" s="54"/>
      <c r="BJI169" s="54"/>
      <c r="BJJ169" s="54"/>
      <c r="BJK169" s="54"/>
      <c r="BJL169" s="54"/>
      <c r="BJM169" s="54"/>
      <c r="BJN169" s="54"/>
      <c r="BJO169" s="54"/>
      <c r="BJP169" s="54"/>
      <c r="BJQ169" s="54"/>
      <c r="BJR169" s="54"/>
      <c r="BJS169" s="54"/>
      <c r="BJT169" s="54"/>
      <c r="BJU169" s="54"/>
      <c r="BJV169" s="54"/>
      <c r="BJW169" s="54"/>
      <c r="BJX169" s="54"/>
      <c r="BJY169" s="54"/>
      <c r="BJZ169" s="54"/>
      <c r="BKA169" s="54"/>
      <c r="BKB169" s="54"/>
      <c r="BKC169" s="54"/>
      <c r="BKD169" s="54"/>
      <c r="BKE169" s="54"/>
      <c r="BKF169" s="54"/>
      <c r="BKG169" s="54"/>
      <c r="BKH169" s="54"/>
      <c r="BKI169" s="54"/>
      <c r="BKJ169" s="54"/>
      <c r="BKK169" s="54"/>
      <c r="BKL169" s="54"/>
      <c r="BKM169" s="54"/>
      <c r="BKN169" s="54"/>
      <c r="BKO169" s="54"/>
      <c r="BKP169" s="54"/>
      <c r="BKQ169" s="54"/>
      <c r="BKR169" s="54"/>
      <c r="BKS169" s="54"/>
      <c r="BKT169" s="54"/>
      <c r="BKU169" s="54"/>
      <c r="BKV169" s="54"/>
      <c r="BKW169" s="54"/>
      <c r="BKX169" s="54"/>
      <c r="BKY169" s="54"/>
      <c r="BKZ169" s="54"/>
      <c r="BLA169" s="54"/>
      <c r="BLB169" s="54"/>
      <c r="BLC169" s="54"/>
      <c r="BLD169" s="54"/>
      <c r="BLE169" s="54"/>
      <c r="BLF169" s="54"/>
      <c r="BLG169" s="54"/>
      <c r="BLH169" s="54"/>
      <c r="BLI169" s="54"/>
      <c r="BLJ169" s="54"/>
      <c r="BLK169" s="54"/>
      <c r="BLL169" s="54"/>
      <c r="BLM169" s="54"/>
      <c r="BLN169" s="54"/>
      <c r="BLO169" s="54"/>
      <c r="BLP169" s="54"/>
      <c r="BLQ169" s="54"/>
      <c r="BLR169" s="54"/>
      <c r="BLS169" s="54"/>
      <c r="BLT169" s="54"/>
      <c r="BLU169" s="54"/>
      <c r="BLV169" s="54"/>
      <c r="BLW169" s="54"/>
      <c r="BLX169" s="54"/>
      <c r="BLY169" s="54"/>
      <c r="BLZ169" s="54"/>
      <c r="BMA169" s="54"/>
      <c r="BMB169" s="54"/>
      <c r="BMC169" s="54"/>
      <c r="BMD169" s="54"/>
      <c r="BME169" s="54"/>
      <c r="BMF169" s="54"/>
      <c r="BMG169" s="54"/>
      <c r="BMH169" s="54"/>
      <c r="BMI169" s="54"/>
      <c r="BMJ169" s="54"/>
      <c r="BMK169" s="54"/>
      <c r="BML169" s="54"/>
      <c r="BMM169" s="54"/>
      <c r="BMN169" s="54"/>
      <c r="BMO169" s="54"/>
      <c r="BMP169" s="54"/>
      <c r="BMQ169" s="54"/>
      <c r="BMR169" s="54"/>
      <c r="BMS169" s="54"/>
      <c r="BMT169" s="54"/>
      <c r="BMU169" s="54"/>
      <c r="BMV169" s="54"/>
      <c r="BMW169" s="54"/>
      <c r="BMX169" s="54"/>
      <c r="BMY169" s="54"/>
      <c r="BMZ169" s="54"/>
      <c r="BNA169" s="54"/>
      <c r="BNB169" s="54"/>
      <c r="BNC169" s="54"/>
      <c r="BND169" s="54"/>
      <c r="BNE169" s="54"/>
      <c r="BNF169" s="54"/>
      <c r="BNG169" s="54"/>
      <c r="BNH169" s="54"/>
      <c r="BNI169" s="54"/>
      <c r="BNJ169" s="54"/>
      <c r="BNK169" s="54"/>
      <c r="BNL169" s="54"/>
      <c r="BNM169" s="54"/>
      <c r="BNN169" s="54"/>
      <c r="BNO169" s="54"/>
      <c r="BNP169" s="54"/>
      <c r="BNQ169" s="54"/>
      <c r="BNR169" s="54"/>
      <c r="BNS169" s="54"/>
      <c r="BNT169" s="54"/>
      <c r="BNU169" s="54"/>
      <c r="BNV169" s="54"/>
      <c r="BNW169" s="54"/>
      <c r="BNX169" s="54"/>
      <c r="BNY169" s="54"/>
      <c r="BNZ169" s="54"/>
      <c r="BOA169" s="54"/>
      <c r="BOB169" s="54"/>
      <c r="BOC169" s="54"/>
      <c r="BOD169" s="54"/>
      <c r="BOE169" s="54"/>
      <c r="BOF169" s="54"/>
      <c r="BOG169" s="54"/>
      <c r="BOH169" s="54"/>
      <c r="BOI169" s="54"/>
      <c r="BOJ169" s="54"/>
      <c r="BOK169" s="54"/>
      <c r="BOL169" s="54"/>
      <c r="BOM169" s="54"/>
      <c r="BON169" s="54"/>
      <c r="BOO169" s="54"/>
      <c r="BOP169" s="54"/>
      <c r="BOQ169" s="54"/>
      <c r="BOR169" s="54"/>
      <c r="BOS169" s="54"/>
      <c r="BOT169" s="54"/>
      <c r="BOU169" s="54"/>
      <c r="BOV169" s="54"/>
      <c r="BOW169" s="54"/>
      <c r="BOX169" s="54"/>
      <c r="BOY169" s="54"/>
      <c r="BOZ169" s="54"/>
      <c r="BPA169" s="54"/>
      <c r="BPB169" s="54"/>
      <c r="BPC169" s="54"/>
      <c r="BPD169" s="54"/>
      <c r="BPE169" s="54"/>
      <c r="BPF169" s="54"/>
      <c r="BPG169" s="54"/>
      <c r="BPH169" s="54"/>
      <c r="BPI169" s="54"/>
      <c r="BPJ169" s="54"/>
      <c r="BPK169" s="54"/>
      <c r="BPL169" s="54"/>
      <c r="BPM169" s="54"/>
      <c r="BPN169" s="54"/>
      <c r="BPO169" s="54"/>
      <c r="BPP169" s="54"/>
      <c r="BPQ169" s="54"/>
      <c r="BPR169" s="54"/>
      <c r="BPS169" s="54"/>
      <c r="BPT169" s="54"/>
      <c r="BPU169" s="54"/>
      <c r="BPV169" s="54"/>
      <c r="BPW169" s="54"/>
      <c r="BPX169" s="54"/>
      <c r="BPY169" s="54"/>
      <c r="BPZ169" s="54"/>
      <c r="BQA169" s="54"/>
      <c r="BQB169" s="54"/>
      <c r="BQC169" s="54"/>
      <c r="BQD169" s="54"/>
      <c r="BQE169" s="54"/>
      <c r="BQF169" s="54"/>
      <c r="BQG169" s="54"/>
      <c r="BQH169" s="54"/>
      <c r="BQI169" s="54"/>
      <c r="BQJ169" s="54"/>
      <c r="BQK169" s="54"/>
      <c r="BQL169" s="54"/>
      <c r="BQM169" s="54"/>
      <c r="BQN169" s="54"/>
      <c r="BQO169" s="54"/>
      <c r="BQP169" s="54"/>
      <c r="BQQ169" s="54"/>
      <c r="BQR169" s="54"/>
      <c r="BQS169" s="54"/>
      <c r="BQT169" s="54"/>
      <c r="BQU169" s="54"/>
      <c r="BQV169" s="54"/>
      <c r="BQW169" s="54"/>
      <c r="BQX169" s="54"/>
      <c r="BQY169" s="54"/>
      <c r="BQZ169" s="54"/>
      <c r="BRA169" s="54"/>
      <c r="BRB169" s="54"/>
      <c r="BRC169" s="54"/>
      <c r="BRD169" s="54"/>
      <c r="BRE169" s="54"/>
      <c r="BRF169" s="54"/>
      <c r="BRG169" s="54"/>
      <c r="BRH169" s="54"/>
      <c r="BRI169" s="54"/>
      <c r="BRJ169" s="54"/>
      <c r="BRK169" s="54"/>
      <c r="BRL169" s="54"/>
      <c r="BRM169" s="54"/>
      <c r="BRN169" s="54"/>
      <c r="BRO169" s="54"/>
      <c r="BRP169" s="54"/>
      <c r="BRQ169" s="54"/>
      <c r="BRR169" s="54"/>
      <c r="BRS169" s="54"/>
      <c r="BRT169" s="54"/>
      <c r="BRU169" s="54"/>
      <c r="BRV169" s="54"/>
      <c r="BRW169" s="54"/>
      <c r="BRX169" s="54"/>
      <c r="BRY169" s="54"/>
      <c r="BRZ169" s="54"/>
      <c r="BSA169" s="54"/>
      <c r="BSB169" s="54"/>
      <c r="BSC169" s="54"/>
      <c r="BSD169" s="54"/>
      <c r="BSE169" s="54"/>
      <c r="BSF169" s="54"/>
      <c r="BSG169" s="54"/>
      <c r="BSH169" s="54"/>
      <c r="BSI169" s="54"/>
      <c r="BSJ169" s="54"/>
      <c r="BSK169" s="54"/>
      <c r="BSL169" s="54"/>
      <c r="BSM169" s="54"/>
      <c r="BSN169" s="54"/>
      <c r="BSO169" s="54"/>
      <c r="BSP169" s="54"/>
      <c r="BSQ169" s="54"/>
      <c r="BSR169" s="54"/>
      <c r="BSS169" s="54"/>
      <c r="BST169" s="54"/>
      <c r="BSU169" s="54"/>
      <c r="BSV169" s="54"/>
      <c r="BSW169" s="54"/>
      <c r="BSX169" s="54"/>
      <c r="BSY169" s="54"/>
      <c r="BSZ169" s="54"/>
      <c r="BTA169" s="54"/>
      <c r="BTB169" s="54"/>
      <c r="BTC169" s="54"/>
      <c r="BTD169" s="54"/>
      <c r="BTE169" s="54"/>
      <c r="BTF169" s="54"/>
      <c r="BTG169" s="54"/>
      <c r="BTH169" s="54"/>
      <c r="BTI169" s="54"/>
      <c r="BTJ169" s="54"/>
      <c r="BTK169" s="54"/>
      <c r="BTL169" s="54"/>
      <c r="BTM169" s="54"/>
      <c r="BTN169" s="54"/>
      <c r="BTO169" s="54"/>
      <c r="BTP169" s="54"/>
      <c r="BTQ169" s="54"/>
      <c r="BTR169" s="54"/>
      <c r="BTS169" s="54"/>
      <c r="BTT169" s="54"/>
      <c r="BTU169" s="54"/>
      <c r="BTV169" s="54"/>
      <c r="BTW169" s="54"/>
      <c r="BTX169" s="54"/>
      <c r="BTY169" s="54"/>
      <c r="BTZ169" s="54"/>
      <c r="BUA169" s="54"/>
      <c r="BUB169" s="54"/>
      <c r="BUC169" s="54"/>
      <c r="BUD169" s="54"/>
      <c r="BUE169" s="54"/>
      <c r="BUF169" s="54"/>
      <c r="BUG169" s="54"/>
      <c r="BUH169" s="54"/>
      <c r="BUI169" s="54"/>
      <c r="BUJ169" s="54"/>
      <c r="BUK169" s="54"/>
      <c r="BUL169" s="54"/>
      <c r="BUM169" s="54"/>
      <c r="BUN169" s="54"/>
      <c r="BUO169" s="54"/>
      <c r="BUP169" s="54"/>
      <c r="BUQ169" s="54"/>
      <c r="BUR169" s="54"/>
      <c r="BUS169" s="54"/>
      <c r="BUT169" s="54"/>
      <c r="BUU169" s="54"/>
      <c r="BUV169" s="54"/>
      <c r="BUW169" s="54"/>
      <c r="BUX169" s="54"/>
      <c r="BUY169" s="54"/>
      <c r="BUZ169" s="54"/>
      <c r="BVA169" s="54"/>
      <c r="BVB169" s="54"/>
      <c r="BVC169" s="54"/>
      <c r="BVD169" s="54"/>
      <c r="BVE169" s="54"/>
      <c r="BVF169" s="54"/>
      <c r="BVG169" s="54"/>
      <c r="BVH169" s="54"/>
      <c r="BVI169" s="54"/>
      <c r="BVJ169" s="54"/>
      <c r="BVK169" s="54"/>
      <c r="BVL169" s="54"/>
      <c r="BVM169" s="54"/>
      <c r="BVN169" s="54"/>
      <c r="BVO169" s="54"/>
      <c r="BVP169" s="54"/>
      <c r="BVQ169" s="54"/>
      <c r="BVR169" s="54"/>
      <c r="BVS169" s="54"/>
      <c r="BVT169" s="54"/>
      <c r="BVU169" s="54"/>
      <c r="BVV169" s="54"/>
      <c r="BVW169" s="54"/>
      <c r="BVX169" s="54"/>
      <c r="BVY169" s="54"/>
      <c r="BVZ169" s="54"/>
      <c r="BWA169" s="54"/>
      <c r="BWB169" s="54"/>
      <c r="BWC169" s="54"/>
      <c r="BWD169" s="54"/>
      <c r="BWE169" s="54"/>
      <c r="BWF169" s="54"/>
      <c r="BWG169" s="54"/>
      <c r="BWH169" s="54"/>
      <c r="BWI169" s="54"/>
      <c r="BWJ169" s="54"/>
      <c r="BWK169" s="54"/>
      <c r="BWL169" s="54"/>
      <c r="BWM169" s="54"/>
      <c r="BWN169" s="54"/>
      <c r="BWO169" s="54"/>
      <c r="BWP169" s="54"/>
      <c r="BWQ169" s="54"/>
      <c r="BWR169" s="54"/>
      <c r="BWS169" s="54"/>
      <c r="BWT169" s="54"/>
      <c r="BWU169" s="54"/>
      <c r="BWV169" s="54"/>
      <c r="BWW169" s="54"/>
      <c r="BWX169" s="54"/>
      <c r="BWY169" s="54"/>
      <c r="BWZ169" s="54"/>
      <c r="BXA169" s="54"/>
      <c r="BXB169" s="54"/>
      <c r="BXC169" s="54"/>
      <c r="BXD169" s="54"/>
      <c r="BXE169" s="54"/>
      <c r="BXF169" s="54"/>
      <c r="BXG169" s="54"/>
      <c r="BXH169" s="54"/>
      <c r="BXI169" s="54"/>
      <c r="BXJ169" s="54"/>
      <c r="BXK169" s="54"/>
      <c r="BXL169" s="54"/>
      <c r="BXM169" s="54"/>
      <c r="BXN169" s="54"/>
      <c r="BXO169" s="54"/>
      <c r="BXP169" s="54"/>
      <c r="BXQ169" s="54"/>
      <c r="BXR169" s="54"/>
      <c r="BXS169" s="54"/>
      <c r="BXT169" s="54"/>
      <c r="BXU169" s="54"/>
      <c r="BXV169" s="54"/>
      <c r="BXW169" s="54"/>
      <c r="BXX169" s="54"/>
      <c r="BXY169" s="54"/>
      <c r="BXZ169" s="54"/>
      <c r="BYA169" s="54"/>
      <c r="BYB169" s="54"/>
      <c r="BYC169" s="54"/>
      <c r="BYD169" s="54"/>
      <c r="BYE169" s="54"/>
      <c r="BYF169" s="54"/>
      <c r="BYG169" s="54"/>
      <c r="BYH169" s="54"/>
      <c r="BYI169" s="54"/>
      <c r="BYJ169" s="54"/>
      <c r="BYK169" s="54"/>
      <c r="BYL169" s="54"/>
      <c r="BYM169" s="54"/>
      <c r="BYN169" s="54"/>
      <c r="BYO169" s="54"/>
      <c r="BYP169" s="54"/>
      <c r="BYQ169" s="54"/>
      <c r="BYR169" s="54"/>
      <c r="BYS169" s="54"/>
      <c r="BYT169" s="54"/>
      <c r="BYU169" s="54"/>
      <c r="BYV169" s="54"/>
      <c r="BYW169" s="54"/>
      <c r="BYX169" s="54"/>
      <c r="BYY169" s="54"/>
      <c r="BYZ169" s="54"/>
      <c r="BZA169" s="54"/>
      <c r="BZB169" s="54"/>
      <c r="BZC169" s="54"/>
      <c r="BZD169" s="54"/>
      <c r="BZE169" s="54"/>
      <c r="BZF169" s="54"/>
      <c r="BZG169" s="54"/>
      <c r="BZH169" s="54"/>
      <c r="BZI169" s="54"/>
      <c r="BZJ169" s="54"/>
      <c r="BZK169" s="54"/>
      <c r="BZL169" s="54"/>
      <c r="BZM169" s="54"/>
      <c r="BZN169" s="54"/>
      <c r="BZO169" s="54"/>
      <c r="BZP169" s="54"/>
      <c r="BZQ169" s="54"/>
      <c r="BZR169" s="54"/>
      <c r="BZS169" s="54"/>
      <c r="BZT169" s="54"/>
      <c r="BZU169" s="54"/>
      <c r="BZV169" s="54"/>
      <c r="BZW169" s="54"/>
      <c r="BZX169" s="54"/>
      <c r="BZY169" s="54"/>
      <c r="BZZ169" s="54"/>
      <c r="CAA169" s="54"/>
      <c r="CAB169" s="54"/>
      <c r="CAC169" s="54"/>
      <c r="CAD169" s="54"/>
      <c r="CAE169" s="54"/>
      <c r="CAF169" s="54"/>
      <c r="CAG169" s="54"/>
      <c r="CAH169" s="54"/>
      <c r="CAI169" s="54"/>
      <c r="CAJ169" s="54"/>
      <c r="CAK169" s="54"/>
      <c r="CAL169" s="54"/>
      <c r="CAM169" s="54"/>
      <c r="CAN169" s="54"/>
      <c r="CAO169" s="54"/>
      <c r="CAP169" s="54"/>
      <c r="CAQ169" s="54"/>
      <c r="CAR169" s="54"/>
      <c r="CAS169" s="54"/>
      <c r="CAT169" s="54"/>
      <c r="CAU169" s="54"/>
      <c r="CAV169" s="54"/>
      <c r="CAW169" s="54"/>
      <c r="CAX169" s="54"/>
      <c r="CAY169" s="54"/>
      <c r="CAZ169" s="54"/>
      <c r="CBA169" s="54"/>
      <c r="CBB169" s="54"/>
      <c r="CBC169" s="54"/>
      <c r="CBD169" s="54"/>
      <c r="CBE169" s="54"/>
      <c r="CBF169" s="54"/>
      <c r="CBG169" s="54"/>
      <c r="CBH169" s="54"/>
      <c r="CBI169" s="54"/>
      <c r="CBJ169" s="54"/>
      <c r="CBK169" s="54"/>
      <c r="CBL169" s="54"/>
      <c r="CBM169" s="54"/>
      <c r="CBN169" s="54"/>
      <c r="CBO169" s="54"/>
      <c r="CBP169" s="54"/>
      <c r="CBQ169" s="54"/>
      <c r="CBR169" s="54"/>
      <c r="CBS169" s="54"/>
      <c r="CBT169" s="54"/>
      <c r="CBU169" s="54"/>
      <c r="CBV169" s="54"/>
      <c r="CBW169" s="54"/>
      <c r="CBX169" s="54"/>
      <c r="CBY169" s="54"/>
      <c r="CBZ169" s="54"/>
      <c r="CCA169" s="54"/>
      <c r="CCB169" s="54"/>
      <c r="CCC169" s="54"/>
      <c r="CCD169" s="54"/>
      <c r="CCE169" s="54"/>
      <c r="CCF169" s="54"/>
      <c r="CCG169" s="54"/>
      <c r="CCH169" s="54"/>
      <c r="CCI169" s="54"/>
      <c r="CCJ169" s="54"/>
      <c r="CCK169" s="54"/>
      <c r="CCL169" s="54"/>
      <c r="CCM169" s="54"/>
      <c r="CCN169" s="54"/>
      <c r="CCO169" s="54"/>
      <c r="CCP169" s="54"/>
      <c r="CCQ169" s="54"/>
      <c r="CCR169" s="54"/>
      <c r="CCS169" s="54"/>
      <c r="CCT169" s="54"/>
      <c r="CCU169" s="54"/>
      <c r="CCV169" s="54"/>
      <c r="CCW169" s="54"/>
      <c r="CCX169" s="54"/>
      <c r="CCY169" s="54"/>
      <c r="CCZ169" s="54"/>
      <c r="CDA169" s="54"/>
      <c r="CDB169" s="54"/>
      <c r="CDC169" s="54"/>
      <c r="CDD169" s="54"/>
      <c r="CDE169" s="54"/>
      <c r="CDF169" s="54"/>
      <c r="CDG169" s="54"/>
      <c r="CDH169" s="54"/>
      <c r="CDI169" s="54"/>
      <c r="CDJ169" s="54"/>
      <c r="CDK169" s="54"/>
      <c r="CDL169" s="54"/>
      <c r="CDM169" s="54"/>
      <c r="CDN169" s="54"/>
      <c r="CDO169" s="54"/>
      <c r="CDP169" s="54"/>
      <c r="CDQ169" s="54"/>
      <c r="CDR169" s="54"/>
      <c r="CDS169" s="54"/>
      <c r="CDT169" s="54"/>
      <c r="CDU169" s="54"/>
      <c r="CDV169" s="54"/>
      <c r="CDW169" s="54"/>
      <c r="CDX169" s="54"/>
      <c r="CDY169" s="54"/>
      <c r="CDZ169" s="54"/>
      <c r="CEA169" s="54"/>
      <c r="CEB169" s="54"/>
      <c r="CEC169" s="54"/>
      <c r="CED169" s="54"/>
      <c r="CEE169" s="54"/>
      <c r="CEF169" s="54"/>
      <c r="CEG169" s="54"/>
      <c r="CEH169" s="54"/>
      <c r="CEI169" s="54"/>
      <c r="CEJ169" s="54"/>
      <c r="CEK169" s="54"/>
      <c r="CEL169" s="54"/>
      <c r="CEM169" s="54"/>
      <c r="CEN169" s="54"/>
      <c r="CEO169" s="54"/>
      <c r="CEP169" s="54"/>
      <c r="CEQ169" s="54"/>
      <c r="CER169" s="54"/>
      <c r="CES169" s="54"/>
      <c r="CET169" s="54"/>
      <c r="CEU169" s="54"/>
      <c r="CEV169" s="54"/>
      <c r="CEW169" s="54"/>
      <c r="CEX169" s="54"/>
      <c r="CEY169" s="54"/>
      <c r="CEZ169" s="54"/>
      <c r="CFA169" s="54"/>
      <c r="CFB169" s="54"/>
      <c r="CFC169" s="54"/>
      <c r="CFD169" s="54"/>
      <c r="CFE169" s="54"/>
      <c r="CFF169" s="54"/>
      <c r="CFG169" s="54"/>
      <c r="CFH169" s="54"/>
      <c r="CFI169" s="54"/>
      <c r="CFJ169" s="54"/>
      <c r="CFK169" s="54"/>
      <c r="CFL169" s="54"/>
      <c r="CFM169" s="54"/>
      <c r="CFN169" s="54"/>
      <c r="CFO169" s="54"/>
      <c r="CFP169" s="54"/>
      <c r="CFQ169" s="54"/>
      <c r="CFR169" s="54"/>
      <c r="CFS169" s="54"/>
      <c r="CFT169" s="54"/>
      <c r="CFU169" s="54"/>
      <c r="CFV169" s="54"/>
      <c r="CFW169" s="54"/>
      <c r="CFX169" s="54"/>
      <c r="CFY169" s="54"/>
      <c r="CFZ169" s="54"/>
      <c r="CGA169" s="54"/>
      <c r="CGB169" s="54"/>
      <c r="CGC169" s="54"/>
      <c r="CGD169" s="54"/>
      <c r="CGE169" s="54"/>
      <c r="CGF169" s="54"/>
      <c r="CGG169" s="54"/>
      <c r="CGH169" s="54"/>
      <c r="CGI169" s="54"/>
      <c r="CGJ169" s="54"/>
      <c r="CGK169" s="54"/>
      <c r="CGL169" s="54"/>
      <c r="CGM169" s="54"/>
      <c r="CGN169" s="54"/>
      <c r="CGO169" s="54"/>
      <c r="CGP169" s="54"/>
      <c r="CGQ169" s="54"/>
      <c r="CGR169" s="54"/>
      <c r="CGS169" s="54"/>
      <c r="CGT169" s="54"/>
      <c r="CGU169" s="54"/>
      <c r="CGV169" s="54"/>
      <c r="CGW169" s="54"/>
      <c r="CGX169" s="54"/>
      <c r="CGY169" s="54"/>
      <c r="CGZ169" s="54"/>
      <c r="CHA169" s="54"/>
      <c r="CHB169" s="54"/>
      <c r="CHC169" s="54"/>
      <c r="CHD169" s="54"/>
      <c r="CHE169" s="54"/>
      <c r="CHF169" s="54"/>
      <c r="CHG169" s="54"/>
      <c r="CHH169" s="54"/>
      <c r="CHI169" s="54"/>
      <c r="CHJ169" s="54"/>
      <c r="CHK169" s="54"/>
      <c r="CHL169" s="54"/>
      <c r="CHM169" s="54"/>
      <c r="CHN169" s="54"/>
      <c r="CHO169" s="54"/>
      <c r="CHP169" s="54"/>
      <c r="CHQ169" s="54"/>
      <c r="CHR169" s="54"/>
      <c r="CHS169" s="54"/>
      <c r="CHT169" s="54"/>
      <c r="CHU169" s="54"/>
      <c r="CHV169" s="54"/>
      <c r="CHW169" s="54"/>
      <c r="CHX169" s="54"/>
      <c r="CHY169" s="54"/>
      <c r="CHZ169" s="54"/>
      <c r="CIA169" s="54"/>
      <c r="CIB169" s="54"/>
      <c r="CIC169" s="54"/>
      <c r="CID169" s="54"/>
      <c r="CIE169" s="54"/>
      <c r="CIF169" s="54"/>
      <c r="CIG169" s="54"/>
      <c r="CIH169" s="54"/>
      <c r="CII169" s="54"/>
      <c r="CIJ169" s="54"/>
      <c r="CIK169" s="54"/>
      <c r="CIL169" s="54"/>
      <c r="CIM169" s="54"/>
      <c r="CIN169" s="54"/>
      <c r="CIO169" s="54"/>
      <c r="CIP169" s="54"/>
      <c r="CIQ169" s="54"/>
      <c r="CIR169" s="54"/>
      <c r="CIS169" s="54"/>
      <c r="CIT169" s="54"/>
      <c r="CIU169" s="54"/>
      <c r="CIV169" s="54"/>
      <c r="CIW169" s="54"/>
      <c r="CIX169" s="54"/>
      <c r="CIY169" s="54"/>
      <c r="CIZ169" s="54"/>
      <c r="CJA169" s="54"/>
      <c r="CJB169" s="54"/>
      <c r="CJC169" s="54"/>
      <c r="CJD169" s="54"/>
      <c r="CJE169" s="54"/>
      <c r="CJF169" s="54"/>
      <c r="CJG169" s="54"/>
      <c r="CJH169" s="54"/>
      <c r="CJI169" s="54"/>
      <c r="CJJ169" s="54"/>
      <c r="CJK169" s="54"/>
      <c r="CJL169" s="54"/>
      <c r="CJM169" s="54"/>
      <c r="CJN169" s="54"/>
      <c r="CJO169" s="54"/>
      <c r="CJP169" s="54"/>
      <c r="CJQ169" s="54"/>
      <c r="CJR169" s="54"/>
      <c r="CJS169" s="54"/>
      <c r="CJT169" s="54"/>
      <c r="CJU169" s="54"/>
      <c r="CJV169" s="54"/>
      <c r="CJW169" s="54"/>
      <c r="CJX169" s="54"/>
      <c r="CJY169" s="54"/>
      <c r="CJZ169" s="54"/>
      <c r="CKA169" s="54"/>
      <c r="CKB169" s="54"/>
      <c r="CKC169" s="54"/>
      <c r="CKD169" s="54"/>
      <c r="CKE169" s="54"/>
      <c r="CKF169" s="54"/>
      <c r="CKG169" s="54"/>
      <c r="CKH169" s="54"/>
      <c r="CKI169" s="54"/>
      <c r="CKJ169" s="54"/>
      <c r="CKK169" s="54"/>
      <c r="CKL169" s="54"/>
      <c r="CKM169" s="54"/>
      <c r="CKN169" s="54"/>
      <c r="CKO169" s="54"/>
      <c r="CKP169" s="54"/>
      <c r="CKQ169" s="54"/>
      <c r="CKR169" s="54"/>
      <c r="CKS169" s="54"/>
      <c r="CKT169" s="54"/>
      <c r="CKU169" s="54"/>
      <c r="CKV169" s="54"/>
      <c r="CKW169" s="54"/>
      <c r="CKX169" s="54"/>
      <c r="CKY169" s="54"/>
      <c r="CKZ169" s="54"/>
      <c r="CLA169" s="54"/>
      <c r="CLB169" s="54"/>
      <c r="CLC169" s="54"/>
      <c r="CLD169" s="54"/>
      <c r="CLE169" s="54"/>
      <c r="CLF169" s="54"/>
      <c r="CLG169" s="54"/>
      <c r="CLH169" s="54"/>
      <c r="CLI169" s="54"/>
      <c r="CLJ169" s="54"/>
      <c r="CLK169" s="54"/>
      <c r="CLL169" s="54"/>
      <c r="CLM169" s="54"/>
      <c r="CLN169" s="54"/>
      <c r="CLO169" s="54"/>
      <c r="CLP169" s="54"/>
      <c r="CLQ169" s="54"/>
      <c r="CLR169" s="54"/>
      <c r="CLS169" s="54"/>
      <c r="CLT169" s="54"/>
      <c r="CLU169" s="54"/>
      <c r="CLV169" s="54"/>
      <c r="CLW169" s="54"/>
      <c r="CLX169" s="54"/>
      <c r="CLY169" s="54"/>
      <c r="CLZ169" s="54"/>
      <c r="CMA169" s="54"/>
      <c r="CMB169" s="54"/>
      <c r="CMC169" s="54"/>
      <c r="CMD169" s="54"/>
      <c r="CME169" s="54"/>
      <c r="CMF169" s="54"/>
      <c r="CMG169" s="54"/>
      <c r="CMH169" s="54"/>
      <c r="CMI169" s="54"/>
      <c r="CMJ169" s="54"/>
      <c r="CMK169" s="54"/>
      <c r="CML169" s="54"/>
      <c r="CMM169" s="54"/>
      <c r="CMN169" s="54"/>
      <c r="CMO169" s="54"/>
      <c r="CMP169" s="54"/>
      <c r="CMQ169" s="54"/>
      <c r="CMR169" s="54"/>
      <c r="CMS169" s="54"/>
      <c r="CMT169" s="54"/>
      <c r="CMU169" s="54"/>
      <c r="CMV169" s="54"/>
      <c r="CMW169" s="54"/>
      <c r="CMX169" s="54"/>
      <c r="CMY169" s="54"/>
      <c r="CMZ169" s="54"/>
      <c r="CNA169" s="54"/>
      <c r="CNB169" s="54"/>
      <c r="CNC169" s="54"/>
      <c r="CND169" s="54"/>
      <c r="CNE169" s="54"/>
      <c r="CNF169" s="54"/>
      <c r="CNG169" s="54"/>
      <c r="CNH169" s="54"/>
      <c r="CNI169" s="54"/>
      <c r="CNJ169" s="54"/>
      <c r="CNK169" s="54"/>
      <c r="CNL169" s="54"/>
      <c r="CNM169" s="54"/>
      <c r="CNN169" s="54"/>
      <c r="CNO169" s="54"/>
      <c r="CNP169" s="54"/>
      <c r="CNQ169" s="54"/>
      <c r="CNR169" s="54"/>
      <c r="CNS169" s="54"/>
      <c r="CNT169" s="54"/>
      <c r="CNU169" s="54"/>
      <c r="CNV169" s="54"/>
      <c r="CNW169" s="54"/>
      <c r="CNX169" s="54"/>
      <c r="CNY169" s="54"/>
      <c r="CNZ169" s="54"/>
      <c r="COA169" s="54"/>
      <c r="COB169" s="54"/>
      <c r="COC169" s="54"/>
      <c r="COD169" s="54"/>
      <c r="COE169" s="54"/>
      <c r="COF169" s="54"/>
      <c r="COG169" s="54"/>
      <c r="COH169" s="54"/>
      <c r="COI169" s="54"/>
      <c r="COJ169" s="54"/>
      <c r="COK169" s="54"/>
      <c r="COL169" s="54"/>
      <c r="COM169" s="54"/>
      <c r="CON169" s="54"/>
      <c r="COO169" s="54"/>
      <c r="COP169" s="54"/>
      <c r="COQ169" s="54"/>
      <c r="COR169" s="54"/>
      <c r="COS169" s="54"/>
      <c r="COT169" s="54"/>
      <c r="COU169" s="54"/>
      <c r="COV169" s="54"/>
      <c r="COW169" s="54"/>
      <c r="COX169" s="54"/>
      <c r="COY169" s="54"/>
      <c r="COZ169" s="54"/>
      <c r="CPA169" s="54"/>
      <c r="CPB169" s="54"/>
      <c r="CPC169" s="54"/>
      <c r="CPD169" s="54"/>
      <c r="CPE169" s="54"/>
      <c r="CPF169" s="54"/>
      <c r="CPG169" s="54"/>
      <c r="CPH169" s="54"/>
      <c r="CPI169" s="54"/>
      <c r="CPJ169" s="54"/>
      <c r="CPK169" s="54"/>
      <c r="CPL169" s="54"/>
      <c r="CPM169" s="54"/>
      <c r="CPN169" s="54"/>
      <c r="CPO169" s="54"/>
      <c r="CPP169" s="54"/>
      <c r="CPQ169" s="54"/>
      <c r="CPR169" s="54"/>
      <c r="CPS169" s="54"/>
      <c r="CPT169" s="54"/>
      <c r="CPU169" s="54"/>
      <c r="CPV169" s="54"/>
      <c r="CPW169" s="54"/>
      <c r="CPX169" s="54"/>
      <c r="CPY169" s="54"/>
      <c r="CPZ169" s="54"/>
      <c r="CQA169" s="54"/>
      <c r="CQB169" s="54"/>
      <c r="CQC169" s="54"/>
      <c r="CQD169" s="54"/>
      <c r="CQE169" s="54"/>
      <c r="CQF169" s="54"/>
      <c r="CQG169" s="54"/>
      <c r="CQH169" s="54"/>
      <c r="CQI169" s="54"/>
      <c r="CQJ169" s="54"/>
      <c r="CQK169" s="54"/>
      <c r="CQL169" s="54"/>
      <c r="CQM169" s="54"/>
      <c r="CQN169" s="54"/>
      <c r="CQO169" s="54"/>
      <c r="CQP169" s="54"/>
      <c r="CQQ169" s="54"/>
      <c r="CQR169" s="54"/>
      <c r="CQS169" s="54"/>
      <c r="CQT169" s="54"/>
      <c r="CQU169" s="54"/>
      <c r="CQV169" s="54"/>
      <c r="CQW169" s="54"/>
      <c r="CQX169" s="54"/>
      <c r="CQY169" s="54"/>
      <c r="CQZ169" s="54"/>
      <c r="CRA169" s="54"/>
      <c r="CRB169" s="54"/>
      <c r="CRC169" s="54"/>
      <c r="CRD169" s="54"/>
      <c r="CRE169" s="54"/>
      <c r="CRF169" s="54"/>
      <c r="CRG169" s="54"/>
      <c r="CRH169" s="54"/>
      <c r="CRI169" s="54"/>
      <c r="CRJ169" s="54"/>
      <c r="CRK169" s="54"/>
      <c r="CRL169" s="54"/>
      <c r="CRM169" s="54"/>
      <c r="CRN169" s="54"/>
      <c r="CRO169" s="54"/>
      <c r="CRP169" s="54"/>
      <c r="CRQ169" s="54"/>
      <c r="CRR169" s="54"/>
      <c r="CRS169" s="54"/>
      <c r="CRT169" s="54"/>
      <c r="CRU169" s="54"/>
      <c r="CRV169" s="54"/>
      <c r="CRW169" s="54"/>
      <c r="CRX169" s="54"/>
      <c r="CRY169" s="54"/>
      <c r="CRZ169" s="54"/>
      <c r="CSA169" s="54"/>
      <c r="CSB169" s="54"/>
      <c r="CSC169" s="54"/>
      <c r="CSD169" s="54"/>
      <c r="CSE169" s="54"/>
      <c r="CSF169" s="54"/>
      <c r="CSG169" s="54"/>
      <c r="CSH169" s="54"/>
      <c r="CSI169" s="54"/>
      <c r="CSJ169" s="54"/>
      <c r="CSK169" s="54"/>
      <c r="CSL169" s="54"/>
      <c r="CSM169" s="54"/>
      <c r="CSN169" s="54"/>
      <c r="CSO169" s="54"/>
      <c r="CSP169" s="54"/>
      <c r="CSQ169" s="54"/>
      <c r="CSR169" s="54"/>
      <c r="CSS169" s="54"/>
      <c r="CST169" s="54"/>
      <c r="CSU169" s="54"/>
      <c r="CSV169" s="54"/>
      <c r="CSW169" s="54"/>
      <c r="CSX169" s="54"/>
      <c r="CSY169" s="54"/>
      <c r="CSZ169" s="54"/>
      <c r="CTA169" s="54"/>
      <c r="CTB169" s="54"/>
      <c r="CTC169" s="54"/>
      <c r="CTD169" s="54"/>
      <c r="CTE169" s="54"/>
      <c r="CTF169" s="54"/>
      <c r="CTG169" s="54"/>
      <c r="CTH169" s="54"/>
      <c r="CTI169" s="54"/>
      <c r="CTJ169" s="54"/>
      <c r="CTK169" s="54"/>
      <c r="CTL169" s="54"/>
      <c r="CTM169" s="54"/>
      <c r="CTN169" s="54"/>
      <c r="CTO169" s="54"/>
      <c r="CTP169" s="54"/>
      <c r="CTQ169" s="54"/>
      <c r="CTR169" s="54"/>
      <c r="CTS169" s="54"/>
      <c r="CTT169" s="54"/>
      <c r="CTU169" s="54"/>
      <c r="CTV169" s="54"/>
      <c r="CTW169" s="54"/>
      <c r="CTX169" s="54"/>
      <c r="CTY169" s="54"/>
      <c r="CTZ169" s="54"/>
      <c r="CUA169" s="54"/>
      <c r="CUB169" s="54"/>
      <c r="CUC169" s="54"/>
      <c r="CUD169" s="54"/>
      <c r="CUE169" s="54"/>
      <c r="CUF169" s="54"/>
      <c r="CUG169" s="54"/>
      <c r="CUH169" s="54"/>
      <c r="CUI169" s="54"/>
      <c r="CUJ169" s="54"/>
      <c r="CUK169" s="54"/>
      <c r="CUL169" s="54"/>
      <c r="CUM169" s="54"/>
      <c r="CUN169" s="54"/>
      <c r="CUO169" s="54"/>
      <c r="CUP169" s="54"/>
      <c r="CUQ169" s="54"/>
      <c r="CUR169" s="54"/>
      <c r="CUS169" s="54"/>
      <c r="CUT169" s="54"/>
      <c r="CUU169" s="54"/>
      <c r="CUV169" s="54"/>
      <c r="CUW169" s="54"/>
      <c r="CUX169" s="54"/>
      <c r="CUY169" s="54"/>
      <c r="CUZ169" s="54"/>
      <c r="CVA169" s="54"/>
      <c r="CVB169" s="54"/>
      <c r="CVC169" s="54"/>
      <c r="CVD169" s="54"/>
      <c r="CVE169" s="54"/>
      <c r="CVF169" s="54"/>
      <c r="CVG169" s="54"/>
      <c r="CVH169" s="54"/>
      <c r="CVI169" s="54"/>
      <c r="CVJ169" s="54"/>
      <c r="CVK169" s="54"/>
      <c r="CVL169" s="54"/>
      <c r="CVM169" s="54"/>
      <c r="CVN169" s="54"/>
      <c r="CVO169" s="54"/>
      <c r="CVP169" s="54"/>
      <c r="CVQ169" s="54"/>
      <c r="CVR169" s="54"/>
      <c r="CVS169" s="54"/>
      <c r="CVT169" s="54"/>
      <c r="CVU169" s="54"/>
      <c r="CVV169" s="54"/>
      <c r="CVW169" s="54"/>
      <c r="CVX169" s="54"/>
      <c r="CVY169" s="54"/>
      <c r="CVZ169" s="54"/>
      <c r="CWA169" s="54"/>
      <c r="CWB169" s="54"/>
      <c r="CWC169" s="54"/>
      <c r="CWD169" s="54"/>
      <c r="CWE169" s="54"/>
      <c r="CWF169" s="54"/>
      <c r="CWG169" s="54"/>
      <c r="CWH169" s="54"/>
      <c r="CWI169" s="54"/>
      <c r="CWJ169" s="54"/>
      <c r="CWK169" s="54"/>
      <c r="CWL169" s="54"/>
      <c r="CWM169" s="54"/>
      <c r="CWN169" s="54"/>
      <c r="CWO169" s="54"/>
      <c r="CWP169" s="54"/>
      <c r="CWQ169" s="54"/>
      <c r="CWR169" s="54"/>
      <c r="CWS169" s="54"/>
      <c r="CWT169" s="54"/>
      <c r="CWU169" s="54"/>
      <c r="CWV169" s="54"/>
      <c r="CWW169" s="54"/>
      <c r="CWX169" s="54"/>
      <c r="CWY169" s="54"/>
      <c r="CWZ169" s="54"/>
      <c r="CXA169" s="54"/>
      <c r="CXB169" s="54"/>
      <c r="CXC169" s="54"/>
      <c r="CXD169" s="54"/>
      <c r="CXE169" s="54"/>
      <c r="CXF169" s="54"/>
      <c r="CXG169" s="54"/>
      <c r="CXH169" s="54"/>
      <c r="CXI169" s="54"/>
      <c r="CXJ169" s="54"/>
      <c r="CXK169" s="54"/>
      <c r="CXL169" s="54"/>
      <c r="CXM169" s="54"/>
      <c r="CXN169" s="54"/>
      <c r="CXO169" s="54"/>
      <c r="CXP169" s="54"/>
      <c r="CXQ169" s="54"/>
      <c r="CXR169" s="54"/>
      <c r="CXS169" s="54"/>
      <c r="CXT169" s="54"/>
      <c r="CXU169" s="54"/>
      <c r="CXV169" s="54"/>
      <c r="CXW169" s="54"/>
      <c r="CXX169" s="54"/>
      <c r="CXY169" s="54"/>
      <c r="CXZ169" s="54"/>
      <c r="CYA169" s="54"/>
      <c r="CYB169" s="54"/>
      <c r="CYC169" s="54"/>
      <c r="CYD169" s="54"/>
      <c r="CYE169" s="54"/>
      <c r="CYF169" s="54"/>
      <c r="CYG169" s="54"/>
      <c r="CYH169" s="54"/>
      <c r="CYI169" s="54"/>
      <c r="CYJ169" s="54"/>
      <c r="CYK169" s="54"/>
      <c r="CYL169" s="54"/>
      <c r="CYM169" s="54"/>
      <c r="CYN169" s="54"/>
      <c r="CYO169" s="54"/>
      <c r="CYP169" s="54"/>
      <c r="CYQ169" s="54"/>
      <c r="CYR169" s="54"/>
      <c r="CYS169" s="54"/>
      <c r="CYT169" s="54"/>
      <c r="CYU169" s="54"/>
      <c r="CYV169" s="54"/>
      <c r="CYW169" s="54"/>
      <c r="CYX169" s="54"/>
      <c r="CYY169" s="54"/>
      <c r="CYZ169" s="54"/>
      <c r="CZA169" s="54"/>
      <c r="CZB169" s="54"/>
      <c r="CZC169" s="54"/>
      <c r="CZD169" s="54"/>
      <c r="CZE169" s="54"/>
      <c r="CZF169" s="54"/>
      <c r="CZG169" s="54"/>
      <c r="CZH169" s="54"/>
      <c r="CZI169" s="54"/>
      <c r="CZJ169" s="54"/>
      <c r="CZK169" s="54"/>
      <c r="CZL169" s="54"/>
      <c r="CZM169" s="54"/>
      <c r="CZN169" s="54"/>
      <c r="CZO169" s="54"/>
      <c r="CZP169" s="54"/>
      <c r="CZQ169" s="54"/>
      <c r="CZR169" s="54"/>
      <c r="CZS169" s="54"/>
      <c r="CZT169" s="54"/>
      <c r="CZU169" s="54"/>
      <c r="CZV169" s="54"/>
      <c r="CZW169" s="54"/>
      <c r="CZX169" s="54"/>
      <c r="CZY169" s="54"/>
      <c r="CZZ169" s="54"/>
      <c r="DAA169" s="54"/>
      <c r="DAB169" s="54"/>
      <c r="DAC169" s="54"/>
      <c r="DAD169" s="54"/>
      <c r="DAE169" s="54"/>
      <c r="DAF169" s="54"/>
      <c r="DAG169" s="54"/>
      <c r="DAH169" s="54"/>
      <c r="DAI169" s="54"/>
      <c r="DAJ169" s="54"/>
      <c r="DAK169" s="54"/>
      <c r="DAL169" s="54"/>
      <c r="DAM169" s="54"/>
      <c r="DAN169" s="54"/>
      <c r="DAO169" s="54"/>
      <c r="DAP169" s="54"/>
      <c r="DAQ169" s="54"/>
      <c r="DAR169" s="54"/>
      <c r="DAS169" s="54"/>
      <c r="DAT169" s="54"/>
      <c r="DAU169" s="54"/>
      <c r="DAV169" s="54"/>
      <c r="DAW169" s="54"/>
      <c r="DAX169" s="54"/>
      <c r="DAY169" s="54"/>
      <c r="DAZ169" s="54"/>
      <c r="DBA169" s="54"/>
      <c r="DBB169" s="54"/>
      <c r="DBC169" s="54"/>
      <c r="DBD169" s="54"/>
      <c r="DBE169" s="54"/>
      <c r="DBF169" s="54"/>
      <c r="DBG169" s="54"/>
      <c r="DBH169" s="54"/>
      <c r="DBI169" s="54"/>
      <c r="DBJ169" s="54"/>
      <c r="DBK169" s="54"/>
      <c r="DBL169" s="54"/>
      <c r="DBM169" s="54"/>
      <c r="DBN169" s="54"/>
      <c r="DBO169" s="54"/>
      <c r="DBP169" s="54"/>
      <c r="DBQ169" s="54"/>
      <c r="DBR169" s="54"/>
      <c r="DBS169" s="54"/>
      <c r="DBT169" s="54"/>
      <c r="DBU169" s="54"/>
      <c r="DBV169" s="54"/>
      <c r="DBW169" s="54"/>
      <c r="DBX169" s="54"/>
      <c r="DBY169" s="54"/>
      <c r="DBZ169" s="54"/>
      <c r="DCA169" s="54"/>
      <c r="DCB169" s="54"/>
      <c r="DCC169" s="54"/>
      <c r="DCD169" s="54"/>
      <c r="DCE169" s="54"/>
      <c r="DCF169" s="54"/>
      <c r="DCG169" s="54"/>
      <c r="DCH169" s="54"/>
      <c r="DCI169" s="54"/>
      <c r="DCJ169" s="54"/>
      <c r="DCK169" s="54"/>
      <c r="DCL169" s="54"/>
      <c r="DCM169" s="54"/>
      <c r="DCN169" s="54"/>
      <c r="DCO169" s="54"/>
      <c r="DCP169" s="54"/>
      <c r="DCQ169" s="54"/>
      <c r="DCR169" s="54"/>
      <c r="DCS169" s="54"/>
      <c r="DCT169" s="54"/>
      <c r="DCU169" s="54"/>
      <c r="DCV169" s="54"/>
      <c r="DCW169" s="54"/>
      <c r="DCX169" s="54"/>
      <c r="DCY169" s="54"/>
      <c r="DCZ169" s="54"/>
      <c r="DDA169" s="54"/>
      <c r="DDB169" s="54"/>
      <c r="DDC169" s="54"/>
      <c r="DDD169" s="54"/>
      <c r="DDE169" s="54"/>
      <c r="DDF169" s="54"/>
      <c r="DDG169" s="54"/>
      <c r="DDH169" s="54"/>
      <c r="DDI169" s="54"/>
      <c r="DDJ169" s="54"/>
      <c r="DDK169" s="54"/>
      <c r="DDL169" s="54"/>
      <c r="DDM169" s="54"/>
      <c r="DDN169" s="54"/>
      <c r="DDO169" s="54"/>
      <c r="DDP169" s="54"/>
      <c r="DDQ169" s="54"/>
      <c r="DDR169" s="54"/>
      <c r="DDS169" s="54"/>
      <c r="DDT169" s="54"/>
      <c r="DDU169" s="54"/>
      <c r="DDV169" s="54"/>
      <c r="DDW169" s="54"/>
      <c r="DDX169" s="54"/>
      <c r="DDY169" s="54"/>
      <c r="DDZ169" s="54"/>
      <c r="DEA169" s="54"/>
      <c r="DEB169" s="54"/>
      <c r="DEC169" s="54"/>
      <c r="DED169" s="54"/>
      <c r="DEE169" s="54"/>
      <c r="DEF169" s="54"/>
      <c r="DEG169" s="54"/>
      <c r="DEH169" s="54"/>
      <c r="DEI169" s="54"/>
      <c r="DEJ169" s="54"/>
      <c r="DEK169" s="54"/>
      <c r="DEL169" s="54"/>
      <c r="DEM169" s="54"/>
      <c r="DEN169" s="54"/>
      <c r="DEO169" s="54"/>
      <c r="DEP169" s="54"/>
      <c r="DEQ169" s="54"/>
      <c r="DER169" s="54"/>
      <c r="DES169" s="54"/>
      <c r="DET169" s="54"/>
      <c r="DEU169" s="54"/>
      <c r="DEV169" s="54"/>
      <c r="DEW169" s="54"/>
      <c r="DEX169" s="54"/>
      <c r="DEY169" s="54"/>
      <c r="DEZ169" s="54"/>
      <c r="DFA169" s="54"/>
      <c r="DFB169" s="54"/>
      <c r="DFC169" s="54"/>
      <c r="DFD169" s="54"/>
      <c r="DFE169" s="54"/>
      <c r="DFF169" s="54"/>
      <c r="DFG169" s="54"/>
      <c r="DFH169" s="54"/>
      <c r="DFI169" s="54"/>
      <c r="DFJ169" s="54"/>
      <c r="DFK169" s="54"/>
      <c r="DFL169" s="54"/>
      <c r="DFM169" s="54"/>
      <c r="DFN169" s="54"/>
      <c r="DFO169" s="54"/>
      <c r="DFP169" s="54"/>
      <c r="DFQ169" s="54"/>
      <c r="DFR169" s="54"/>
      <c r="DFS169" s="54"/>
      <c r="DFT169" s="54"/>
      <c r="DFU169" s="54"/>
      <c r="DFV169" s="54"/>
      <c r="DFW169" s="54"/>
      <c r="DFX169" s="54"/>
      <c r="DFY169" s="54"/>
      <c r="DFZ169" s="54"/>
      <c r="DGA169" s="54"/>
      <c r="DGB169" s="54"/>
      <c r="DGC169" s="54"/>
      <c r="DGD169" s="54"/>
      <c r="DGE169" s="54"/>
      <c r="DGF169" s="54"/>
      <c r="DGG169" s="54"/>
      <c r="DGH169" s="54"/>
      <c r="DGI169" s="54"/>
      <c r="DGJ169" s="54"/>
      <c r="DGK169" s="54"/>
      <c r="DGL169" s="54"/>
      <c r="DGM169" s="54"/>
      <c r="DGN169" s="54"/>
      <c r="DGO169" s="54"/>
      <c r="DGP169" s="54"/>
      <c r="DGQ169" s="54"/>
      <c r="DGR169" s="54"/>
      <c r="DGS169" s="54"/>
      <c r="DGT169" s="54"/>
      <c r="DGU169" s="54"/>
      <c r="DGV169" s="54"/>
      <c r="DGW169" s="54"/>
      <c r="DGX169" s="54"/>
      <c r="DGY169" s="54"/>
      <c r="DGZ169" s="54"/>
      <c r="DHA169" s="54"/>
      <c r="DHB169" s="54"/>
      <c r="DHC169" s="54"/>
      <c r="DHD169" s="54"/>
      <c r="DHE169" s="54"/>
      <c r="DHF169" s="54"/>
      <c r="DHG169" s="54"/>
      <c r="DHH169" s="54"/>
      <c r="DHI169" s="54"/>
      <c r="DHJ169" s="54"/>
      <c r="DHK169" s="54"/>
      <c r="DHL169" s="54"/>
      <c r="DHM169" s="54"/>
      <c r="DHN169" s="54"/>
      <c r="DHO169" s="54"/>
      <c r="DHP169" s="54"/>
      <c r="DHQ169" s="54"/>
      <c r="DHR169" s="54"/>
      <c r="DHS169" s="54"/>
      <c r="DHT169" s="54"/>
      <c r="DHU169" s="54"/>
      <c r="DHV169" s="54"/>
      <c r="DHW169" s="54"/>
      <c r="DHX169" s="54"/>
      <c r="DHY169" s="54"/>
      <c r="DHZ169" s="54"/>
      <c r="DIA169" s="54"/>
      <c r="DIB169" s="54"/>
      <c r="DIC169" s="54"/>
      <c r="DID169" s="54"/>
      <c r="DIE169" s="54"/>
      <c r="DIF169" s="54"/>
      <c r="DIG169" s="54"/>
      <c r="DIH169" s="54"/>
      <c r="DII169" s="54"/>
      <c r="DIJ169" s="54"/>
      <c r="DIK169" s="54"/>
      <c r="DIL169" s="54"/>
      <c r="DIM169" s="54"/>
      <c r="DIN169" s="54"/>
      <c r="DIO169" s="54"/>
      <c r="DIP169" s="54"/>
      <c r="DIQ169" s="54"/>
      <c r="DIR169" s="54"/>
      <c r="DIS169" s="54"/>
      <c r="DIT169" s="54"/>
      <c r="DIU169" s="54"/>
      <c r="DIV169" s="54"/>
      <c r="DIW169" s="54"/>
      <c r="DIX169" s="54"/>
      <c r="DIY169" s="54"/>
      <c r="DIZ169" s="54"/>
      <c r="DJA169" s="54"/>
      <c r="DJB169" s="54"/>
      <c r="DJC169" s="54"/>
      <c r="DJD169" s="54"/>
      <c r="DJE169" s="54"/>
      <c r="DJF169" s="54"/>
      <c r="DJG169" s="54"/>
      <c r="DJH169" s="54"/>
      <c r="DJI169" s="54"/>
      <c r="DJJ169" s="54"/>
      <c r="DJK169" s="54"/>
      <c r="DJL169" s="54"/>
      <c r="DJM169" s="54"/>
      <c r="DJN169" s="54"/>
      <c r="DJO169" s="54"/>
      <c r="DJP169" s="54"/>
      <c r="DJQ169" s="54"/>
      <c r="DJR169" s="54"/>
      <c r="DJS169" s="54"/>
      <c r="DJT169" s="54"/>
      <c r="DJU169" s="54"/>
      <c r="DJV169" s="54"/>
      <c r="DJW169" s="54"/>
      <c r="DJX169" s="54"/>
      <c r="DJY169" s="54"/>
      <c r="DJZ169" s="54"/>
      <c r="DKA169" s="54"/>
      <c r="DKB169" s="54"/>
      <c r="DKC169" s="54"/>
      <c r="DKD169" s="54"/>
      <c r="DKE169" s="54"/>
      <c r="DKF169" s="54"/>
      <c r="DKG169" s="54"/>
      <c r="DKH169" s="54"/>
      <c r="DKI169" s="54"/>
      <c r="DKJ169" s="54"/>
      <c r="DKK169" s="54"/>
      <c r="DKL169" s="54"/>
      <c r="DKM169" s="54"/>
      <c r="DKN169" s="54"/>
      <c r="DKO169" s="54"/>
      <c r="DKP169" s="54"/>
      <c r="DKQ169" s="54"/>
      <c r="DKR169" s="54"/>
      <c r="DKS169" s="54"/>
      <c r="DKT169" s="54"/>
      <c r="DKU169" s="54"/>
      <c r="DKV169" s="54"/>
      <c r="DKW169" s="54"/>
      <c r="DKX169" s="54"/>
      <c r="DKY169" s="54"/>
      <c r="DKZ169" s="54"/>
      <c r="DLA169" s="54"/>
      <c r="DLB169" s="54"/>
      <c r="DLC169" s="54"/>
      <c r="DLD169" s="54"/>
      <c r="DLE169" s="54"/>
      <c r="DLF169" s="54"/>
      <c r="DLG169" s="54"/>
      <c r="DLH169" s="54"/>
      <c r="DLI169" s="54"/>
      <c r="DLJ169" s="54"/>
      <c r="DLK169" s="54"/>
      <c r="DLL169" s="54"/>
      <c r="DLM169" s="54"/>
      <c r="DLN169" s="54"/>
      <c r="DLO169" s="54"/>
      <c r="DLP169" s="54"/>
      <c r="DLQ169" s="54"/>
      <c r="DLR169" s="54"/>
      <c r="DLS169" s="54"/>
      <c r="DLT169" s="54"/>
      <c r="DLU169" s="54"/>
      <c r="DLV169" s="54"/>
      <c r="DLW169" s="54"/>
      <c r="DLX169" s="54"/>
      <c r="DLY169" s="54"/>
      <c r="DLZ169" s="54"/>
      <c r="DMA169" s="54"/>
      <c r="DMB169" s="54"/>
      <c r="DMC169" s="54"/>
      <c r="DMD169" s="54"/>
      <c r="DME169" s="54"/>
      <c r="DMF169" s="54"/>
      <c r="DMG169" s="54"/>
      <c r="DMH169" s="54"/>
      <c r="DMI169" s="54"/>
      <c r="DMJ169" s="54"/>
      <c r="DMK169" s="54"/>
      <c r="DML169" s="54"/>
      <c r="DMM169" s="54"/>
      <c r="DMN169" s="54"/>
      <c r="DMO169" s="54"/>
      <c r="DMP169" s="54"/>
      <c r="DMQ169" s="54"/>
      <c r="DMR169" s="54"/>
      <c r="DMS169" s="54"/>
      <c r="DMT169" s="54"/>
      <c r="DMU169" s="54"/>
      <c r="DMV169" s="54"/>
      <c r="DMW169" s="54"/>
      <c r="DMX169" s="54"/>
      <c r="DMY169" s="54"/>
      <c r="DMZ169" s="54"/>
      <c r="DNA169" s="54"/>
      <c r="DNB169" s="54"/>
      <c r="DNC169" s="54"/>
      <c r="DND169" s="54"/>
      <c r="DNE169" s="54"/>
      <c r="DNF169" s="54"/>
      <c r="DNG169" s="54"/>
      <c r="DNH169" s="54"/>
      <c r="DNI169" s="54"/>
      <c r="DNJ169" s="54"/>
      <c r="DNK169" s="54"/>
      <c r="DNL169" s="54"/>
      <c r="DNM169" s="54"/>
      <c r="DNN169" s="54"/>
      <c r="DNO169" s="54"/>
      <c r="DNP169" s="54"/>
      <c r="DNQ169" s="54"/>
      <c r="DNR169" s="54"/>
      <c r="DNS169" s="54"/>
      <c r="DNT169" s="54"/>
      <c r="DNU169" s="54"/>
      <c r="DNV169" s="54"/>
      <c r="DNW169" s="54"/>
      <c r="DNX169" s="54"/>
      <c r="DNY169" s="54"/>
      <c r="DNZ169" s="54"/>
      <c r="DOA169" s="54"/>
      <c r="DOB169" s="54"/>
      <c r="DOC169" s="54"/>
      <c r="DOD169" s="54"/>
      <c r="DOE169" s="54"/>
      <c r="DOF169" s="54"/>
      <c r="DOG169" s="54"/>
      <c r="DOH169" s="54"/>
      <c r="DOI169" s="54"/>
      <c r="DOJ169" s="54"/>
      <c r="DOK169" s="54"/>
      <c r="DOL169" s="54"/>
      <c r="DOM169" s="54"/>
      <c r="DON169" s="54"/>
      <c r="DOO169" s="54"/>
      <c r="DOP169" s="54"/>
      <c r="DOQ169" s="54"/>
      <c r="DOR169" s="54"/>
      <c r="DOS169" s="54"/>
      <c r="DOT169" s="54"/>
      <c r="DOU169" s="54"/>
      <c r="DOV169" s="54"/>
      <c r="DOW169" s="54"/>
      <c r="DOX169" s="54"/>
      <c r="DOY169" s="54"/>
      <c r="DOZ169" s="54"/>
      <c r="DPA169" s="54"/>
      <c r="DPB169" s="54"/>
      <c r="DPC169" s="54"/>
      <c r="DPD169" s="54"/>
      <c r="DPE169" s="54"/>
      <c r="DPF169" s="54"/>
      <c r="DPG169" s="54"/>
      <c r="DPH169" s="54"/>
      <c r="DPI169" s="54"/>
      <c r="DPJ169" s="54"/>
      <c r="DPK169" s="54"/>
      <c r="DPL169" s="54"/>
      <c r="DPM169" s="54"/>
      <c r="DPN169" s="54"/>
      <c r="DPO169" s="54"/>
      <c r="DPP169" s="54"/>
      <c r="DPQ169" s="54"/>
      <c r="DPR169" s="54"/>
      <c r="DPS169" s="54"/>
      <c r="DPT169" s="54"/>
      <c r="DPU169" s="54"/>
      <c r="DPV169" s="54"/>
      <c r="DPW169" s="54"/>
      <c r="DPX169" s="54"/>
      <c r="DPY169" s="54"/>
      <c r="DPZ169" s="54"/>
      <c r="DQA169" s="54"/>
      <c r="DQB169" s="54"/>
      <c r="DQC169" s="54"/>
      <c r="DQD169" s="54"/>
      <c r="DQE169" s="54"/>
      <c r="DQF169" s="54"/>
      <c r="DQG169" s="54"/>
      <c r="DQH169" s="54"/>
      <c r="DQI169" s="54"/>
      <c r="DQJ169" s="54"/>
      <c r="DQK169" s="54"/>
      <c r="DQL169" s="54"/>
      <c r="DQM169" s="54"/>
      <c r="DQN169" s="54"/>
      <c r="DQO169" s="54"/>
      <c r="DQP169" s="54"/>
      <c r="DQQ169" s="54"/>
      <c r="DQR169" s="54"/>
      <c r="DQS169" s="54"/>
      <c r="DQT169" s="54"/>
      <c r="DQU169" s="54"/>
      <c r="DQV169" s="54"/>
      <c r="DQW169" s="54"/>
      <c r="DQX169" s="54"/>
      <c r="DQY169" s="54"/>
      <c r="DQZ169" s="54"/>
      <c r="DRA169" s="54"/>
      <c r="DRB169" s="54"/>
      <c r="DRC169" s="54"/>
      <c r="DRD169" s="54"/>
      <c r="DRE169" s="54"/>
      <c r="DRF169" s="54"/>
      <c r="DRG169" s="54"/>
      <c r="DRH169" s="54"/>
      <c r="DRI169" s="54"/>
      <c r="DRJ169" s="54"/>
      <c r="DRK169" s="54"/>
      <c r="DRL169" s="54"/>
      <c r="DRM169" s="54"/>
      <c r="DRN169" s="54"/>
      <c r="DRO169" s="54"/>
      <c r="DRP169" s="54"/>
      <c r="DRQ169" s="54"/>
      <c r="DRR169" s="54"/>
      <c r="DRS169" s="54"/>
      <c r="DRT169" s="54"/>
      <c r="DRU169" s="54"/>
      <c r="DRV169" s="54"/>
      <c r="DRW169" s="54"/>
      <c r="DRX169" s="54"/>
      <c r="DRY169" s="54"/>
      <c r="DRZ169" s="54"/>
      <c r="DSA169" s="54"/>
      <c r="DSB169" s="54"/>
      <c r="DSC169" s="54"/>
      <c r="DSD169" s="54"/>
      <c r="DSE169" s="54"/>
      <c r="DSF169" s="54"/>
      <c r="DSG169" s="54"/>
      <c r="DSH169" s="54"/>
      <c r="DSI169" s="54"/>
      <c r="DSJ169" s="54"/>
      <c r="DSK169" s="54"/>
      <c r="DSL169" s="54"/>
      <c r="DSM169" s="54"/>
      <c r="DSN169" s="54"/>
      <c r="DSO169" s="54"/>
      <c r="DSP169" s="54"/>
      <c r="DSQ169" s="54"/>
      <c r="DSR169" s="54"/>
      <c r="DSS169" s="54"/>
      <c r="DST169" s="54"/>
      <c r="DSU169" s="54"/>
      <c r="DSV169" s="54"/>
      <c r="DSW169" s="54"/>
      <c r="DSX169" s="54"/>
      <c r="DSY169" s="54"/>
      <c r="DSZ169" s="54"/>
      <c r="DTA169" s="54"/>
      <c r="DTB169" s="54"/>
      <c r="DTC169" s="54"/>
      <c r="DTD169" s="54"/>
      <c r="DTE169" s="54"/>
      <c r="DTF169" s="54"/>
      <c r="DTG169" s="54"/>
      <c r="DTH169" s="54"/>
      <c r="DTI169" s="54"/>
      <c r="DTJ169" s="54"/>
      <c r="DTK169" s="54"/>
      <c r="DTL169" s="54"/>
      <c r="DTM169" s="54"/>
      <c r="DTN169" s="54"/>
      <c r="DTO169" s="54"/>
      <c r="DTP169" s="54"/>
      <c r="DTQ169" s="54"/>
      <c r="DTR169" s="54"/>
      <c r="DTS169" s="54"/>
      <c r="DTT169" s="54"/>
      <c r="DTU169" s="54"/>
      <c r="DTV169" s="54"/>
      <c r="DTW169" s="54"/>
      <c r="DTX169" s="54"/>
      <c r="DTY169" s="54"/>
      <c r="DTZ169" s="54"/>
      <c r="DUA169" s="54"/>
      <c r="DUB169" s="54"/>
      <c r="DUC169" s="54"/>
      <c r="DUD169" s="54"/>
      <c r="DUE169" s="54"/>
      <c r="DUF169" s="54"/>
      <c r="DUG169" s="54"/>
      <c r="DUH169" s="54"/>
      <c r="DUI169" s="54"/>
      <c r="DUJ169" s="54"/>
      <c r="DUK169" s="54"/>
      <c r="DUL169" s="54"/>
      <c r="DUM169" s="54"/>
      <c r="DUN169" s="54"/>
      <c r="DUO169" s="54"/>
      <c r="DUP169" s="54"/>
      <c r="DUQ169" s="54"/>
      <c r="DUR169" s="54"/>
      <c r="DUS169" s="54"/>
      <c r="DUT169" s="54"/>
      <c r="DUU169" s="54"/>
      <c r="DUV169" s="54"/>
      <c r="DUW169" s="54"/>
      <c r="DUX169" s="54"/>
      <c r="DUY169" s="54"/>
      <c r="DUZ169" s="54"/>
      <c r="DVA169" s="54"/>
      <c r="DVB169" s="54"/>
      <c r="DVC169" s="54"/>
      <c r="DVD169" s="54"/>
      <c r="DVE169" s="54"/>
      <c r="DVF169" s="54"/>
      <c r="DVG169" s="54"/>
      <c r="DVH169" s="54"/>
      <c r="DVI169" s="54"/>
      <c r="DVJ169" s="54"/>
      <c r="DVK169" s="54"/>
      <c r="DVL169" s="54"/>
      <c r="DVM169" s="54"/>
      <c r="DVN169" s="54"/>
      <c r="DVO169" s="54"/>
      <c r="DVP169" s="54"/>
      <c r="DVQ169" s="54"/>
      <c r="DVR169" s="54"/>
      <c r="DVS169" s="54"/>
      <c r="DVT169" s="54"/>
      <c r="DVU169" s="54"/>
      <c r="DVV169" s="54"/>
      <c r="DVW169" s="54"/>
      <c r="DVX169" s="54"/>
      <c r="DVY169" s="54"/>
      <c r="DVZ169" s="54"/>
      <c r="DWA169" s="54"/>
      <c r="DWB169" s="54"/>
      <c r="DWC169" s="54"/>
      <c r="DWD169" s="54"/>
      <c r="DWE169" s="54"/>
      <c r="DWF169" s="54"/>
      <c r="DWG169" s="54"/>
      <c r="DWH169" s="54"/>
      <c r="DWI169" s="54"/>
      <c r="DWJ169" s="54"/>
      <c r="DWK169" s="54"/>
      <c r="DWL169" s="54"/>
      <c r="DWM169" s="54"/>
      <c r="DWN169" s="54"/>
      <c r="DWO169" s="54"/>
      <c r="DWP169" s="54"/>
      <c r="DWQ169" s="54"/>
      <c r="DWR169" s="54"/>
      <c r="DWS169" s="54"/>
      <c r="DWT169" s="54"/>
      <c r="DWU169" s="54"/>
      <c r="DWV169" s="54"/>
      <c r="DWW169" s="54"/>
      <c r="DWX169" s="54"/>
      <c r="DWY169" s="54"/>
      <c r="DWZ169" s="54"/>
      <c r="DXA169" s="54"/>
      <c r="DXB169" s="54"/>
      <c r="DXC169" s="54"/>
      <c r="DXD169" s="54"/>
      <c r="DXE169" s="54"/>
      <c r="DXF169" s="54"/>
      <c r="DXG169" s="54"/>
      <c r="DXH169" s="54"/>
      <c r="DXI169" s="54"/>
      <c r="DXJ169" s="54"/>
      <c r="DXK169" s="54"/>
      <c r="DXL169" s="54"/>
      <c r="DXM169" s="54"/>
      <c r="DXN169" s="54"/>
      <c r="DXO169" s="54"/>
      <c r="DXP169" s="54"/>
      <c r="DXQ169" s="54"/>
      <c r="DXR169" s="54"/>
      <c r="DXS169" s="54"/>
      <c r="DXT169" s="54"/>
      <c r="DXU169" s="54"/>
      <c r="DXV169" s="54"/>
      <c r="DXW169" s="54"/>
      <c r="DXX169" s="54"/>
      <c r="DXY169" s="54"/>
      <c r="DXZ169" s="54"/>
      <c r="DYA169" s="54"/>
      <c r="DYB169" s="54"/>
      <c r="DYC169" s="54"/>
      <c r="DYD169" s="54"/>
      <c r="DYE169" s="54"/>
      <c r="DYF169" s="54"/>
      <c r="DYG169" s="54"/>
      <c r="DYH169" s="54"/>
      <c r="DYI169" s="54"/>
      <c r="DYJ169" s="54"/>
      <c r="DYK169" s="54"/>
      <c r="DYL169" s="54"/>
      <c r="DYM169" s="54"/>
      <c r="DYN169" s="54"/>
      <c r="DYO169" s="54"/>
      <c r="DYP169" s="54"/>
      <c r="DYQ169" s="54"/>
      <c r="DYR169" s="54"/>
      <c r="DYS169" s="54"/>
      <c r="DYT169" s="54"/>
      <c r="DYU169" s="54"/>
      <c r="DYV169" s="54"/>
      <c r="DYW169" s="54"/>
      <c r="DYX169" s="54"/>
      <c r="DYY169" s="54"/>
      <c r="DYZ169" s="54"/>
      <c r="DZA169" s="54"/>
      <c r="DZB169" s="54"/>
      <c r="DZC169" s="54"/>
      <c r="DZD169" s="54"/>
      <c r="DZE169" s="54"/>
      <c r="DZF169" s="54"/>
      <c r="DZG169" s="54"/>
      <c r="DZH169" s="54"/>
      <c r="DZI169" s="54"/>
      <c r="DZJ169" s="54"/>
      <c r="DZK169" s="54"/>
      <c r="DZL169" s="54"/>
      <c r="DZM169" s="54"/>
      <c r="DZN169" s="54"/>
      <c r="DZO169" s="54"/>
      <c r="DZP169" s="54"/>
      <c r="DZQ169" s="54"/>
      <c r="DZR169" s="54"/>
      <c r="DZS169" s="54"/>
      <c r="DZT169" s="54"/>
      <c r="DZU169" s="54"/>
      <c r="DZV169" s="54"/>
      <c r="DZW169" s="54"/>
      <c r="DZX169" s="54"/>
      <c r="DZY169" s="54"/>
      <c r="DZZ169" s="54"/>
      <c r="EAA169" s="54"/>
      <c r="EAB169" s="54"/>
      <c r="EAC169" s="54"/>
      <c r="EAD169" s="54"/>
      <c r="EAE169" s="54"/>
      <c r="EAF169" s="54"/>
      <c r="EAG169" s="54"/>
      <c r="EAH169" s="54"/>
      <c r="EAI169" s="54"/>
      <c r="EAJ169" s="54"/>
      <c r="EAK169" s="54"/>
      <c r="EAL169" s="54"/>
      <c r="EAM169" s="54"/>
      <c r="EAN169" s="54"/>
      <c r="EAO169" s="54"/>
      <c r="EAP169" s="54"/>
      <c r="EAQ169" s="54"/>
      <c r="EAR169" s="54"/>
      <c r="EAS169" s="54"/>
      <c r="EAT169" s="54"/>
      <c r="EAU169" s="54"/>
      <c r="EAV169" s="54"/>
      <c r="EAW169" s="54"/>
      <c r="EAX169" s="54"/>
      <c r="EAY169" s="54"/>
      <c r="EAZ169" s="54"/>
      <c r="EBA169" s="54"/>
      <c r="EBB169" s="54"/>
      <c r="EBC169" s="54"/>
      <c r="EBD169" s="54"/>
      <c r="EBE169" s="54"/>
      <c r="EBF169" s="54"/>
      <c r="EBG169" s="54"/>
      <c r="EBH169" s="54"/>
      <c r="EBI169" s="54"/>
      <c r="EBJ169" s="54"/>
      <c r="EBK169" s="54"/>
      <c r="EBL169" s="54"/>
      <c r="EBM169" s="54"/>
      <c r="EBN169" s="54"/>
      <c r="EBO169" s="54"/>
      <c r="EBP169" s="54"/>
      <c r="EBQ169" s="54"/>
      <c r="EBR169" s="54"/>
      <c r="EBS169" s="54"/>
      <c r="EBT169" s="54"/>
      <c r="EBU169" s="54"/>
      <c r="EBV169" s="54"/>
      <c r="EBW169" s="54"/>
      <c r="EBX169" s="54"/>
      <c r="EBY169" s="54"/>
      <c r="EBZ169" s="54"/>
      <c r="ECA169" s="54"/>
      <c r="ECB169" s="54"/>
      <c r="ECC169" s="54"/>
      <c r="ECD169" s="54"/>
      <c r="ECE169" s="54"/>
      <c r="ECF169" s="54"/>
      <c r="ECG169" s="54"/>
      <c r="ECH169" s="54"/>
      <c r="ECI169" s="54"/>
      <c r="ECJ169" s="54"/>
      <c r="ECK169" s="54"/>
      <c r="ECL169" s="54"/>
      <c r="ECM169" s="54"/>
      <c r="ECN169" s="54"/>
      <c r="ECO169" s="54"/>
      <c r="ECP169" s="54"/>
      <c r="ECQ169" s="54"/>
      <c r="ECR169" s="54"/>
      <c r="ECS169" s="54"/>
      <c r="ECT169" s="54"/>
      <c r="ECU169" s="54"/>
      <c r="ECV169" s="54"/>
      <c r="ECW169" s="54"/>
      <c r="ECX169" s="54"/>
      <c r="ECY169" s="54"/>
      <c r="ECZ169" s="54"/>
      <c r="EDA169" s="54"/>
      <c r="EDB169" s="54"/>
      <c r="EDC169" s="54"/>
      <c r="EDD169" s="54"/>
      <c r="EDE169" s="54"/>
      <c r="EDF169" s="54"/>
      <c r="EDG169" s="54"/>
      <c r="EDH169" s="54"/>
      <c r="EDI169" s="54"/>
      <c r="EDJ169" s="54"/>
      <c r="EDK169" s="54"/>
      <c r="EDL169" s="54"/>
      <c r="EDM169" s="54"/>
      <c r="EDN169" s="54"/>
      <c r="EDO169" s="54"/>
      <c r="EDP169" s="54"/>
      <c r="EDQ169" s="54"/>
      <c r="EDR169" s="54"/>
      <c r="EDS169" s="54"/>
      <c r="EDT169" s="54"/>
      <c r="EDU169" s="54"/>
      <c r="EDV169" s="54"/>
      <c r="EDW169" s="54"/>
      <c r="EDX169" s="54"/>
      <c r="EDY169" s="54"/>
      <c r="EDZ169" s="54"/>
      <c r="EEA169" s="54"/>
      <c r="EEB169" s="54"/>
      <c r="EEC169" s="54"/>
      <c r="EED169" s="54"/>
      <c r="EEE169" s="54"/>
      <c r="EEF169" s="54"/>
      <c r="EEG169" s="54"/>
      <c r="EEH169" s="54"/>
      <c r="EEI169" s="54"/>
      <c r="EEJ169" s="54"/>
      <c r="EEK169" s="54"/>
      <c r="EEL169" s="54"/>
      <c r="EEM169" s="54"/>
      <c r="EEN169" s="54"/>
      <c r="EEO169" s="54"/>
      <c r="EEP169" s="54"/>
      <c r="EEQ169" s="54"/>
      <c r="EER169" s="54"/>
      <c r="EES169" s="54"/>
      <c r="EET169" s="54"/>
      <c r="EEU169" s="54"/>
      <c r="EEV169" s="54"/>
      <c r="EEW169" s="54"/>
      <c r="EEX169" s="54"/>
      <c r="EEY169" s="54"/>
      <c r="EEZ169" s="54"/>
      <c r="EFA169" s="54"/>
      <c r="EFB169" s="54"/>
      <c r="EFC169" s="54"/>
      <c r="EFD169" s="54"/>
      <c r="EFE169" s="54"/>
      <c r="EFF169" s="54"/>
      <c r="EFG169" s="54"/>
      <c r="EFH169" s="54"/>
      <c r="EFI169" s="54"/>
      <c r="EFJ169" s="54"/>
      <c r="EFK169" s="54"/>
      <c r="EFL169" s="54"/>
      <c r="EFM169" s="54"/>
      <c r="EFN169" s="54"/>
      <c r="EFO169" s="54"/>
      <c r="EFP169" s="54"/>
      <c r="EFQ169" s="54"/>
      <c r="EFR169" s="54"/>
      <c r="EFS169" s="54"/>
      <c r="EFT169" s="54"/>
      <c r="EFU169" s="54"/>
      <c r="EFV169" s="54"/>
      <c r="EFW169" s="54"/>
      <c r="EFX169" s="54"/>
      <c r="EFY169" s="54"/>
      <c r="EFZ169" s="54"/>
      <c r="EGA169" s="54"/>
      <c r="EGB169" s="54"/>
      <c r="EGC169" s="54"/>
      <c r="EGD169" s="54"/>
      <c r="EGE169" s="54"/>
      <c r="EGF169" s="54"/>
      <c r="EGG169" s="54"/>
      <c r="EGH169" s="54"/>
      <c r="EGI169" s="54"/>
      <c r="EGJ169" s="54"/>
      <c r="EGK169" s="54"/>
      <c r="EGL169" s="54"/>
      <c r="EGM169" s="54"/>
      <c r="EGN169" s="54"/>
      <c r="EGO169" s="54"/>
      <c r="EGP169" s="54"/>
      <c r="EGQ169" s="54"/>
      <c r="EGR169" s="54"/>
      <c r="EGS169" s="54"/>
      <c r="EGT169" s="54"/>
      <c r="EGU169" s="54"/>
      <c r="EGV169" s="54"/>
      <c r="EGW169" s="54"/>
      <c r="EGX169" s="54"/>
      <c r="EGY169" s="54"/>
      <c r="EGZ169" s="54"/>
      <c r="EHA169" s="54"/>
      <c r="EHB169" s="54"/>
      <c r="EHC169" s="54"/>
      <c r="EHD169" s="54"/>
      <c r="EHE169" s="54"/>
      <c r="EHF169" s="54"/>
      <c r="EHG169" s="54"/>
      <c r="EHH169" s="54"/>
      <c r="EHI169" s="54"/>
      <c r="EHJ169" s="54"/>
      <c r="EHK169" s="54"/>
      <c r="EHL169" s="54"/>
      <c r="EHM169" s="54"/>
      <c r="EHN169" s="54"/>
      <c r="EHO169" s="54"/>
      <c r="EHP169" s="54"/>
      <c r="EHQ169" s="54"/>
      <c r="EHR169" s="54"/>
      <c r="EHS169" s="54"/>
      <c r="EHT169" s="54"/>
      <c r="EHU169" s="54"/>
      <c r="EHV169" s="54"/>
      <c r="EHW169" s="54"/>
      <c r="EHX169" s="54"/>
      <c r="EHY169" s="54"/>
      <c r="EHZ169" s="54"/>
      <c r="EIA169" s="54"/>
      <c r="EIB169" s="54"/>
      <c r="EIC169" s="54"/>
      <c r="EID169" s="54"/>
      <c r="EIE169" s="54"/>
      <c r="EIF169" s="54"/>
      <c r="EIG169" s="54"/>
      <c r="EIH169" s="54"/>
      <c r="EII169" s="54"/>
      <c r="EIJ169" s="54"/>
      <c r="EIK169" s="54"/>
      <c r="EIL169" s="54"/>
      <c r="EIM169" s="54"/>
      <c r="EIN169" s="54"/>
      <c r="EIO169" s="54"/>
      <c r="EIP169" s="54"/>
      <c r="EIQ169" s="54"/>
      <c r="EIR169" s="54"/>
      <c r="EIS169" s="54"/>
      <c r="EIT169" s="54"/>
      <c r="EIU169" s="54"/>
      <c r="EIV169" s="54"/>
      <c r="EIW169" s="54"/>
      <c r="EIX169" s="54"/>
      <c r="EIY169" s="54"/>
      <c r="EIZ169" s="54"/>
      <c r="EJA169" s="54"/>
      <c r="EJB169" s="54"/>
      <c r="EJC169" s="54"/>
      <c r="EJD169" s="54"/>
      <c r="EJE169" s="54"/>
      <c r="EJF169" s="54"/>
      <c r="EJG169" s="54"/>
      <c r="EJH169" s="54"/>
      <c r="EJI169" s="54"/>
      <c r="EJJ169" s="54"/>
      <c r="EJK169" s="54"/>
      <c r="EJL169" s="54"/>
      <c r="EJM169" s="54"/>
      <c r="EJN169" s="54"/>
      <c r="EJO169" s="54"/>
      <c r="EJP169" s="54"/>
      <c r="EJQ169" s="54"/>
      <c r="EJR169" s="54"/>
      <c r="EJS169" s="54"/>
      <c r="EJT169" s="54"/>
      <c r="EJU169" s="54"/>
      <c r="EJV169" s="54"/>
      <c r="EJW169" s="54"/>
      <c r="EJX169" s="54"/>
      <c r="EJY169" s="54"/>
      <c r="EJZ169" s="54"/>
      <c r="EKA169" s="54"/>
      <c r="EKB169" s="54"/>
      <c r="EKC169" s="54"/>
      <c r="EKD169" s="54"/>
      <c r="EKE169" s="54"/>
      <c r="EKF169" s="54"/>
      <c r="EKG169" s="54"/>
      <c r="EKH169" s="54"/>
      <c r="EKI169" s="54"/>
      <c r="EKJ169" s="54"/>
      <c r="EKK169" s="54"/>
      <c r="EKL169" s="54"/>
      <c r="EKM169" s="54"/>
      <c r="EKN169" s="54"/>
      <c r="EKO169" s="54"/>
      <c r="EKP169" s="54"/>
      <c r="EKQ169" s="54"/>
      <c r="EKR169" s="54"/>
      <c r="EKS169" s="54"/>
      <c r="EKT169" s="54"/>
      <c r="EKU169" s="54"/>
      <c r="EKV169" s="54"/>
      <c r="EKW169" s="54"/>
      <c r="EKX169" s="54"/>
      <c r="EKY169" s="54"/>
      <c r="EKZ169" s="54"/>
      <c r="ELA169" s="54"/>
      <c r="ELB169" s="54"/>
      <c r="ELC169" s="54"/>
      <c r="ELD169" s="54"/>
      <c r="ELE169" s="54"/>
      <c r="ELF169" s="54"/>
      <c r="ELG169" s="54"/>
      <c r="ELH169" s="54"/>
      <c r="ELI169" s="54"/>
      <c r="ELJ169" s="54"/>
      <c r="ELK169" s="54"/>
      <c r="ELL169" s="54"/>
      <c r="ELM169" s="54"/>
      <c r="ELN169" s="54"/>
      <c r="ELO169" s="54"/>
      <c r="ELP169" s="54"/>
      <c r="ELQ169" s="54"/>
      <c r="ELR169" s="54"/>
      <c r="ELS169" s="54"/>
      <c r="ELT169" s="54"/>
      <c r="ELU169" s="54"/>
      <c r="ELV169" s="54"/>
      <c r="ELW169" s="54"/>
      <c r="ELX169" s="54"/>
      <c r="ELY169" s="54"/>
      <c r="ELZ169" s="54"/>
      <c r="EMA169" s="54"/>
      <c r="EMB169" s="54"/>
      <c r="EMC169" s="54"/>
      <c r="EMD169" s="54"/>
      <c r="EME169" s="54"/>
      <c r="EMF169" s="54"/>
      <c r="EMG169" s="54"/>
      <c r="EMH169" s="54"/>
      <c r="EMI169" s="54"/>
      <c r="EMJ169" s="54"/>
      <c r="EMK169" s="54"/>
      <c r="EML169" s="54"/>
      <c r="EMM169" s="54"/>
      <c r="EMN169" s="54"/>
      <c r="EMO169" s="54"/>
      <c r="EMP169" s="54"/>
      <c r="EMQ169" s="54"/>
      <c r="EMR169" s="54"/>
      <c r="EMS169" s="54"/>
      <c r="EMT169" s="54"/>
      <c r="EMU169" s="54"/>
      <c r="EMV169" s="54"/>
      <c r="EMW169" s="54"/>
      <c r="EMX169" s="54"/>
      <c r="EMY169" s="54"/>
      <c r="EMZ169" s="54"/>
      <c r="ENA169" s="54"/>
      <c r="ENB169" s="54"/>
      <c r="ENC169" s="54"/>
      <c r="END169" s="54"/>
      <c r="ENE169" s="54"/>
      <c r="ENF169" s="54"/>
      <c r="ENG169" s="54"/>
      <c r="ENH169" s="54"/>
      <c r="ENI169" s="54"/>
      <c r="ENJ169" s="54"/>
      <c r="ENK169" s="54"/>
      <c r="ENL169" s="54"/>
      <c r="ENM169" s="54"/>
      <c r="ENN169" s="54"/>
      <c r="ENO169" s="54"/>
      <c r="ENP169" s="54"/>
      <c r="ENQ169" s="54"/>
      <c r="ENR169" s="54"/>
      <c r="ENS169" s="54"/>
      <c r="ENT169" s="54"/>
      <c r="ENU169" s="54"/>
      <c r="ENV169" s="54"/>
      <c r="ENW169" s="54"/>
      <c r="ENX169" s="54"/>
      <c r="ENY169" s="54"/>
      <c r="ENZ169" s="54"/>
      <c r="EOA169" s="54"/>
      <c r="EOB169" s="54"/>
      <c r="EOC169" s="54"/>
      <c r="EOD169" s="54"/>
      <c r="EOE169" s="54"/>
      <c r="EOF169" s="54"/>
      <c r="EOG169" s="54"/>
      <c r="EOH169" s="54"/>
      <c r="EOI169" s="54"/>
      <c r="EOJ169" s="54"/>
      <c r="EOK169" s="54"/>
      <c r="EOL169" s="54"/>
      <c r="EOM169" s="54"/>
      <c r="EON169" s="54"/>
      <c r="EOO169" s="54"/>
      <c r="EOP169" s="54"/>
      <c r="EOQ169" s="54"/>
      <c r="EOR169" s="54"/>
      <c r="EOS169" s="54"/>
      <c r="EOT169" s="54"/>
      <c r="EOU169" s="54"/>
      <c r="EOV169" s="54"/>
      <c r="EOW169" s="54"/>
      <c r="EOX169" s="54"/>
      <c r="EOY169" s="54"/>
      <c r="EOZ169" s="54"/>
      <c r="EPA169" s="54"/>
      <c r="EPB169" s="54"/>
      <c r="EPC169" s="54"/>
      <c r="EPD169" s="54"/>
      <c r="EPE169" s="54"/>
      <c r="EPF169" s="54"/>
      <c r="EPG169" s="54"/>
      <c r="EPH169" s="54"/>
      <c r="EPI169" s="54"/>
      <c r="EPJ169" s="54"/>
      <c r="EPK169" s="54"/>
      <c r="EPL169" s="54"/>
      <c r="EPM169" s="54"/>
      <c r="EPN169" s="54"/>
      <c r="EPO169" s="54"/>
      <c r="EPP169" s="54"/>
      <c r="EPQ169" s="54"/>
      <c r="EPR169" s="54"/>
      <c r="EPS169" s="54"/>
      <c r="EPT169" s="54"/>
      <c r="EPU169" s="54"/>
      <c r="EPV169" s="54"/>
      <c r="EPW169" s="54"/>
      <c r="EPX169" s="54"/>
      <c r="EPY169" s="54"/>
      <c r="EPZ169" s="54"/>
      <c r="EQA169" s="54"/>
      <c r="EQB169" s="54"/>
      <c r="EQC169" s="54"/>
      <c r="EQD169" s="54"/>
      <c r="EQE169" s="54"/>
      <c r="EQF169" s="54"/>
      <c r="EQG169" s="54"/>
      <c r="EQH169" s="54"/>
      <c r="EQI169" s="54"/>
      <c r="EQJ169" s="54"/>
      <c r="EQK169" s="54"/>
      <c r="EQL169" s="54"/>
      <c r="EQM169" s="54"/>
      <c r="EQN169" s="54"/>
      <c r="EQO169" s="54"/>
      <c r="EQP169" s="54"/>
      <c r="EQQ169" s="54"/>
      <c r="EQR169" s="54"/>
      <c r="EQS169" s="54"/>
      <c r="EQT169" s="54"/>
      <c r="EQU169" s="54"/>
      <c r="EQV169" s="54"/>
      <c r="EQW169" s="54"/>
      <c r="EQX169" s="54"/>
      <c r="EQY169" s="54"/>
      <c r="EQZ169" s="54"/>
      <c r="ERA169" s="54"/>
      <c r="ERB169" s="54"/>
      <c r="ERC169" s="54"/>
      <c r="ERD169" s="54"/>
      <c r="ERE169" s="54"/>
      <c r="ERF169" s="54"/>
      <c r="ERG169" s="54"/>
      <c r="ERH169" s="54"/>
      <c r="ERI169" s="54"/>
      <c r="ERJ169" s="54"/>
      <c r="ERK169" s="54"/>
      <c r="ERL169" s="54"/>
      <c r="ERM169" s="54"/>
      <c r="ERN169" s="54"/>
      <c r="ERO169" s="54"/>
      <c r="ERP169" s="54"/>
      <c r="ERQ169" s="54"/>
      <c r="ERR169" s="54"/>
      <c r="ERS169" s="54"/>
      <c r="ERT169" s="54"/>
      <c r="ERU169" s="54"/>
      <c r="ERV169" s="54"/>
      <c r="ERW169" s="54"/>
      <c r="ERX169" s="54"/>
      <c r="ERY169" s="54"/>
      <c r="ERZ169" s="54"/>
      <c r="ESA169" s="54"/>
      <c r="ESB169" s="54"/>
      <c r="ESC169" s="54"/>
      <c r="ESD169" s="54"/>
      <c r="ESE169" s="54"/>
      <c r="ESF169" s="54"/>
      <c r="ESG169" s="54"/>
      <c r="ESH169" s="54"/>
      <c r="ESI169" s="54"/>
      <c r="ESJ169" s="54"/>
      <c r="ESK169" s="54"/>
      <c r="ESL169" s="54"/>
      <c r="ESM169" s="54"/>
      <c r="ESN169" s="54"/>
      <c r="ESO169" s="54"/>
      <c r="ESP169" s="54"/>
      <c r="ESQ169" s="54"/>
      <c r="ESR169" s="54"/>
      <c r="ESS169" s="54"/>
      <c r="EST169" s="54"/>
      <c r="ESU169" s="54"/>
      <c r="ESV169" s="54"/>
      <c r="ESW169" s="54"/>
      <c r="ESX169" s="54"/>
      <c r="ESY169" s="54"/>
      <c r="ESZ169" s="54"/>
      <c r="ETA169" s="54"/>
      <c r="ETB169" s="54"/>
      <c r="ETC169" s="54"/>
      <c r="ETD169" s="54"/>
      <c r="ETE169" s="54"/>
      <c r="ETF169" s="54"/>
      <c r="ETG169" s="54"/>
      <c r="ETH169" s="54"/>
      <c r="ETI169" s="54"/>
      <c r="ETJ169" s="54"/>
      <c r="ETK169" s="54"/>
      <c r="ETL169" s="54"/>
      <c r="ETM169" s="54"/>
      <c r="ETN169" s="54"/>
      <c r="ETO169" s="54"/>
      <c r="ETP169" s="54"/>
      <c r="ETQ169" s="54"/>
      <c r="ETR169" s="54"/>
      <c r="ETS169" s="54"/>
      <c r="ETT169" s="54"/>
      <c r="ETU169" s="54"/>
      <c r="ETV169" s="54"/>
      <c r="ETW169" s="54"/>
      <c r="ETX169" s="54"/>
      <c r="ETY169" s="54"/>
      <c r="ETZ169" s="54"/>
      <c r="EUA169" s="54"/>
      <c r="EUB169" s="54"/>
      <c r="EUC169" s="54"/>
      <c r="EUD169" s="54"/>
      <c r="EUE169" s="54"/>
      <c r="EUF169" s="54"/>
      <c r="EUG169" s="54"/>
      <c r="EUH169" s="54"/>
      <c r="EUI169" s="54"/>
      <c r="EUJ169" s="54"/>
      <c r="EUK169" s="54"/>
      <c r="EUL169" s="54"/>
      <c r="EUM169" s="54"/>
      <c r="EUN169" s="54"/>
      <c r="EUO169" s="54"/>
      <c r="EUP169" s="54"/>
      <c r="EUQ169" s="54"/>
      <c r="EUR169" s="54"/>
      <c r="EUS169" s="54"/>
      <c r="EUT169" s="54"/>
      <c r="EUU169" s="54"/>
      <c r="EUV169" s="54"/>
      <c r="EUW169" s="54"/>
      <c r="EUX169" s="54"/>
      <c r="EUY169" s="54"/>
      <c r="EUZ169" s="54"/>
      <c r="EVA169" s="54"/>
      <c r="EVB169" s="54"/>
      <c r="EVC169" s="54"/>
      <c r="EVD169" s="54"/>
      <c r="EVE169" s="54"/>
      <c r="EVF169" s="54"/>
      <c r="EVG169" s="54"/>
      <c r="EVH169" s="54"/>
      <c r="EVI169" s="54"/>
      <c r="EVJ169" s="54"/>
      <c r="EVK169" s="54"/>
      <c r="EVL169" s="54"/>
      <c r="EVM169" s="54"/>
      <c r="EVN169" s="54"/>
      <c r="EVO169" s="54"/>
      <c r="EVP169" s="54"/>
      <c r="EVQ169" s="54"/>
      <c r="EVR169" s="54"/>
      <c r="EVS169" s="54"/>
      <c r="EVT169" s="54"/>
      <c r="EVU169" s="54"/>
      <c r="EVV169" s="54"/>
      <c r="EVW169" s="54"/>
      <c r="EVX169" s="54"/>
      <c r="EVY169" s="54"/>
      <c r="EVZ169" s="54"/>
      <c r="EWA169" s="54"/>
      <c r="EWB169" s="54"/>
      <c r="EWC169" s="54"/>
      <c r="EWD169" s="54"/>
      <c r="EWE169" s="54"/>
      <c r="EWF169" s="54"/>
      <c r="EWG169" s="54"/>
      <c r="EWH169" s="54"/>
      <c r="EWI169" s="54"/>
      <c r="EWJ169" s="54"/>
      <c r="EWK169" s="54"/>
      <c r="EWL169" s="54"/>
      <c r="EWM169" s="54"/>
      <c r="EWN169" s="54"/>
      <c r="EWO169" s="54"/>
      <c r="EWP169" s="54"/>
      <c r="EWQ169" s="54"/>
      <c r="EWR169" s="54"/>
      <c r="EWS169" s="54"/>
      <c r="EWT169" s="54"/>
      <c r="EWU169" s="54"/>
      <c r="EWV169" s="54"/>
      <c r="EWW169" s="54"/>
      <c r="EWX169" s="54"/>
      <c r="EWY169" s="54"/>
      <c r="EWZ169" s="54"/>
      <c r="EXA169" s="54"/>
      <c r="EXB169" s="54"/>
      <c r="EXC169" s="54"/>
      <c r="EXD169" s="54"/>
      <c r="EXE169" s="54"/>
      <c r="EXF169" s="54"/>
      <c r="EXG169" s="54"/>
      <c r="EXH169" s="54"/>
      <c r="EXI169" s="54"/>
      <c r="EXJ169" s="54"/>
      <c r="EXK169" s="54"/>
      <c r="EXL169" s="54"/>
      <c r="EXM169" s="54"/>
      <c r="EXN169" s="54"/>
      <c r="EXO169" s="54"/>
      <c r="EXP169" s="54"/>
      <c r="EXQ169" s="54"/>
      <c r="EXR169" s="54"/>
      <c r="EXS169" s="54"/>
      <c r="EXT169" s="54"/>
      <c r="EXU169" s="54"/>
      <c r="EXV169" s="54"/>
      <c r="EXW169" s="54"/>
      <c r="EXX169" s="54"/>
      <c r="EXY169" s="54"/>
      <c r="EXZ169" s="54"/>
      <c r="EYA169" s="54"/>
      <c r="EYB169" s="54"/>
      <c r="EYC169" s="54"/>
      <c r="EYD169" s="54"/>
      <c r="EYE169" s="54"/>
      <c r="EYF169" s="54"/>
      <c r="EYG169" s="54"/>
      <c r="EYH169" s="54"/>
      <c r="EYI169" s="54"/>
      <c r="EYJ169" s="54"/>
      <c r="EYK169" s="54"/>
      <c r="EYL169" s="54"/>
      <c r="EYM169" s="54"/>
      <c r="EYN169" s="54"/>
      <c r="EYO169" s="54"/>
      <c r="EYP169" s="54"/>
      <c r="EYQ169" s="54"/>
      <c r="EYR169" s="54"/>
      <c r="EYS169" s="54"/>
      <c r="EYT169" s="54"/>
      <c r="EYU169" s="54"/>
      <c r="EYV169" s="54"/>
      <c r="EYW169" s="54"/>
      <c r="EYX169" s="54"/>
      <c r="EYY169" s="54"/>
      <c r="EYZ169" s="54"/>
      <c r="EZA169" s="54"/>
      <c r="EZB169" s="54"/>
      <c r="EZC169" s="54"/>
      <c r="EZD169" s="54"/>
      <c r="EZE169" s="54"/>
      <c r="EZF169" s="54"/>
      <c r="EZG169" s="54"/>
      <c r="EZH169" s="54"/>
      <c r="EZI169" s="54"/>
      <c r="EZJ169" s="54"/>
      <c r="EZK169" s="54"/>
      <c r="EZL169" s="54"/>
      <c r="EZM169" s="54"/>
      <c r="EZN169" s="54"/>
      <c r="EZO169" s="54"/>
      <c r="EZP169" s="54"/>
      <c r="EZQ169" s="54"/>
      <c r="EZR169" s="54"/>
      <c r="EZS169" s="54"/>
      <c r="EZT169" s="54"/>
      <c r="EZU169" s="54"/>
      <c r="EZV169" s="54"/>
      <c r="EZW169" s="54"/>
      <c r="EZX169" s="54"/>
      <c r="EZY169" s="54"/>
      <c r="EZZ169" s="54"/>
      <c r="FAA169" s="54"/>
      <c r="FAB169" s="54"/>
      <c r="FAC169" s="54"/>
      <c r="FAD169" s="54"/>
      <c r="FAE169" s="54"/>
      <c r="FAF169" s="54"/>
      <c r="FAG169" s="54"/>
      <c r="FAH169" s="54"/>
      <c r="FAI169" s="54"/>
      <c r="FAJ169" s="54"/>
      <c r="FAK169" s="54"/>
      <c r="FAL169" s="54"/>
      <c r="FAM169" s="54"/>
      <c r="FAN169" s="54"/>
      <c r="FAO169" s="54"/>
      <c r="FAP169" s="54"/>
      <c r="FAQ169" s="54"/>
      <c r="FAR169" s="54"/>
      <c r="FAS169" s="54"/>
      <c r="FAT169" s="54"/>
      <c r="FAU169" s="54"/>
      <c r="FAV169" s="54"/>
      <c r="FAW169" s="54"/>
      <c r="FAX169" s="54"/>
      <c r="FAY169" s="54"/>
      <c r="FAZ169" s="54"/>
      <c r="FBA169" s="54"/>
      <c r="FBB169" s="54"/>
      <c r="FBC169" s="54"/>
      <c r="FBD169" s="54"/>
      <c r="FBE169" s="54"/>
      <c r="FBF169" s="54"/>
      <c r="FBG169" s="54"/>
      <c r="FBH169" s="54"/>
      <c r="FBI169" s="54"/>
      <c r="FBJ169" s="54"/>
      <c r="FBK169" s="54"/>
      <c r="FBL169" s="54"/>
      <c r="FBM169" s="54"/>
      <c r="FBN169" s="54"/>
      <c r="FBO169" s="54"/>
      <c r="FBP169" s="54"/>
      <c r="FBQ169" s="54"/>
      <c r="FBR169" s="54"/>
      <c r="FBS169" s="54"/>
      <c r="FBT169" s="54"/>
      <c r="FBU169" s="54"/>
      <c r="FBV169" s="54"/>
      <c r="FBW169" s="54"/>
      <c r="FBX169" s="54"/>
      <c r="FBY169" s="54"/>
      <c r="FBZ169" s="54"/>
      <c r="FCA169" s="54"/>
      <c r="FCB169" s="54"/>
      <c r="FCC169" s="54"/>
      <c r="FCD169" s="54"/>
      <c r="FCE169" s="54"/>
      <c r="FCF169" s="54"/>
      <c r="FCG169" s="54"/>
      <c r="FCH169" s="54"/>
      <c r="FCI169" s="54"/>
      <c r="FCJ169" s="54"/>
      <c r="FCK169" s="54"/>
      <c r="FCL169" s="54"/>
      <c r="FCM169" s="54"/>
      <c r="FCN169" s="54"/>
      <c r="FCO169" s="54"/>
      <c r="FCP169" s="54"/>
      <c r="FCQ169" s="54"/>
      <c r="FCR169" s="54"/>
      <c r="FCS169" s="54"/>
      <c r="FCT169" s="54"/>
      <c r="FCU169" s="54"/>
      <c r="FCV169" s="54"/>
      <c r="FCW169" s="54"/>
      <c r="FCX169" s="54"/>
      <c r="FCY169" s="54"/>
      <c r="FCZ169" s="54"/>
      <c r="FDA169" s="54"/>
      <c r="FDB169" s="54"/>
      <c r="FDC169" s="54"/>
      <c r="FDD169" s="54"/>
      <c r="FDE169" s="54"/>
      <c r="FDF169" s="54"/>
      <c r="FDG169" s="54"/>
      <c r="FDH169" s="54"/>
      <c r="FDI169" s="54"/>
      <c r="FDJ169" s="54"/>
      <c r="FDK169" s="54"/>
      <c r="FDL169" s="54"/>
      <c r="FDM169" s="54"/>
      <c r="FDN169" s="54"/>
      <c r="FDO169" s="54"/>
      <c r="FDP169" s="54"/>
      <c r="FDQ169" s="54"/>
      <c r="FDR169" s="54"/>
      <c r="FDS169" s="54"/>
      <c r="FDT169" s="54"/>
      <c r="FDU169" s="54"/>
      <c r="FDV169" s="54"/>
      <c r="FDW169" s="54"/>
      <c r="FDX169" s="54"/>
      <c r="FDY169" s="54"/>
      <c r="FDZ169" s="54"/>
      <c r="FEA169" s="54"/>
      <c r="FEB169" s="54"/>
      <c r="FEC169" s="54"/>
      <c r="FED169" s="54"/>
      <c r="FEE169" s="54"/>
      <c r="FEF169" s="54"/>
      <c r="FEG169" s="54"/>
      <c r="FEH169" s="54"/>
      <c r="FEI169" s="54"/>
      <c r="FEJ169" s="54"/>
      <c r="FEK169" s="54"/>
      <c r="FEL169" s="54"/>
      <c r="FEM169" s="54"/>
      <c r="FEN169" s="54"/>
      <c r="FEO169" s="54"/>
      <c r="FEP169" s="54"/>
      <c r="FEQ169" s="54"/>
      <c r="FER169" s="54"/>
      <c r="FES169" s="54"/>
      <c r="FET169" s="54"/>
      <c r="FEU169" s="54"/>
      <c r="FEV169" s="54"/>
      <c r="FEW169" s="54"/>
      <c r="FEX169" s="54"/>
      <c r="FEY169" s="54"/>
      <c r="FEZ169" s="54"/>
      <c r="FFA169" s="54"/>
      <c r="FFB169" s="54"/>
      <c r="FFC169" s="54"/>
      <c r="FFD169" s="54"/>
      <c r="FFE169" s="54"/>
      <c r="FFF169" s="54"/>
      <c r="FFG169" s="54"/>
      <c r="FFH169" s="54"/>
      <c r="FFI169" s="54"/>
      <c r="FFJ169" s="54"/>
      <c r="FFK169" s="54"/>
      <c r="FFL169" s="54"/>
      <c r="FFM169" s="54"/>
      <c r="FFN169" s="54"/>
      <c r="FFO169" s="54"/>
      <c r="FFP169" s="54"/>
      <c r="FFQ169" s="54"/>
      <c r="FFR169" s="54"/>
      <c r="FFS169" s="54"/>
      <c r="FFT169" s="54"/>
      <c r="FFU169" s="54"/>
      <c r="FFV169" s="54"/>
      <c r="FFW169" s="54"/>
      <c r="FFX169" s="54"/>
      <c r="FFY169" s="54"/>
      <c r="FFZ169" s="54"/>
      <c r="FGA169" s="54"/>
      <c r="FGB169" s="54"/>
      <c r="FGC169" s="54"/>
      <c r="FGD169" s="54"/>
      <c r="FGE169" s="54"/>
      <c r="FGF169" s="54"/>
      <c r="FGG169" s="54"/>
      <c r="FGH169" s="54"/>
      <c r="FGI169" s="54"/>
      <c r="FGJ169" s="54"/>
      <c r="FGK169" s="54"/>
      <c r="FGL169" s="54"/>
      <c r="FGM169" s="54"/>
      <c r="FGN169" s="54"/>
      <c r="FGO169" s="54"/>
      <c r="FGP169" s="54"/>
      <c r="FGQ169" s="54"/>
      <c r="FGR169" s="54"/>
      <c r="FGS169" s="54"/>
      <c r="FGT169" s="54"/>
      <c r="FGU169" s="54"/>
      <c r="FGV169" s="54"/>
      <c r="FGW169" s="54"/>
      <c r="FGX169" s="54"/>
      <c r="FGY169" s="54"/>
      <c r="FGZ169" s="54"/>
      <c r="FHA169" s="54"/>
      <c r="FHB169" s="54"/>
      <c r="FHC169" s="54"/>
      <c r="FHD169" s="54"/>
      <c r="FHE169" s="54"/>
      <c r="FHF169" s="54"/>
      <c r="FHG169" s="54"/>
      <c r="FHH169" s="54"/>
      <c r="FHI169" s="54"/>
      <c r="FHJ169" s="54"/>
      <c r="FHK169" s="54"/>
      <c r="FHL169" s="54"/>
      <c r="FHM169" s="54"/>
      <c r="FHN169" s="54"/>
      <c r="FHO169" s="54"/>
      <c r="FHP169" s="54"/>
      <c r="FHQ169" s="54"/>
      <c r="FHR169" s="54"/>
      <c r="FHS169" s="54"/>
      <c r="FHT169" s="54"/>
      <c r="FHU169" s="54"/>
      <c r="FHV169" s="54"/>
      <c r="FHW169" s="54"/>
      <c r="FHX169" s="54"/>
      <c r="FHY169" s="54"/>
      <c r="FHZ169" s="54"/>
      <c r="FIA169" s="54"/>
      <c r="FIB169" s="54"/>
      <c r="FIC169" s="54"/>
      <c r="FID169" s="54"/>
      <c r="FIE169" s="54"/>
      <c r="FIF169" s="54"/>
      <c r="FIG169" s="54"/>
      <c r="FIH169" s="54"/>
      <c r="FII169" s="54"/>
      <c r="FIJ169" s="54"/>
      <c r="FIK169" s="54"/>
      <c r="FIL169" s="54"/>
      <c r="FIM169" s="54"/>
      <c r="FIN169" s="54"/>
      <c r="FIO169" s="54"/>
      <c r="FIP169" s="54"/>
      <c r="FIQ169" s="54"/>
      <c r="FIR169" s="54"/>
      <c r="FIS169" s="54"/>
      <c r="FIT169" s="54"/>
      <c r="FIU169" s="54"/>
      <c r="FIV169" s="54"/>
      <c r="FIW169" s="54"/>
      <c r="FIX169" s="54"/>
      <c r="FIY169" s="54"/>
      <c r="FIZ169" s="54"/>
      <c r="FJA169" s="54"/>
      <c r="FJB169" s="54"/>
      <c r="FJC169" s="54"/>
      <c r="FJD169" s="54"/>
      <c r="FJE169" s="54"/>
      <c r="FJF169" s="54"/>
      <c r="FJG169" s="54"/>
      <c r="FJH169" s="54"/>
      <c r="FJI169" s="54"/>
      <c r="FJJ169" s="54"/>
      <c r="FJK169" s="54"/>
      <c r="FJL169" s="54"/>
      <c r="FJM169" s="54"/>
      <c r="FJN169" s="54"/>
      <c r="FJO169" s="54"/>
      <c r="FJP169" s="54"/>
      <c r="FJQ169" s="54"/>
      <c r="FJR169" s="54"/>
      <c r="FJS169" s="54"/>
      <c r="FJT169" s="54"/>
      <c r="FJU169" s="54"/>
      <c r="FJV169" s="54"/>
      <c r="FJW169" s="54"/>
      <c r="FJX169" s="54"/>
      <c r="FJY169" s="54"/>
      <c r="FJZ169" s="54"/>
      <c r="FKA169" s="54"/>
      <c r="FKB169" s="54"/>
      <c r="FKC169" s="54"/>
      <c r="FKD169" s="54"/>
      <c r="FKE169" s="54"/>
      <c r="FKF169" s="54"/>
      <c r="FKG169" s="54"/>
      <c r="FKH169" s="54"/>
      <c r="FKI169" s="54"/>
      <c r="FKJ169" s="54"/>
      <c r="FKK169" s="54"/>
      <c r="FKL169" s="54"/>
      <c r="FKM169" s="54"/>
      <c r="FKN169" s="54"/>
      <c r="FKO169" s="54"/>
      <c r="FKP169" s="54"/>
      <c r="FKQ169" s="54"/>
      <c r="FKR169" s="54"/>
      <c r="FKS169" s="54"/>
      <c r="FKT169" s="54"/>
      <c r="FKU169" s="54"/>
      <c r="FKV169" s="54"/>
      <c r="FKW169" s="54"/>
      <c r="FKX169" s="54"/>
      <c r="FKY169" s="54"/>
      <c r="FKZ169" s="54"/>
      <c r="FLA169" s="54"/>
      <c r="FLB169" s="54"/>
      <c r="FLC169" s="54"/>
      <c r="FLD169" s="54"/>
      <c r="FLE169" s="54"/>
      <c r="FLF169" s="54"/>
      <c r="FLG169" s="54"/>
      <c r="FLH169" s="54"/>
      <c r="FLI169" s="54"/>
      <c r="FLJ169" s="54"/>
      <c r="FLK169" s="54"/>
      <c r="FLL169" s="54"/>
      <c r="FLM169" s="54"/>
      <c r="FLN169" s="54"/>
      <c r="FLO169" s="54"/>
      <c r="FLP169" s="54"/>
      <c r="FLQ169" s="54"/>
      <c r="FLR169" s="54"/>
      <c r="FLS169" s="54"/>
      <c r="FLT169" s="54"/>
      <c r="FLU169" s="54"/>
      <c r="FLV169" s="54"/>
      <c r="FLW169" s="54"/>
      <c r="FLX169" s="54"/>
      <c r="FLY169" s="54"/>
      <c r="FLZ169" s="54"/>
      <c r="FMA169" s="54"/>
      <c r="FMB169" s="54"/>
      <c r="FMC169" s="54"/>
      <c r="FMD169" s="54"/>
      <c r="FME169" s="54"/>
      <c r="FMF169" s="54"/>
      <c r="FMG169" s="54"/>
      <c r="FMH169" s="54"/>
      <c r="FMI169" s="54"/>
      <c r="FMJ169" s="54"/>
      <c r="FMK169" s="54"/>
      <c r="FML169" s="54"/>
      <c r="FMM169" s="54"/>
      <c r="FMN169" s="54"/>
      <c r="FMO169" s="54"/>
      <c r="FMP169" s="54"/>
      <c r="FMQ169" s="54"/>
      <c r="FMR169" s="54"/>
      <c r="FMS169" s="54"/>
      <c r="FMT169" s="54"/>
      <c r="FMU169" s="54"/>
      <c r="FMV169" s="54"/>
      <c r="FMW169" s="54"/>
      <c r="FMX169" s="54"/>
      <c r="FMY169" s="54"/>
      <c r="FMZ169" s="54"/>
      <c r="FNA169" s="54"/>
      <c r="FNB169" s="54"/>
      <c r="FNC169" s="54"/>
      <c r="FND169" s="54"/>
      <c r="FNE169" s="54"/>
      <c r="FNF169" s="54"/>
      <c r="FNG169" s="54"/>
      <c r="FNH169" s="54"/>
      <c r="FNI169" s="54"/>
      <c r="FNJ169" s="54"/>
      <c r="FNK169" s="54"/>
      <c r="FNL169" s="54"/>
      <c r="FNM169" s="54"/>
      <c r="FNN169" s="54"/>
      <c r="FNO169" s="54"/>
      <c r="FNP169" s="54"/>
      <c r="FNQ169" s="54"/>
      <c r="FNR169" s="54"/>
      <c r="FNS169" s="54"/>
      <c r="FNT169" s="54"/>
      <c r="FNU169" s="54"/>
      <c r="FNV169" s="54"/>
      <c r="FNW169" s="54"/>
      <c r="FNX169" s="54"/>
      <c r="FNY169" s="54"/>
      <c r="FNZ169" s="54"/>
      <c r="FOA169" s="54"/>
      <c r="FOB169" s="54"/>
      <c r="FOC169" s="54"/>
      <c r="FOD169" s="54"/>
      <c r="FOE169" s="54"/>
      <c r="FOF169" s="54"/>
      <c r="FOG169" s="54"/>
      <c r="FOH169" s="54"/>
      <c r="FOI169" s="54"/>
      <c r="FOJ169" s="54"/>
      <c r="FOK169" s="54"/>
      <c r="FOL169" s="54"/>
      <c r="FOM169" s="54"/>
      <c r="FON169" s="54"/>
      <c r="FOO169" s="54"/>
      <c r="FOP169" s="54"/>
      <c r="FOQ169" s="54"/>
      <c r="FOR169" s="54"/>
      <c r="FOS169" s="54"/>
      <c r="FOT169" s="54"/>
      <c r="FOU169" s="54"/>
      <c r="FOV169" s="54"/>
      <c r="FOW169" s="54"/>
      <c r="FOX169" s="54"/>
      <c r="FOY169" s="54"/>
      <c r="FOZ169" s="54"/>
      <c r="FPA169" s="54"/>
      <c r="FPB169" s="54"/>
      <c r="FPC169" s="54"/>
      <c r="FPD169" s="54"/>
      <c r="FPE169" s="54"/>
      <c r="FPF169" s="54"/>
      <c r="FPG169" s="54"/>
      <c r="FPH169" s="54"/>
      <c r="FPI169" s="54"/>
      <c r="FPJ169" s="54"/>
      <c r="FPK169" s="54"/>
      <c r="FPL169" s="54"/>
      <c r="FPM169" s="54"/>
      <c r="FPN169" s="54"/>
      <c r="FPO169" s="54"/>
      <c r="FPP169" s="54"/>
      <c r="FPQ169" s="54"/>
      <c r="FPR169" s="54"/>
      <c r="FPS169" s="54"/>
      <c r="FPT169" s="54"/>
      <c r="FPU169" s="54"/>
      <c r="FPV169" s="54"/>
      <c r="FPW169" s="54"/>
      <c r="FPX169" s="54"/>
      <c r="FPY169" s="54"/>
      <c r="FPZ169" s="54"/>
      <c r="FQA169" s="54"/>
      <c r="FQB169" s="54"/>
      <c r="FQC169" s="54"/>
      <c r="FQD169" s="54"/>
      <c r="FQE169" s="54"/>
      <c r="FQF169" s="54"/>
      <c r="FQG169" s="54"/>
      <c r="FQH169" s="54"/>
      <c r="FQI169" s="54"/>
      <c r="FQJ169" s="54"/>
      <c r="FQK169" s="54"/>
      <c r="FQL169" s="54"/>
      <c r="FQM169" s="54"/>
      <c r="FQN169" s="54"/>
      <c r="FQO169" s="54"/>
      <c r="FQP169" s="54"/>
      <c r="FQQ169" s="54"/>
      <c r="FQR169" s="54"/>
      <c r="FQS169" s="54"/>
      <c r="FQT169" s="54"/>
      <c r="FQU169" s="54"/>
      <c r="FQV169" s="54"/>
      <c r="FQW169" s="54"/>
      <c r="FQX169" s="54"/>
      <c r="FQY169" s="54"/>
      <c r="FQZ169" s="54"/>
      <c r="FRA169" s="54"/>
      <c r="FRB169" s="54"/>
      <c r="FRC169" s="54"/>
      <c r="FRD169" s="54"/>
      <c r="FRE169" s="54"/>
      <c r="FRF169" s="54"/>
      <c r="FRG169" s="54"/>
      <c r="FRH169" s="54"/>
      <c r="FRI169" s="54"/>
      <c r="FRJ169" s="54"/>
      <c r="FRK169" s="54"/>
      <c r="FRL169" s="54"/>
      <c r="FRM169" s="54"/>
      <c r="FRN169" s="54"/>
      <c r="FRO169" s="54"/>
      <c r="FRP169" s="54"/>
      <c r="FRQ169" s="54"/>
      <c r="FRR169" s="54"/>
      <c r="FRS169" s="54"/>
      <c r="FRT169" s="54"/>
      <c r="FRU169" s="54"/>
      <c r="FRV169" s="54"/>
      <c r="FRW169" s="54"/>
      <c r="FRX169" s="54"/>
      <c r="FRY169" s="54"/>
      <c r="FRZ169" s="54"/>
      <c r="FSA169" s="54"/>
      <c r="FSB169" s="54"/>
      <c r="FSC169" s="54"/>
      <c r="FSD169" s="54"/>
      <c r="FSE169" s="54"/>
      <c r="FSF169" s="54"/>
      <c r="FSG169" s="54"/>
      <c r="FSH169" s="54"/>
      <c r="FSI169" s="54"/>
      <c r="FSJ169" s="54"/>
      <c r="FSK169" s="54"/>
      <c r="FSL169" s="54"/>
      <c r="FSM169" s="54"/>
      <c r="FSN169" s="54"/>
      <c r="FSO169" s="54"/>
      <c r="FSP169" s="54"/>
      <c r="FSQ169" s="54"/>
      <c r="FSR169" s="54"/>
      <c r="FSS169" s="54"/>
      <c r="FST169" s="54"/>
      <c r="FSU169" s="54"/>
      <c r="FSV169" s="54"/>
      <c r="FSW169" s="54"/>
      <c r="FSX169" s="54"/>
      <c r="FSY169" s="54"/>
      <c r="FSZ169" s="54"/>
      <c r="FTA169" s="54"/>
      <c r="FTB169" s="54"/>
      <c r="FTC169" s="54"/>
      <c r="FTD169" s="54"/>
      <c r="FTE169" s="54"/>
      <c r="FTF169" s="54"/>
      <c r="FTG169" s="54"/>
      <c r="FTH169" s="54"/>
      <c r="FTI169" s="54"/>
      <c r="FTJ169" s="54"/>
      <c r="FTK169" s="54"/>
      <c r="FTL169" s="54"/>
      <c r="FTM169" s="54"/>
      <c r="FTN169" s="54"/>
      <c r="FTO169" s="54"/>
      <c r="FTP169" s="54"/>
      <c r="FTQ169" s="54"/>
      <c r="FTR169" s="54"/>
      <c r="FTS169" s="54"/>
      <c r="FTT169" s="54"/>
      <c r="FTU169" s="54"/>
      <c r="FTV169" s="54"/>
      <c r="FTW169" s="54"/>
      <c r="FTX169" s="54"/>
      <c r="FTY169" s="54"/>
      <c r="FTZ169" s="54"/>
      <c r="FUA169" s="54"/>
      <c r="FUB169" s="54"/>
      <c r="FUC169" s="54"/>
      <c r="FUD169" s="54"/>
      <c r="FUE169" s="54"/>
      <c r="FUF169" s="54"/>
      <c r="FUG169" s="54"/>
      <c r="FUH169" s="54"/>
      <c r="FUI169" s="54"/>
      <c r="FUJ169" s="54"/>
      <c r="FUK169" s="54"/>
      <c r="FUL169" s="54"/>
      <c r="FUM169" s="54"/>
      <c r="FUN169" s="54"/>
      <c r="FUO169" s="54"/>
      <c r="FUP169" s="54"/>
      <c r="FUQ169" s="54"/>
      <c r="FUR169" s="54"/>
      <c r="FUS169" s="54"/>
      <c r="FUT169" s="54"/>
      <c r="FUU169" s="54"/>
      <c r="FUV169" s="54"/>
      <c r="FUW169" s="54"/>
      <c r="FUX169" s="54"/>
      <c r="FUY169" s="54"/>
      <c r="FUZ169" s="54"/>
      <c r="FVA169" s="54"/>
      <c r="FVB169" s="54"/>
      <c r="FVC169" s="54"/>
      <c r="FVD169" s="54"/>
      <c r="FVE169" s="54"/>
      <c r="FVF169" s="54"/>
      <c r="FVG169" s="54"/>
      <c r="FVH169" s="54"/>
      <c r="FVI169" s="54"/>
      <c r="FVJ169" s="54"/>
      <c r="FVK169" s="54"/>
      <c r="FVL169" s="54"/>
      <c r="FVM169" s="54"/>
      <c r="FVN169" s="54"/>
      <c r="FVO169" s="54"/>
      <c r="FVP169" s="54"/>
      <c r="FVQ169" s="54"/>
      <c r="FVR169" s="54"/>
      <c r="FVS169" s="54"/>
      <c r="FVT169" s="54"/>
      <c r="FVU169" s="54"/>
      <c r="FVV169" s="54"/>
      <c r="FVW169" s="54"/>
      <c r="FVX169" s="54"/>
      <c r="FVY169" s="54"/>
      <c r="FVZ169" s="54"/>
      <c r="FWA169" s="54"/>
      <c r="FWB169" s="54"/>
      <c r="FWC169" s="54"/>
      <c r="FWD169" s="54"/>
      <c r="FWE169" s="54"/>
      <c r="FWF169" s="54"/>
      <c r="FWG169" s="54"/>
      <c r="FWH169" s="54"/>
      <c r="FWI169" s="54"/>
      <c r="FWJ169" s="54"/>
      <c r="FWK169" s="54"/>
      <c r="FWL169" s="54"/>
      <c r="FWM169" s="54"/>
      <c r="FWN169" s="54"/>
      <c r="FWO169" s="54"/>
      <c r="FWP169" s="54"/>
      <c r="FWQ169" s="54"/>
      <c r="FWR169" s="54"/>
      <c r="FWS169" s="54"/>
      <c r="FWT169" s="54"/>
      <c r="FWU169" s="54"/>
      <c r="FWV169" s="54"/>
      <c r="FWW169" s="54"/>
      <c r="FWX169" s="54"/>
      <c r="FWY169" s="54"/>
      <c r="FWZ169" s="54"/>
      <c r="FXA169" s="54"/>
      <c r="FXB169" s="54"/>
      <c r="FXC169" s="54"/>
      <c r="FXD169" s="54"/>
      <c r="FXE169" s="54"/>
      <c r="FXF169" s="54"/>
      <c r="FXG169" s="54"/>
      <c r="FXH169" s="54"/>
      <c r="FXI169" s="54"/>
      <c r="FXJ169" s="54"/>
      <c r="FXK169" s="54"/>
      <c r="FXL169" s="54"/>
      <c r="FXM169" s="54"/>
      <c r="FXN169" s="54"/>
      <c r="FXO169" s="54"/>
      <c r="FXP169" s="54"/>
      <c r="FXQ169" s="54"/>
      <c r="FXR169" s="54"/>
      <c r="FXS169" s="54"/>
      <c r="FXT169" s="54"/>
      <c r="FXU169" s="54"/>
      <c r="FXV169" s="54"/>
      <c r="FXW169" s="54"/>
      <c r="FXX169" s="54"/>
      <c r="FXY169" s="54"/>
      <c r="FXZ169" s="54"/>
      <c r="FYA169" s="54"/>
      <c r="FYB169" s="54"/>
      <c r="FYC169" s="54"/>
      <c r="FYD169" s="54"/>
      <c r="FYE169" s="54"/>
      <c r="FYF169" s="54"/>
      <c r="FYG169" s="54"/>
      <c r="FYH169" s="54"/>
      <c r="FYI169" s="54"/>
      <c r="FYJ169" s="54"/>
      <c r="FYK169" s="54"/>
      <c r="FYL169" s="54"/>
      <c r="FYM169" s="54"/>
      <c r="FYN169" s="54"/>
      <c r="FYO169" s="54"/>
      <c r="FYP169" s="54"/>
      <c r="FYQ169" s="54"/>
      <c r="FYR169" s="54"/>
      <c r="FYS169" s="54"/>
      <c r="FYT169" s="54"/>
      <c r="FYU169" s="54"/>
      <c r="FYV169" s="54"/>
      <c r="FYW169" s="54"/>
      <c r="FYX169" s="54"/>
      <c r="FYY169" s="54"/>
      <c r="FYZ169" s="54"/>
      <c r="FZA169" s="54"/>
      <c r="FZB169" s="54"/>
      <c r="FZC169" s="54"/>
      <c r="FZD169" s="54"/>
      <c r="FZE169" s="54"/>
      <c r="FZF169" s="54"/>
      <c r="FZG169" s="54"/>
      <c r="FZH169" s="54"/>
      <c r="FZI169" s="54"/>
      <c r="FZJ169" s="54"/>
      <c r="FZK169" s="54"/>
      <c r="FZL169" s="54"/>
      <c r="FZM169" s="54"/>
      <c r="FZN169" s="54"/>
      <c r="FZO169" s="54"/>
      <c r="FZP169" s="54"/>
      <c r="FZQ169" s="54"/>
      <c r="FZR169" s="54"/>
      <c r="FZS169" s="54"/>
      <c r="FZT169" s="54"/>
      <c r="FZU169" s="54"/>
      <c r="FZV169" s="54"/>
      <c r="FZW169" s="54"/>
      <c r="FZX169" s="54"/>
      <c r="FZY169" s="54"/>
      <c r="FZZ169" s="54"/>
      <c r="GAA169" s="54"/>
      <c r="GAB169" s="54"/>
      <c r="GAC169" s="54"/>
      <c r="GAD169" s="54"/>
      <c r="GAE169" s="54"/>
      <c r="GAF169" s="54"/>
      <c r="GAG169" s="54"/>
      <c r="GAH169" s="54"/>
      <c r="GAI169" s="54"/>
      <c r="GAJ169" s="54"/>
      <c r="GAK169" s="54"/>
      <c r="GAL169" s="54"/>
      <c r="GAM169" s="54"/>
      <c r="GAN169" s="54"/>
      <c r="GAO169" s="54"/>
      <c r="GAP169" s="54"/>
      <c r="GAQ169" s="54"/>
      <c r="GAR169" s="54"/>
      <c r="GAS169" s="54"/>
      <c r="GAT169" s="54"/>
      <c r="GAU169" s="54"/>
      <c r="GAV169" s="54"/>
      <c r="GAW169" s="54"/>
      <c r="GAX169" s="54"/>
      <c r="GAY169" s="54"/>
      <c r="GAZ169" s="54"/>
      <c r="GBA169" s="54"/>
      <c r="GBB169" s="54"/>
      <c r="GBC169" s="54"/>
      <c r="GBD169" s="54"/>
      <c r="GBE169" s="54"/>
      <c r="GBF169" s="54"/>
      <c r="GBG169" s="54"/>
      <c r="GBH169" s="54"/>
      <c r="GBI169" s="54"/>
      <c r="GBJ169" s="54"/>
      <c r="GBK169" s="54"/>
      <c r="GBL169" s="54"/>
      <c r="GBM169" s="54"/>
      <c r="GBN169" s="54"/>
      <c r="GBO169" s="54"/>
      <c r="GBP169" s="54"/>
      <c r="GBQ169" s="54"/>
      <c r="GBR169" s="54"/>
      <c r="GBS169" s="54"/>
      <c r="GBT169" s="54"/>
      <c r="GBU169" s="54"/>
      <c r="GBV169" s="54"/>
      <c r="GBW169" s="54"/>
      <c r="GBX169" s="54"/>
      <c r="GBY169" s="54"/>
      <c r="GBZ169" s="54"/>
      <c r="GCA169" s="54"/>
      <c r="GCB169" s="54"/>
      <c r="GCC169" s="54"/>
      <c r="GCD169" s="54"/>
      <c r="GCE169" s="54"/>
      <c r="GCF169" s="54"/>
      <c r="GCG169" s="54"/>
      <c r="GCH169" s="54"/>
      <c r="GCI169" s="54"/>
      <c r="GCJ169" s="54"/>
      <c r="GCK169" s="54"/>
      <c r="GCL169" s="54"/>
      <c r="GCM169" s="54"/>
      <c r="GCN169" s="54"/>
      <c r="GCO169" s="54"/>
      <c r="GCP169" s="54"/>
      <c r="GCQ169" s="54"/>
      <c r="GCR169" s="54"/>
      <c r="GCS169" s="54"/>
      <c r="GCT169" s="54"/>
      <c r="GCU169" s="54"/>
      <c r="GCV169" s="54"/>
      <c r="GCW169" s="54"/>
      <c r="GCX169" s="54"/>
      <c r="GCY169" s="54"/>
      <c r="GCZ169" s="54"/>
      <c r="GDA169" s="54"/>
      <c r="GDB169" s="54"/>
      <c r="GDC169" s="54"/>
      <c r="GDD169" s="54"/>
      <c r="GDE169" s="54"/>
      <c r="GDF169" s="54"/>
      <c r="GDG169" s="54"/>
      <c r="GDH169" s="54"/>
      <c r="GDI169" s="54"/>
      <c r="GDJ169" s="54"/>
      <c r="GDK169" s="54"/>
      <c r="GDL169" s="54"/>
      <c r="GDM169" s="54"/>
      <c r="GDN169" s="54"/>
      <c r="GDO169" s="54"/>
      <c r="GDP169" s="54"/>
      <c r="GDQ169" s="54"/>
      <c r="GDR169" s="54"/>
      <c r="GDS169" s="54"/>
      <c r="GDT169" s="54"/>
      <c r="GDU169" s="54"/>
      <c r="GDV169" s="54"/>
      <c r="GDW169" s="54"/>
      <c r="GDX169" s="54"/>
      <c r="GDY169" s="54"/>
      <c r="GDZ169" s="54"/>
      <c r="GEA169" s="54"/>
      <c r="GEB169" s="54"/>
      <c r="GEC169" s="54"/>
      <c r="GED169" s="54"/>
      <c r="GEE169" s="54"/>
      <c r="GEF169" s="54"/>
      <c r="GEG169" s="54"/>
      <c r="GEH169" s="54"/>
      <c r="GEI169" s="54"/>
      <c r="GEJ169" s="54"/>
      <c r="GEK169" s="54"/>
      <c r="GEL169" s="54"/>
      <c r="GEM169" s="54"/>
      <c r="GEN169" s="54"/>
      <c r="GEO169" s="54"/>
      <c r="GEP169" s="54"/>
      <c r="GEQ169" s="54"/>
      <c r="GER169" s="54"/>
      <c r="GES169" s="54"/>
      <c r="GET169" s="54"/>
      <c r="GEU169" s="54"/>
      <c r="GEV169" s="54"/>
      <c r="GEW169" s="54"/>
      <c r="GEX169" s="54"/>
      <c r="GEY169" s="54"/>
      <c r="GEZ169" s="54"/>
      <c r="GFA169" s="54"/>
      <c r="GFB169" s="54"/>
      <c r="GFC169" s="54"/>
      <c r="GFD169" s="54"/>
      <c r="GFE169" s="54"/>
      <c r="GFF169" s="54"/>
      <c r="GFG169" s="54"/>
      <c r="GFH169" s="54"/>
      <c r="GFI169" s="54"/>
      <c r="GFJ169" s="54"/>
      <c r="GFK169" s="54"/>
      <c r="GFL169" s="54"/>
      <c r="GFM169" s="54"/>
      <c r="GFN169" s="54"/>
      <c r="GFO169" s="54"/>
      <c r="GFP169" s="54"/>
      <c r="GFQ169" s="54"/>
      <c r="GFR169" s="54"/>
      <c r="GFS169" s="54"/>
      <c r="GFT169" s="54"/>
      <c r="GFU169" s="54"/>
      <c r="GFV169" s="54"/>
      <c r="GFW169" s="54"/>
      <c r="GFX169" s="54"/>
      <c r="GFY169" s="54"/>
      <c r="GFZ169" s="54"/>
      <c r="GGA169" s="54"/>
      <c r="GGB169" s="54"/>
      <c r="GGC169" s="54"/>
      <c r="GGD169" s="54"/>
      <c r="GGE169" s="54"/>
      <c r="GGF169" s="54"/>
      <c r="GGG169" s="54"/>
      <c r="GGH169" s="54"/>
      <c r="GGI169" s="54"/>
      <c r="GGJ169" s="54"/>
      <c r="GGK169" s="54"/>
      <c r="GGL169" s="54"/>
      <c r="GGM169" s="54"/>
      <c r="GGN169" s="54"/>
      <c r="GGO169" s="54"/>
      <c r="GGP169" s="54"/>
      <c r="GGQ169" s="54"/>
      <c r="GGR169" s="54"/>
      <c r="GGS169" s="54"/>
      <c r="GGT169" s="54"/>
      <c r="GGU169" s="54"/>
      <c r="GGV169" s="54"/>
      <c r="GGW169" s="54"/>
      <c r="GGX169" s="54"/>
      <c r="GGY169" s="54"/>
      <c r="GGZ169" s="54"/>
      <c r="GHA169" s="54"/>
      <c r="GHB169" s="54"/>
      <c r="GHC169" s="54"/>
      <c r="GHD169" s="54"/>
      <c r="GHE169" s="54"/>
      <c r="GHF169" s="54"/>
      <c r="GHG169" s="54"/>
      <c r="GHH169" s="54"/>
      <c r="GHI169" s="54"/>
      <c r="GHJ169" s="54"/>
      <c r="GHK169" s="54"/>
      <c r="GHL169" s="54"/>
      <c r="GHM169" s="54"/>
      <c r="GHN169" s="54"/>
      <c r="GHO169" s="54"/>
      <c r="GHP169" s="54"/>
      <c r="GHQ169" s="54"/>
      <c r="GHR169" s="54"/>
      <c r="GHS169" s="54"/>
      <c r="GHT169" s="54"/>
      <c r="GHU169" s="54"/>
      <c r="GHV169" s="54"/>
      <c r="GHW169" s="54"/>
      <c r="GHX169" s="54"/>
      <c r="GHY169" s="54"/>
      <c r="GHZ169" s="54"/>
      <c r="GIA169" s="54"/>
      <c r="GIB169" s="54"/>
      <c r="GIC169" s="54"/>
      <c r="GID169" s="54"/>
      <c r="GIE169" s="54"/>
      <c r="GIF169" s="54"/>
      <c r="GIG169" s="54"/>
      <c r="GIH169" s="54"/>
      <c r="GII169" s="54"/>
      <c r="GIJ169" s="54"/>
      <c r="GIK169" s="54"/>
      <c r="GIL169" s="54"/>
      <c r="GIM169" s="54"/>
      <c r="GIN169" s="54"/>
      <c r="GIO169" s="54"/>
      <c r="GIP169" s="54"/>
      <c r="GIQ169" s="54"/>
      <c r="GIR169" s="54"/>
      <c r="GIS169" s="54"/>
      <c r="GIT169" s="54"/>
      <c r="GIU169" s="54"/>
      <c r="GIV169" s="54"/>
      <c r="GIW169" s="54"/>
      <c r="GIX169" s="54"/>
      <c r="GIY169" s="54"/>
      <c r="GIZ169" s="54"/>
      <c r="GJA169" s="54"/>
      <c r="GJB169" s="54"/>
      <c r="GJC169" s="54"/>
      <c r="GJD169" s="54"/>
      <c r="GJE169" s="54"/>
      <c r="GJF169" s="54"/>
      <c r="GJG169" s="54"/>
      <c r="GJH169" s="54"/>
      <c r="GJI169" s="54"/>
      <c r="GJJ169" s="54"/>
      <c r="GJK169" s="54"/>
      <c r="GJL169" s="54"/>
      <c r="GJM169" s="54"/>
      <c r="GJN169" s="54"/>
      <c r="GJO169" s="54"/>
      <c r="GJP169" s="54"/>
      <c r="GJQ169" s="54"/>
      <c r="GJR169" s="54"/>
      <c r="GJS169" s="54"/>
      <c r="GJT169" s="54"/>
      <c r="GJU169" s="54"/>
      <c r="GJV169" s="54"/>
      <c r="GJW169" s="54"/>
      <c r="GJX169" s="54"/>
      <c r="GJY169" s="54"/>
      <c r="GJZ169" s="54"/>
      <c r="GKA169" s="54"/>
      <c r="GKB169" s="54"/>
      <c r="GKC169" s="54"/>
      <c r="GKD169" s="54"/>
      <c r="GKE169" s="54"/>
      <c r="GKF169" s="54"/>
      <c r="GKG169" s="54"/>
      <c r="GKH169" s="54"/>
      <c r="GKI169" s="54"/>
      <c r="GKJ169" s="54"/>
      <c r="GKK169" s="54"/>
      <c r="GKL169" s="54"/>
      <c r="GKM169" s="54"/>
      <c r="GKN169" s="54"/>
      <c r="GKO169" s="54"/>
      <c r="GKP169" s="54"/>
      <c r="GKQ169" s="54"/>
      <c r="GKR169" s="54"/>
      <c r="GKS169" s="54"/>
      <c r="GKT169" s="54"/>
      <c r="GKU169" s="54"/>
      <c r="GKV169" s="54"/>
      <c r="GKW169" s="54"/>
      <c r="GKX169" s="54"/>
      <c r="GKY169" s="54"/>
      <c r="GKZ169" s="54"/>
      <c r="GLA169" s="54"/>
      <c r="GLB169" s="54"/>
      <c r="GLC169" s="54"/>
      <c r="GLD169" s="54"/>
      <c r="GLE169" s="54"/>
      <c r="GLF169" s="54"/>
      <c r="GLG169" s="54"/>
      <c r="GLH169" s="54"/>
      <c r="GLI169" s="54"/>
      <c r="GLJ169" s="54"/>
      <c r="GLK169" s="54"/>
      <c r="GLL169" s="54"/>
      <c r="GLM169" s="54"/>
      <c r="GLN169" s="54"/>
      <c r="GLO169" s="54"/>
      <c r="GLP169" s="54"/>
      <c r="GLQ169" s="54"/>
      <c r="GLR169" s="54"/>
      <c r="GLS169" s="54"/>
      <c r="GLT169" s="54"/>
      <c r="GLU169" s="54"/>
      <c r="GLV169" s="54"/>
      <c r="GLW169" s="54"/>
      <c r="GLX169" s="54"/>
      <c r="GLY169" s="54"/>
      <c r="GLZ169" s="54"/>
      <c r="GMA169" s="54"/>
      <c r="GMB169" s="54"/>
      <c r="GMC169" s="54"/>
      <c r="GMD169" s="54"/>
      <c r="GME169" s="54"/>
      <c r="GMF169" s="54"/>
      <c r="GMG169" s="54"/>
      <c r="GMH169" s="54"/>
      <c r="GMI169" s="54"/>
      <c r="GMJ169" s="54"/>
      <c r="GMK169" s="54"/>
      <c r="GML169" s="54"/>
      <c r="GMM169" s="54"/>
      <c r="GMN169" s="54"/>
      <c r="GMO169" s="54"/>
      <c r="GMP169" s="54"/>
      <c r="GMQ169" s="54"/>
      <c r="GMR169" s="54"/>
      <c r="GMS169" s="54"/>
      <c r="GMT169" s="54"/>
      <c r="GMU169" s="54"/>
      <c r="GMV169" s="54"/>
      <c r="GMW169" s="54"/>
      <c r="GMX169" s="54"/>
      <c r="GMY169" s="54"/>
      <c r="GMZ169" s="54"/>
      <c r="GNA169" s="54"/>
      <c r="GNB169" s="54"/>
      <c r="GNC169" s="54"/>
      <c r="GND169" s="54"/>
      <c r="GNE169" s="54"/>
      <c r="GNF169" s="54"/>
      <c r="GNG169" s="54"/>
      <c r="GNH169" s="54"/>
      <c r="GNI169" s="54"/>
      <c r="GNJ169" s="54"/>
      <c r="GNK169" s="54"/>
      <c r="GNL169" s="54"/>
      <c r="GNM169" s="54"/>
      <c r="GNN169" s="54"/>
      <c r="GNO169" s="54"/>
      <c r="GNP169" s="54"/>
      <c r="GNQ169" s="54"/>
      <c r="GNR169" s="54"/>
      <c r="GNS169" s="54"/>
      <c r="GNT169" s="54"/>
      <c r="GNU169" s="54"/>
      <c r="GNV169" s="54"/>
      <c r="GNW169" s="54"/>
      <c r="GNX169" s="54"/>
      <c r="GNY169" s="54"/>
      <c r="GNZ169" s="54"/>
      <c r="GOA169" s="54"/>
      <c r="GOB169" s="54"/>
      <c r="GOC169" s="54"/>
      <c r="GOD169" s="54"/>
      <c r="GOE169" s="54"/>
      <c r="GOF169" s="54"/>
      <c r="GOG169" s="54"/>
      <c r="GOH169" s="54"/>
      <c r="GOI169" s="54"/>
      <c r="GOJ169" s="54"/>
      <c r="GOK169" s="54"/>
      <c r="GOL169" s="54"/>
      <c r="GOM169" s="54"/>
      <c r="GON169" s="54"/>
      <c r="GOO169" s="54"/>
      <c r="GOP169" s="54"/>
      <c r="GOQ169" s="54"/>
      <c r="GOR169" s="54"/>
      <c r="GOS169" s="54"/>
      <c r="GOT169" s="54"/>
      <c r="GOU169" s="54"/>
      <c r="GOV169" s="54"/>
      <c r="GOW169" s="54"/>
      <c r="GOX169" s="54"/>
      <c r="GOY169" s="54"/>
      <c r="GOZ169" s="54"/>
      <c r="GPA169" s="54"/>
      <c r="GPB169" s="54"/>
      <c r="GPC169" s="54"/>
      <c r="GPD169" s="54"/>
      <c r="GPE169" s="54"/>
      <c r="GPF169" s="54"/>
      <c r="GPG169" s="54"/>
      <c r="GPH169" s="54"/>
      <c r="GPI169" s="54"/>
      <c r="GPJ169" s="54"/>
      <c r="GPK169" s="54"/>
      <c r="GPL169" s="54"/>
      <c r="GPM169" s="54"/>
      <c r="GPN169" s="54"/>
      <c r="GPO169" s="54"/>
      <c r="GPP169" s="54"/>
      <c r="GPQ169" s="54"/>
      <c r="GPR169" s="54"/>
      <c r="GPS169" s="54"/>
      <c r="GPT169" s="54"/>
      <c r="GPU169" s="54"/>
      <c r="GPV169" s="54"/>
      <c r="GPW169" s="54"/>
      <c r="GPX169" s="54"/>
      <c r="GPY169" s="54"/>
      <c r="GPZ169" s="54"/>
      <c r="GQA169" s="54"/>
      <c r="GQB169" s="54"/>
      <c r="GQC169" s="54"/>
      <c r="GQD169" s="54"/>
      <c r="GQE169" s="54"/>
      <c r="GQF169" s="54"/>
      <c r="GQG169" s="54"/>
      <c r="GQH169" s="54"/>
      <c r="GQI169" s="54"/>
      <c r="GQJ169" s="54"/>
      <c r="GQK169" s="54"/>
      <c r="GQL169" s="54"/>
      <c r="GQM169" s="54"/>
      <c r="GQN169" s="54"/>
      <c r="GQO169" s="54"/>
      <c r="GQP169" s="54"/>
      <c r="GQQ169" s="54"/>
      <c r="GQR169" s="54"/>
      <c r="GQS169" s="54"/>
      <c r="GQT169" s="54"/>
      <c r="GQU169" s="54"/>
      <c r="GQV169" s="54"/>
      <c r="GQW169" s="54"/>
      <c r="GQX169" s="54"/>
      <c r="GQY169" s="54"/>
      <c r="GQZ169" s="54"/>
      <c r="GRA169" s="54"/>
      <c r="GRB169" s="54"/>
      <c r="GRC169" s="54"/>
      <c r="GRD169" s="54"/>
      <c r="GRE169" s="54"/>
      <c r="GRF169" s="54"/>
      <c r="GRG169" s="54"/>
      <c r="GRH169" s="54"/>
      <c r="GRI169" s="54"/>
      <c r="GRJ169" s="54"/>
      <c r="GRK169" s="54"/>
      <c r="GRL169" s="54"/>
      <c r="GRM169" s="54"/>
      <c r="GRN169" s="54"/>
      <c r="GRO169" s="54"/>
      <c r="GRP169" s="54"/>
      <c r="GRQ169" s="54"/>
      <c r="GRR169" s="54"/>
      <c r="GRS169" s="54"/>
      <c r="GRT169" s="54"/>
      <c r="GRU169" s="54"/>
      <c r="GRV169" s="54"/>
      <c r="GRW169" s="54"/>
      <c r="GRX169" s="54"/>
      <c r="GRY169" s="54"/>
      <c r="GRZ169" s="54"/>
      <c r="GSA169" s="54"/>
      <c r="GSB169" s="54"/>
      <c r="GSC169" s="54"/>
      <c r="GSD169" s="54"/>
      <c r="GSE169" s="54"/>
      <c r="GSF169" s="54"/>
      <c r="GSG169" s="54"/>
      <c r="GSH169" s="54"/>
      <c r="GSI169" s="54"/>
      <c r="GSJ169" s="54"/>
      <c r="GSK169" s="54"/>
      <c r="GSL169" s="54"/>
      <c r="GSM169" s="54"/>
      <c r="GSN169" s="54"/>
      <c r="GSO169" s="54"/>
      <c r="GSP169" s="54"/>
      <c r="GSQ169" s="54"/>
      <c r="GSR169" s="54"/>
      <c r="GSS169" s="54"/>
      <c r="GST169" s="54"/>
      <c r="GSU169" s="54"/>
      <c r="GSV169" s="54"/>
      <c r="GSW169" s="54"/>
      <c r="GSX169" s="54"/>
      <c r="GSY169" s="54"/>
      <c r="GSZ169" s="54"/>
      <c r="GTA169" s="54"/>
      <c r="GTB169" s="54"/>
      <c r="GTC169" s="54"/>
      <c r="GTD169" s="54"/>
      <c r="GTE169" s="54"/>
      <c r="GTF169" s="54"/>
      <c r="GTG169" s="54"/>
      <c r="GTH169" s="54"/>
      <c r="GTI169" s="54"/>
      <c r="GTJ169" s="54"/>
      <c r="GTK169" s="54"/>
      <c r="GTL169" s="54"/>
      <c r="GTM169" s="54"/>
      <c r="GTN169" s="54"/>
      <c r="GTO169" s="54"/>
      <c r="GTP169" s="54"/>
      <c r="GTQ169" s="54"/>
      <c r="GTR169" s="54"/>
      <c r="GTS169" s="54"/>
      <c r="GTT169" s="54"/>
      <c r="GTU169" s="54"/>
      <c r="GTV169" s="54"/>
      <c r="GTW169" s="54"/>
      <c r="GTX169" s="54"/>
      <c r="GTY169" s="54"/>
      <c r="GTZ169" s="54"/>
      <c r="GUA169" s="54"/>
      <c r="GUB169" s="54"/>
      <c r="GUC169" s="54"/>
      <c r="GUD169" s="54"/>
      <c r="GUE169" s="54"/>
      <c r="GUF169" s="54"/>
      <c r="GUG169" s="54"/>
      <c r="GUH169" s="54"/>
      <c r="GUI169" s="54"/>
      <c r="GUJ169" s="54"/>
      <c r="GUK169" s="54"/>
      <c r="GUL169" s="54"/>
      <c r="GUM169" s="54"/>
      <c r="GUN169" s="54"/>
      <c r="GUO169" s="54"/>
      <c r="GUP169" s="54"/>
      <c r="GUQ169" s="54"/>
      <c r="GUR169" s="54"/>
      <c r="GUS169" s="54"/>
      <c r="GUT169" s="54"/>
      <c r="GUU169" s="54"/>
      <c r="GUV169" s="54"/>
      <c r="GUW169" s="54"/>
      <c r="GUX169" s="54"/>
      <c r="GUY169" s="54"/>
      <c r="GUZ169" s="54"/>
      <c r="GVA169" s="54"/>
      <c r="GVB169" s="54"/>
      <c r="GVC169" s="54"/>
      <c r="GVD169" s="54"/>
      <c r="GVE169" s="54"/>
      <c r="GVF169" s="54"/>
      <c r="GVG169" s="54"/>
      <c r="GVH169" s="54"/>
      <c r="GVI169" s="54"/>
      <c r="GVJ169" s="54"/>
      <c r="GVK169" s="54"/>
      <c r="GVL169" s="54"/>
      <c r="GVM169" s="54"/>
      <c r="GVN169" s="54"/>
      <c r="GVO169" s="54"/>
      <c r="GVP169" s="54"/>
      <c r="GVQ169" s="54"/>
      <c r="GVR169" s="54"/>
      <c r="GVS169" s="54"/>
      <c r="GVT169" s="54"/>
      <c r="GVU169" s="54"/>
      <c r="GVV169" s="54"/>
      <c r="GVW169" s="54"/>
      <c r="GVX169" s="54"/>
      <c r="GVY169" s="54"/>
      <c r="GVZ169" s="54"/>
      <c r="GWA169" s="54"/>
      <c r="GWB169" s="54"/>
      <c r="GWC169" s="54"/>
      <c r="GWD169" s="54"/>
      <c r="GWE169" s="54"/>
      <c r="GWF169" s="54"/>
      <c r="GWG169" s="54"/>
      <c r="GWH169" s="54"/>
      <c r="GWI169" s="54"/>
      <c r="GWJ169" s="54"/>
      <c r="GWK169" s="54"/>
      <c r="GWL169" s="54"/>
      <c r="GWM169" s="54"/>
      <c r="GWN169" s="54"/>
      <c r="GWO169" s="54"/>
      <c r="GWP169" s="54"/>
      <c r="GWQ169" s="54"/>
      <c r="GWR169" s="54"/>
      <c r="GWS169" s="54"/>
      <c r="GWT169" s="54"/>
      <c r="GWU169" s="54"/>
      <c r="GWV169" s="54"/>
      <c r="GWW169" s="54"/>
      <c r="GWX169" s="54"/>
      <c r="GWY169" s="54"/>
      <c r="GWZ169" s="54"/>
      <c r="GXA169" s="54"/>
      <c r="GXB169" s="54"/>
      <c r="GXC169" s="54"/>
      <c r="GXD169" s="54"/>
      <c r="GXE169" s="54"/>
      <c r="GXF169" s="54"/>
      <c r="GXG169" s="54"/>
      <c r="GXH169" s="54"/>
      <c r="GXI169" s="54"/>
      <c r="GXJ169" s="54"/>
      <c r="GXK169" s="54"/>
      <c r="GXL169" s="54"/>
      <c r="GXM169" s="54"/>
      <c r="GXN169" s="54"/>
      <c r="GXO169" s="54"/>
      <c r="GXP169" s="54"/>
      <c r="GXQ169" s="54"/>
      <c r="GXR169" s="54"/>
      <c r="GXS169" s="54"/>
      <c r="GXT169" s="54"/>
      <c r="GXU169" s="54"/>
      <c r="GXV169" s="54"/>
      <c r="GXW169" s="54"/>
      <c r="GXX169" s="54"/>
      <c r="GXY169" s="54"/>
      <c r="GXZ169" s="54"/>
      <c r="GYA169" s="54"/>
      <c r="GYB169" s="54"/>
      <c r="GYC169" s="54"/>
      <c r="GYD169" s="54"/>
      <c r="GYE169" s="54"/>
      <c r="GYF169" s="54"/>
      <c r="GYG169" s="54"/>
      <c r="GYH169" s="54"/>
      <c r="GYI169" s="54"/>
      <c r="GYJ169" s="54"/>
      <c r="GYK169" s="54"/>
      <c r="GYL169" s="54"/>
      <c r="GYM169" s="54"/>
      <c r="GYN169" s="54"/>
      <c r="GYO169" s="54"/>
      <c r="GYP169" s="54"/>
      <c r="GYQ169" s="54"/>
      <c r="GYR169" s="54"/>
      <c r="GYS169" s="54"/>
      <c r="GYT169" s="54"/>
      <c r="GYU169" s="54"/>
      <c r="GYV169" s="54"/>
      <c r="GYW169" s="54"/>
      <c r="GYX169" s="54"/>
      <c r="GYY169" s="54"/>
      <c r="GYZ169" s="54"/>
      <c r="GZA169" s="54"/>
      <c r="GZB169" s="54"/>
      <c r="GZC169" s="54"/>
      <c r="GZD169" s="54"/>
      <c r="GZE169" s="54"/>
      <c r="GZF169" s="54"/>
      <c r="GZG169" s="54"/>
      <c r="GZH169" s="54"/>
      <c r="GZI169" s="54"/>
      <c r="GZJ169" s="54"/>
      <c r="GZK169" s="54"/>
      <c r="GZL169" s="54"/>
      <c r="GZM169" s="54"/>
      <c r="GZN169" s="54"/>
      <c r="GZO169" s="54"/>
      <c r="GZP169" s="54"/>
      <c r="GZQ169" s="54"/>
      <c r="GZR169" s="54"/>
      <c r="GZS169" s="54"/>
      <c r="GZT169" s="54"/>
      <c r="GZU169" s="54"/>
      <c r="GZV169" s="54"/>
      <c r="GZW169" s="54"/>
      <c r="GZX169" s="54"/>
      <c r="GZY169" s="54"/>
      <c r="GZZ169" s="54"/>
      <c r="HAA169" s="54"/>
      <c r="HAB169" s="54"/>
      <c r="HAC169" s="54"/>
      <c r="HAD169" s="54"/>
      <c r="HAE169" s="54"/>
      <c r="HAF169" s="54"/>
      <c r="HAG169" s="54"/>
      <c r="HAH169" s="54"/>
      <c r="HAI169" s="54"/>
      <c r="HAJ169" s="54"/>
      <c r="HAK169" s="54"/>
      <c r="HAL169" s="54"/>
      <c r="HAM169" s="54"/>
      <c r="HAN169" s="54"/>
      <c r="HAO169" s="54"/>
      <c r="HAP169" s="54"/>
      <c r="HAQ169" s="54"/>
      <c r="HAR169" s="54"/>
      <c r="HAS169" s="54"/>
      <c r="HAT169" s="54"/>
      <c r="HAU169" s="54"/>
      <c r="HAV169" s="54"/>
      <c r="HAW169" s="54"/>
      <c r="HAX169" s="54"/>
      <c r="HAY169" s="54"/>
      <c r="HAZ169" s="54"/>
      <c r="HBA169" s="54"/>
      <c r="HBB169" s="54"/>
      <c r="HBC169" s="54"/>
      <c r="HBD169" s="54"/>
      <c r="HBE169" s="54"/>
      <c r="HBF169" s="54"/>
      <c r="HBG169" s="54"/>
      <c r="HBH169" s="54"/>
      <c r="HBI169" s="54"/>
      <c r="HBJ169" s="54"/>
      <c r="HBK169" s="54"/>
      <c r="HBL169" s="54"/>
      <c r="HBM169" s="54"/>
      <c r="HBN169" s="54"/>
      <c r="HBO169" s="54"/>
      <c r="HBP169" s="54"/>
      <c r="HBQ169" s="54"/>
      <c r="HBR169" s="54"/>
      <c r="HBS169" s="54"/>
      <c r="HBT169" s="54"/>
      <c r="HBU169" s="54"/>
      <c r="HBV169" s="54"/>
      <c r="HBW169" s="54"/>
      <c r="HBX169" s="54"/>
      <c r="HBY169" s="54"/>
      <c r="HBZ169" s="54"/>
      <c r="HCA169" s="54"/>
      <c r="HCB169" s="54"/>
      <c r="HCC169" s="54"/>
      <c r="HCD169" s="54"/>
      <c r="HCE169" s="54"/>
      <c r="HCF169" s="54"/>
      <c r="HCG169" s="54"/>
      <c r="HCH169" s="54"/>
      <c r="HCI169" s="54"/>
      <c r="HCJ169" s="54"/>
      <c r="HCK169" s="54"/>
      <c r="HCL169" s="54"/>
      <c r="HCM169" s="54"/>
      <c r="HCN169" s="54"/>
      <c r="HCO169" s="54"/>
      <c r="HCP169" s="54"/>
      <c r="HCQ169" s="54"/>
      <c r="HCR169" s="54"/>
      <c r="HCS169" s="54"/>
      <c r="HCT169" s="54"/>
      <c r="HCU169" s="54"/>
      <c r="HCV169" s="54"/>
      <c r="HCW169" s="54"/>
      <c r="HCX169" s="54"/>
      <c r="HCY169" s="54"/>
      <c r="HCZ169" s="54"/>
      <c r="HDA169" s="54"/>
      <c r="HDB169" s="54"/>
      <c r="HDC169" s="54"/>
      <c r="HDD169" s="54"/>
      <c r="HDE169" s="54"/>
      <c r="HDF169" s="54"/>
      <c r="HDG169" s="54"/>
      <c r="HDH169" s="54"/>
      <c r="HDI169" s="54"/>
      <c r="HDJ169" s="54"/>
      <c r="HDK169" s="54"/>
      <c r="HDL169" s="54"/>
      <c r="HDM169" s="54"/>
      <c r="HDN169" s="54"/>
      <c r="HDO169" s="54"/>
      <c r="HDP169" s="54"/>
      <c r="HDQ169" s="54"/>
      <c r="HDR169" s="54"/>
      <c r="HDS169" s="54"/>
      <c r="HDT169" s="54"/>
      <c r="HDU169" s="54"/>
      <c r="HDV169" s="54"/>
      <c r="HDW169" s="54"/>
      <c r="HDX169" s="54"/>
      <c r="HDY169" s="54"/>
      <c r="HDZ169" s="54"/>
      <c r="HEA169" s="54"/>
      <c r="HEB169" s="54"/>
      <c r="HEC169" s="54"/>
      <c r="HED169" s="54"/>
      <c r="HEE169" s="54"/>
      <c r="HEF169" s="54"/>
      <c r="HEG169" s="54"/>
      <c r="HEH169" s="54"/>
      <c r="HEI169" s="54"/>
      <c r="HEJ169" s="54"/>
      <c r="HEK169" s="54"/>
      <c r="HEL169" s="54"/>
      <c r="HEM169" s="54"/>
      <c r="HEN169" s="54"/>
      <c r="HEO169" s="54"/>
      <c r="HEP169" s="54"/>
      <c r="HEQ169" s="54"/>
      <c r="HER169" s="54"/>
      <c r="HES169" s="54"/>
      <c r="HET169" s="54"/>
      <c r="HEU169" s="54"/>
      <c r="HEV169" s="54"/>
      <c r="HEW169" s="54"/>
      <c r="HEX169" s="54"/>
      <c r="HEY169" s="54"/>
      <c r="HEZ169" s="54"/>
      <c r="HFA169" s="54"/>
      <c r="HFB169" s="54"/>
      <c r="HFC169" s="54"/>
      <c r="HFD169" s="54"/>
      <c r="HFE169" s="54"/>
      <c r="HFF169" s="54"/>
      <c r="HFG169" s="54"/>
      <c r="HFH169" s="54"/>
      <c r="HFI169" s="54"/>
      <c r="HFJ169" s="54"/>
      <c r="HFK169" s="54"/>
      <c r="HFL169" s="54"/>
      <c r="HFM169" s="54"/>
      <c r="HFN169" s="54"/>
      <c r="HFO169" s="54"/>
      <c r="HFP169" s="54"/>
      <c r="HFQ169" s="54"/>
      <c r="HFR169" s="54"/>
      <c r="HFS169" s="54"/>
      <c r="HFT169" s="54"/>
      <c r="HFU169" s="54"/>
      <c r="HFV169" s="54"/>
      <c r="HFW169" s="54"/>
      <c r="HFX169" s="54"/>
      <c r="HFY169" s="54"/>
      <c r="HFZ169" s="54"/>
      <c r="HGA169" s="54"/>
      <c r="HGB169" s="54"/>
      <c r="HGC169" s="54"/>
      <c r="HGD169" s="54"/>
      <c r="HGE169" s="54"/>
      <c r="HGF169" s="54"/>
      <c r="HGG169" s="54"/>
      <c r="HGH169" s="54"/>
      <c r="HGI169" s="54"/>
      <c r="HGJ169" s="54"/>
      <c r="HGK169" s="54"/>
      <c r="HGL169" s="54"/>
      <c r="HGM169" s="54"/>
      <c r="HGN169" s="54"/>
      <c r="HGO169" s="54"/>
      <c r="HGP169" s="54"/>
      <c r="HGQ169" s="54"/>
      <c r="HGR169" s="54"/>
      <c r="HGS169" s="54"/>
      <c r="HGT169" s="54"/>
      <c r="HGU169" s="54"/>
      <c r="HGV169" s="54"/>
      <c r="HGW169" s="54"/>
      <c r="HGX169" s="54"/>
      <c r="HGY169" s="54"/>
      <c r="HGZ169" s="54"/>
      <c r="HHA169" s="54"/>
      <c r="HHB169" s="54"/>
      <c r="HHC169" s="54"/>
      <c r="HHD169" s="54"/>
      <c r="HHE169" s="54"/>
      <c r="HHF169" s="54"/>
      <c r="HHG169" s="54"/>
      <c r="HHH169" s="54"/>
      <c r="HHI169" s="54"/>
      <c r="HHJ169" s="54"/>
      <c r="HHK169" s="54"/>
      <c r="HHL169" s="54"/>
      <c r="HHM169" s="54"/>
      <c r="HHN169" s="54"/>
      <c r="HHO169" s="54"/>
      <c r="HHP169" s="54"/>
      <c r="HHQ169" s="54"/>
      <c r="HHR169" s="54"/>
      <c r="HHS169" s="54"/>
      <c r="HHT169" s="54"/>
      <c r="HHU169" s="54"/>
      <c r="HHV169" s="54"/>
      <c r="HHW169" s="54"/>
      <c r="HHX169" s="54"/>
      <c r="HHY169" s="54"/>
      <c r="HHZ169" s="54"/>
      <c r="HIA169" s="54"/>
      <c r="HIB169" s="54"/>
      <c r="HIC169" s="54"/>
      <c r="HID169" s="54"/>
      <c r="HIE169" s="54"/>
      <c r="HIF169" s="54"/>
      <c r="HIG169" s="54"/>
      <c r="HIH169" s="54"/>
      <c r="HII169" s="54"/>
      <c r="HIJ169" s="54"/>
      <c r="HIK169" s="54"/>
      <c r="HIL169" s="54"/>
      <c r="HIM169" s="54"/>
      <c r="HIN169" s="54"/>
      <c r="HIO169" s="54"/>
      <c r="HIP169" s="54"/>
      <c r="HIQ169" s="54"/>
      <c r="HIR169" s="54"/>
      <c r="HIS169" s="54"/>
      <c r="HIT169" s="54"/>
      <c r="HIU169" s="54"/>
      <c r="HIV169" s="54"/>
      <c r="HIW169" s="54"/>
      <c r="HIX169" s="54"/>
      <c r="HIY169" s="54"/>
      <c r="HIZ169" s="54"/>
      <c r="HJA169" s="54"/>
      <c r="HJB169" s="54"/>
      <c r="HJC169" s="54"/>
      <c r="HJD169" s="54"/>
      <c r="HJE169" s="54"/>
      <c r="HJF169" s="54"/>
      <c r="HJG169" s="54"/>
      <c r="HJH169" s="54"/>
      <c r="HJI169" s="54"/>
      <c r="HJJ169" s="54"/>
      <c r="HJK169" s="54"/>
      <c r="HJL169" s="54"/>
      <c r="HJM169" s="54"/>
      <c r="HJN169" s="54"/>
      <c r="HJO169" s="54"/>
      <c r="HJP169" s="54"/>
      <c r="HJQ169" s="54"/>
      <c r="HJR169" s="54"/>
      <c r="HJS169" s="54"/>
      <c r="HJT169" s="54"/>
      <c r="HJU169" s="54"/>
      <c r="HJV169" s="54"/>
      <c r="HJW169" s="54"/>
      <c r="HJX169" s="54"/>
      <c r="HJY169" s="54"/>
      <c r="HJZ169" s="54"/>
      <c r="HKA169" s="54"/>
      <c r="HKB169" s="54"/>
      <c r="HKC169" s="54"/>
      <c r="HKD169" s="54"/>
      <c r="HKE169" s="54"/>
      <c r="HKF169" s="54"/>
      <c r="HKG169" s="54"/>
      <c r="HKH169" s="54"/>
      <c r="HKI169" s="54"/>
      <c r="HKJ169" s="54"/>
      <c r="HKK169" s="54"/>
      <c r="HKL169" s="54"/>
      <c r="HKM169" s="54"/>
      <c r="HKN169" s="54"/>
      <c r="HKO169" s="54"/>
      <c r="HKP169" s="54"/>
      <c r="HKQ169" s="54"/>
      <c r="HKR169" s="54"/>
      <c r="HKS169" s="54"/>
      <c r="HKT169" s="54"/>
      <c r="HKU169" s="54"/>
      <c r="HKV169" s="54"/>
      <c r="HKW169" s="54"/>
      <c r="HKX169" s="54"/>
      <c r="HKY169" s="54"/>
      <c r="HKZ169" s="54"/>
      <c r="HLA169" s="54"/>
      <c r="HLB169" s="54"/>
      <c r="HLC169" s="54"/>
      <c r="HLD169" s="54"/>
      <c r="HLE169" s="54"/>
      <c r="HLF169" s="54"/>
      <c r="HLG169" s="54"/>
      <c r="HLH169" s="54"/>
      <c r="HLI169" s="54"/>
      <c r="HLJ169" s="54"/>
      <c r="HLK169" s="54"/>
      <c r="HLL169" s="54"/>
      <c r="HLM169" s="54"/>
      <c r="HLN169" s="54"/>
      <c r="HLO169" s="54"/>
      <c r="HLP169" s="54"/>
      <c r="HLQ169" s="54"/>
      <c r="HLR169" s="54"/>
      <c r="HLS169" s="54"/>
      <c r="HLT169" s="54"/>
      <c r="HLU169" s="54"/>
      <c r="HLV169" s="54"/>
      <c r="HLW169" s="54"/>
      <c r="HLX169" s="54"/>
      <c r="HLY169" s="54"/>
      <c r="HLZ169" s="54"/>
      <c r="HMA169" s="54"/>
      <c r="HMB169" s="54"/>
      <c r="HMC169" s="54"/>
      <c r="HMD169" s="54"/>
      <c r="HME169" s="54"/>
      <c r="HMF169" s="54"/>
      <c r="HMG169" s="54"/>
      <c r="HMH169" s="54"/>
      <c r="HMI169" s="54"/>
      <c r="HMJ169" s="54"/>
      <c r="HMK169" s="54"/>
      <c r="HML169" s="54"/>
      <c r="HMM169" s="54"/>
      <c r="HMN169" s="54"/>
      <c r="HMO169" s="54"/>
      <c r="HMP169" s="54"/>
      <c r="HMQ169" s="54"/>
      <c r="HMR169" s="54"/>
      <c r="HMS169" s="54"/>
      <c r="HMT169" s="54"/>
      <c r="HMU169" s="54"/>
      <c r="HMV169" s="54"/>
      <c r="HMW169" s="54"/>
      <c r="HMX169" s="54"/>
      <c r="HMY169" s="54"/>
      <c r="HMZ169" s="54"/>
      <c r="HNA169" s="54"/>
      <c r="HNB169" s="54"/>
      <c r="HNC169" s="54"/>
      <c r="HND169" s="54"/>
      <c r="HNE169" s="54"/>
      <c r="HNF169" s="54"/>
      <c r="HNG169" s="54"/>
      <c r="HNH169" s="54"/>
      <c r="HNI169" s="54"/>
      <c r="HNJ169" s="54"/>
      <c r="HNK169" s="54"/>
      <c r="HNL169" s="54"/>
      <c r="HNM169" s="54"/>
      <c r="HNN169" s="54"/>
      <c r="HNO169" s="54"/>
      <c r="HNP169" s="54"/>
      <c r="HNQ169" s="54"/>
      <c r="HNR169" s="54"/>
      <c r="HNS169" s="54"/>
      <c r="HNT169" s="54"/>
      <c r="HNU169" s="54"/>
      <c r="HNV169" s="54"/>
      <c r="HNW169" s="54"/>
      <c r="HNX169" s="54"/>
      <c r="HNY169" s="54"/>
      <c r="HNZ169" s="54"/>
      <c r="HOA169" s="54"/>
      <c r="HOB169" s="54"/>
      <c r="HOC169" s="54"/>
      <c r="HOD169" s="54"/>
      <c r="HOE169" s="54"/>
      <c r="HOF169" s="54"/>
      <c r="HOG169" s="54"/>
      <c r="HOH169" s="54"/>
      <c r="HOI169" s="54"/>
      <c r="HOJ169" s="54"/>
      <c r="HOK169" s="54"/>
      <c r="HOL169" s="54"/>
      <c r="HOM169" s="54"/>
      <c r="HON169" s="54"/>
      <c r="HOO169" s="54"/>
      <c r="HOP169" s="54"/>
      <c r="HOQ169" s="54"/>
      <c r="HOR169" s="54"/>
      <c r="HOS169" s="54"/>
      <c r="HOT169" s="54"/>
      <c r="HOU169" s="54"/>
      <c r="HOV169" s="54"/>
      <c r="HOW169" s="54"/>
      <c r="HOX169" s="54"/>
      <c r="HOY169" s="54"/>
      <c r="HOZ169" s="54"/>
      <c r="HPA169" s="54"/>
      <c r="HPB169" s="54"/>
      <c r="HPC169" s="54"/>
      <c r="HPD169" s="54"/>
      <c r="HPE169" s="54"/>
      <c r="HPF169" s="54"/>
      <c r="HPG169" s="54"/>
      <c r="HPH169" s="54"/>
      <c r="HPI169" s="54"/>
      <c r="HPJ169" s="54"/>
      <c r="HPK169" s="54"/>
      <c r="HPL169" s="54"/>
      <c r="HPM169" s="54"/>
      <c r="HPN169" s="54"/>
      <c r="HPO169" s="54"/>
      <c r="HPP169" s="54"/>
      <c r="HPQ169" s="54"/>
      <c r="HPR169" s="54"/>
      <c r="HPS169" s="54"/>
      <c r="HPT169" s="54"/>
      <c r="HPU169" s="54"/>
      <c r="HPV169" s="54"/>
      <c r="HPW169" s="54"/>
      <c r="HPX169" s="54"/>
      <c r="HPY169" s="54"/>
      <c r="HPZ169" s="54"/>
      <c r="HQA169" s="54"/>
      <c r="HQB169" s="54"/>
      <c r="HQC169" s="54"/>
      <c r="HQD169" s="54"/>
      <c r="HQE169" s="54"/>
      <c r="HQF169" s="54"/>
      <c r="HQG169" s="54"/>
      <c r="HQH169" s="54"/>
      <c r="HQI169" s="54"/>
      <c r="HQJ169" s="54"/>
      <c r="HQK169" s="54"/>
      <c r="HQL169" s="54"/>
      <c r="HQM169" s="54"/>
      <c r="HQN169" s="54"/>
      <c r="HQO169" s="54"/>
      <c r="HQP169" s="54"/>
      <c r="HQQ169" s="54"/>
      <c r="HQR169" s="54"/>
      <c r="HQS169" s="54"/>
      <c r="HQT169" s="54"/>
      <c r="HQU169" s="54"/>
      <c r="HQV169" s="54"/>
      <c r="HQW169" s="54"/>
      <c r="HQX169" s="54"/>
      <c r="HQY169" s="54"/>
      <c r="HQZ169" s="54"/>
      <c r="HRA169" s="54"/>
      <c r="HRB169" s="54"/>
      <c r="HRC169" s="54"/>
      <c r="HRD169" s="54"/>
      <c r="HRE169" s="54"/>
      <c r="HRF169" s="54"/>
      <c r="HRG169" s="54"/>
      <c r="HRH169" s="54"/>
      <c r="HRI169" s="54"/>
      <c r="HRJ169" s="54"/>
      <c r="HRK169" s="54"/>
      <c r="HRL169" s="54"/>
      <c r="HRM169" s="54"/>
      <c r="HRN169" s="54"/>
      <c r="HRO169" s="54"/>
      <c r="HRP169" s="54"/>
      <c r="HRQ169" s="54"/>
      <c r="HRR169" s="54"/>
      <c r="HRS169" s="54"/>
      <c r="HRT169" s="54"/>
      <c r="HRU169" s="54"/>
      <c r="HRV169" s="54"/>
      <c r="HRW169" s="54"/>
      <c r="HRX169" s="54"/>
      <c r="HRY169" s="54"/>
      <c r="HRZ169" s="54"/>
      <c r="HSA169" s="54"/>
      <c r="HSB169" s="54"/>
      <c r="HSC169" s="54"/>
      <c r="HSD169" s="54"/>
      <c r="HSE169" s="54"/>
      <c r="HSF169" s="54"/>
      <c r="HSG169" s="54"/>
      <c r="HSH169" s="54"/>
      <c r="HSI169" s="54"/>
      <c r="HSJ169" s="54"/>
      <c r="HSK169" s="54"/>
      <c r="HSL169" s="54"/>
      <c r="HSM169" s="54"/>
      <c r="HSN169" s="54"/>
      <c r="HSO169" s="54"/>
      <c r="HSP169" s="54"/>
      <c r="HSQ169" s="54"/>
      <c r="HSR169" s="54"/>
      <c r="HSS169" s="54"/>
      <c r="HST169" s="54"/>
      <c r="HSU169" s="54"/>
      <c r="HSV169" s="54"/>
      <c r="HSW169" s="54"/>
      <c r="HSX169" s="54"/>
      <c r="HSY169" s="54"/>
      <c r="HSZ169" s="54"/>
      <c r="HTA169" s="54"/>
      <c r="HTB169" s="54"/>
      <c r="HTC169" s="54"/>
      <c r="HTD169" s="54"/>
      <c r="HTE169" s="54"/>
      <c r="HTF169" s="54"/>
      <c r="HTG169" s="54"/>
      <c r="HTH169" s="54"/>
      <c r="HTI169" s="54"/>
      <c r="HTJ169" s="54"/>
      <c r="HTK169" s="54"/>
      <c r="HTL169" s="54"/>
      <c r="HTM169" s="54"/>
      <c r="HTN169" s="54"/>
      <c r="HTO169" s="54"/>
      <c r="HTP169" s="54"/>
      <c r="HTQ169" s="54"/>
      <c r="HTR169" s="54"/>
      <c r="HTS169" s="54"/>
      <c r="HTT169" s="54"/>
      <c r="HTU169" s="54"/>
      <c r="HTV169" s="54"/>
      <c r="HTW169" s="54"/>
      <c r="HTX169" s="54"/>
      <c r="HTY169" s="54"/>
      <c r="HTZ169" s="54"/>
      <c r="HUA169" s="54"/>
      <c r="HUB169" s="54"/>
      <c r="HUC169" s="54"/>
      <c r="HUD169" s="54"/>
      <c r="HUE169" s="54"/>
      <c r="HUF169" s="54"/>
      <c r="HUG169" s="54"/>
      <c r="HUH169" s="54"/>
      <c r="HUI169" s="54"/>
      <c r="HUJ169" s="54"/>
      <c r="HUK169" s="54"/>
      <c r="HUL169" s="54"/>
      <c r="HUM169" s="54"/>
      <c r="HUN169" s="54"/>
      <c r="HUO169" s="54"/>
      <c r="HUP169" s="54"/>
      <c r="HUQ169" s="54"/>
      <c r="HUR169" s="54"/>
      <c r="HUS169" s="54"/>
      <c r="HUT169" s="54"/>
      <c r="HUU169" s="54"/>
      <c r="HUV169" s="54"/>
      <c r="HUW169" s="54"/>
      <c r="HUX169" s="54"/>
      <c r="HUY169" s="54"/>
      <c r="HUZ169" s="54"/>
      <c r="HVA169" s="54"/>
      <c r="HVB169" s="54"/>
      <c r="HVC169" s="54"/>
      <c r="HVD169" s="54"/>
      <c r="HVE169" s="54"/>
      <c r="HVF169" s="54"/>
      <c r="HVG169" s="54"/>
      <c r="HVH169" s="54"/>
      <c r="HVI169" s="54"/>
      <c r="HVJ169" s="54"/>
      <c r="HVK169" s="54"/>
      <c r="HVL169" s="54"/>
      <c r="HVM169" s="54"/>
      <c r="HVN169" s="54"/>
      <c r="HVO169" s="54"/>
      <c r="HVP169" s="54"/>
      <c r="HVQ169" s="54"/>
      <c r="HVR169" s="54"/>
      <c r="HVS169" s="54"/>
      <c r="HVT169" s="54"/>
      <c r="HVU169" s="54"/>
      <c r="HVV169" s="54"/>
      <c r="HVW169" s="54"/>
      <c r="HVX169" s="54"/>
      <c r="HVY169" s="54"/>
      <c r="HVZ169" s="54"/>
      <c r="HWA169" s="54"/>
      <c r="HWB169" s="54"/>
      <c r="HWC169" s="54"/>
      <c r="HWD169" s="54"/>
      <c r="HWE169" s="54"/>
      <c r="HWF169" s="54"/>
      <c r="HWG169" s="54"/>
      <c r="HWH169" s="54"/>
      <c r="HWI169" s="54"/>
      <c r="HWJ169" s="54"/>
      <c r="HWK169" s="54"/>
      <c r="HWL169" s="54"/>
      <c r="HWM169" s="54"/>
      <c r="HWN169" s="54"/>
      <c r="HWO169" s="54"/>
      <c r="HWP169" s="54"/>
      <c r="HWQ169" s="54"/>
      <c r="HWR169" s="54"/>
      <c r="HWS169" s="54"/>
      <c r="HWT169" s="54"/>
      <c r="HWU169" s="54"/>
      <c r="HWV169" s="54"/>
      <c r="HWW169" s="54"/>
      <c r="HWX169" s="54"/>
      <c r="HWY169" s="54"/>
      <c r="HWZ169" s="54"/>
      <c r="HXA169" s="54"/>
      <c r="HXB169" s="54"/>
      <c r="HXC169" s="54"/>
      <c r="HXD169" s="54"/>
      <c r="HXE169" s="54"/>
      <c r="HXF169" s="54"/>
      <c r="HXG169" s="54"/>
      <c r="HXH169" s="54"/>
      <c r="HXI169" s="54"/>
      <c r="HXJ169" s="54"/>
      <c r="HXK169" s="54"/>
      <c r="HXL169" s="54"/>
      <c r="HXM169" s="54"/>
      <c r="HXN169" s="54"/>
      <c r="HXO169" s="54"/>
      <c r="HXP169" s="54"/>
      <c r="HXQ169" s="54"/>
      <c r="HXR169" s="54"/>
      <c r="HXS169" s="54"/>
      <c r="HXT169" s="54"/>
      <c r="HXU169" s="54"/>
      <c r="HXV169" s="54"/>
      <c r="HXW169" s="54"/>
      <c r="HXX169" s="54"/>
      <c r="HXY169" s="54"/>
      <c r="HXZ169" s="54"/>
      <c r="HYA169" s="54"/>
      <c r="HYB169" s="54"/>
      <c r="HYC169" s="54"/>
      <c r="HYD169" s="54"/>
      <c r="HYE169" s="54"/>
      <c r="HYF169" s="54"/>
      <c r="HYG169" s="54"/>
      <c r="HYH169" s="54"/>
      <c r="HYI169" s="54"/>
      <c r="HYJ169" s="54"/>
      <c r="HYK169" s="54"/>
      <c r="HYL169" s="54"/>
      <c r="HYM169" s="54"/>
      <c r="HYN169" s="54"/>
      <c r="HYO169" s="54"/>
      <c r="HYP169" s="54"/>
      <c r="HYQ169" s="54"/>
      <c r="HYR169" s="54"/>
      <c r="HYS169" s="54"/>
      <c r="HYT169" s="54"/>
      <c r="HYU169" s="54"/>
      <c r="HYV169" s="54"/>
      <c r="HYW169" s="54"/>
      <c r="HYX169" s="54"/>
      <c r="HYY169" s="54"/>
      <c r="HYZ169" s="54"/>
      <c r="HZA169" s="54"/>
      <c r="HZB169" s="54"/>
      <c r="HZC169" s="54"/>
      <c r="HZD169" s="54"/>
      <c r="HZE169" s="54"/>
      <c r="HZF169" s="54"/>
      <c r="HZG169" s="54"/>
      <c r="HZH169" s="54"/>
      <c r="HZI169" s="54"/>
      <c r="HZJ169" s="54"/>
      <c r="HZK169" s="54"/>
      <c r="HZL169" s="54"/>
      <c r="HZM169" s="54"/>
      <c r="HZN169" s="54"/>
      <c r="HZO169" s="54"/>
      <c r="HZP169" s="54"/>
      <c r="HZQ169" s="54"/>
      <c r="HZR169" s="54"/>
      <c r="HZS169" s="54"/>
      <c r="HZT169" s="54"/>
      <c r="HZU169" s="54"/>
      <c r="HZV169" s="54"/>
      <c r="HZW169" s="54"/>
      <c r="HZX169" s="54"/>
      <c r="HZY169" s="54"/>
      <c r="HZZ169" s="54"/>
      <c r="IAA169" s="54"/>
      <c r="IAB169" s="54"/>
      <c r="IAC169" s="54"/>
      <c r="IAD169" s="54"/>
      <c r="IAE169" s="54"/>
      <c r="IAF169" s="54"/>
      <c r="IAG169" s="54"/>
      <c r="IAH169" s="54"/>
      <c r="IAI169" s="54"/>
      <c r="IAJ169" s="54"/>
      <c r="IAK169" s="54"/>
      <c r="IAL169" s="54"/>
      <c r="IAM169" s="54"/>
      <c r="IAN169" s="54"/>
      <c r="IAO169" s="54"/>
      <c r="IAP169" s="54"/>
      <c r="IAQ169" s="54"/>
      <c r="IAR169" s="54"/>
      <c r="IAS169" s="54"/>
      <c r="IAT169" s="54"/>
      <c r="IAU169" s="54"/>
      <c r="IAV169" s="54"/>
      <c r="IAW169" s="54"/>
      <c r="IAX169" s="54"/>
      <c r="IAY169" s="54"/>
      <c r="IAZ169" s="54"/>
      <c r="IBA169" s="54"/>
      <c r="IBB169" s="54"/>
      <c r="IBC169" s="54"/>
      <c r="IBD169" s="54"/>
      <c r="IBE169" s="54"/>
      <c r="IBF169" s="54"/>
      <c r="IBG169" s="54"/>
      <c r="IBH169" s="54"/>
      <c r="IBI169" s="54"/>
      <c r="IBJ169" s="54"/>
      <c r="IBK169" s="54"/>
      <c r="IBL169" s="54"/>
      <c r="IBM169" s="54"/>
      <c r="IBN169" s="54"/>
      <c r="IBO169" s="54"/>
      <c r="IBP169" s="54"/>
      <c r="IBQ169" s="54"/>
      <c r="IBR169" s="54"/>
      <c r="IBS169" s="54"/>
      <c r="IBT169" s="54"/>
      <c r="IBU169" s="54"/>
      <c r="IBV169" s="54"/>
      <c r="IBW169" s="54"/>
      <c r="IBX169" s="54"/>
      <c r="IBY169" s="54"/>
      <c r="IBZ169" s="54"/>
      <c r="ICA169" s="54"/>
      <c r="ICB169" s="54"/>
      <c r="ICC169" s="54"/>
      <c r="ICD169" s="54"/>
      <c r="ICE169" s="54"/>
      <c r="ICF169" s="54"/>
      <c r="ICG169" s="54"/>
      <c r="ICH169" s="54"/>
      <c r="ICI169" s="54"/>
      <c r="ICJ169" s="54"/>
      <c r="ICK169" s="54"/>
      <c r="ICL169" s="54"/>
      <c r="ICM169" s="54"/>
      <c r="ICN169" s="54"/>
      <c r="ICO169" s="54"/>
      <c r="ICP169" s="54"/>
      <c r="ICQ169" s="54"/>
      <c r="ICR169" s="54"/>
      <c r="ICS169" s="54"/>
      <c r="ICT169" s="54"/>
      <c r="ICU169" s="54"/>
      <c r="ICV169" s="54"/>
      <c r="ICW169" s="54"/>
      <c r="ICX169" s="54"/>
      <c r="ICY169" s="54"/>
      <c r="ICZ169" s="54"/>
      <c r="IDA169" s="54"/>
      <c r="IDB169" s="54"/>
      <c r="IDC169" s="54"/>
      <c r="IDD169" s="54"/>
      <c r="IDE169" s="54"/>
      <c r="IDF169" s="54"/>
      <c r="IDG169" s="54"/>
      <c r="IDH169" s="54"/>
      <c r="IDI169" s="54"/>
      <c r="IDJ169" s="54"/>
      <c r="IDK169" s="54"/>
      <c r="IDL169" s="54"/>
      <c r="IDM169" s="54"/>
      <c r="IDN169" s="54"/>
      <c r="IDO169" s="54"/>
      <c r="IDP169" s="54"/>
      <c r="IDQ169" s="54"/>
      <c r="IDR169" s="54"/>
      <c r="IDS169" s="54"/>
      <c r="IDT169" s="54"/>
      <c r="IDU169" s="54"/>
      <c r="IDV169" s="54"/>
      <c r="IDW169" s="54"/>
      <c r="IDX169" s="54"/>
      <c r="IDY169" s="54"/>
      <c r="IDZ169" s="54"/>
      <c r="IEA169" s="54"/>
      <c r="IEB169" s="54"/>
      <c r="IEC169" s="54"/>
      <c r="IED169" s="54"/>
      <c r="IEE169" s="54"/>
      <c r="IEF169" s="54"/>
      <c r="IEG169" s="54"/>
      <c r="IEH169" s="54"/>
      <c r="IEI169" s="54"/>
      <c r="IEJ169" s="54"/>
      <c r="IEK169" s="54"/>
      <c r="IEL169" s="54"/>
      <c r="IEM169" s="54"/>
      <c r="IEN169" s="54"/>
      <c r="IEO169" s="54"/>
      <c r="IEP169" s="54"/>
      <c r="IEQ169" s="54"/>
      <c r="IER169" s="54"/>
      <c r="IES169" s="54"/>
      <c r="IET169" s="54"/>
      <c r="IEU169" s="54"/>
      <c r="IEV169" s="54"/>
      <c r="IEW169" s="54"/>
      <c r="IEX169" s="54"/>
      <c r="IEY169" s="54"/>
      <c r="IEZ169" s="54"/>
      <c r="IFA169" s="54"/>
      <c r="IFB169" s="54"/>
      <c r="IFC169" s="54"/>
      <c r="IFD169" s="54"/>
      <c r="IFE169" s="54"/>
      <c r="IFF169" s="54"/>
      <c r="IFG169" s="54"/>
      <c r="IFH169" s="54"/>
      <c r="IFI169" s="54"/>
      <c r="IFJ169" s="54"/>
      <c r="IFK169" s="54"/>
      <c r="IFL169" s="54"/>
      <c r="IFM169" s="54"/>
      <c r="IFN169" s="54"/>
      <c r="IFO169" s="54"/>
      <c r="IFP169" s="54"/>
      <c r="IFQ169" s="54"/>
      <c r="IFR169" s="54"/>
      <c r="IFS169" s="54"/>
      <c r="IFT169" s="54"/>
      <c r="IFU169" s="54"/>
      <c r="IFV169" s="54"/>
      <c r="IFW169" s="54"/>
      <c r="IFX169" s="54"/>
      <c r="IFY169" s="54"/>
      <c r="IFZ169" s="54"/>
      <c r="IGA169" s="54"/>
      <c r="IGB169" s="54"/>
      <c r="IGC169" s="54"/>
      <c r="IGD169" s="54"/>
      <c r="IGE169" s="54"/>
      <c r="IGF169" s="54"/>
      <c r="IGG169" s="54"/>
      <c r="IGH169" s="54"/>
      <c r="IGI169" s="54"/>
      <c r="IGJ169" s="54"/>
      <c r="IGK169" s="54"/>
      <c r="IGL169" s="54"/>
      <c r="IGM169" s="54"/>
      <c r="IGN169" s="54"/>
      <c r="IGO169" s="54"/>
      <c r="IGP169" s="54"/>
      <c r="IGQ169" s="54"/>
      <c r="IGR169" s="54"/>
      <c r="IGS169" s="54"/>
      <c r="IGT169" s="54"/>
      <c r="IGU169" s="54"/>
      <c r="IGV169" s="54"/>
      <c r="IGW169" s="54"/>
      <c r="IGX169" s="54"/>
      <c r="IGY169" s="54"/>
      <c r="IGZ169" s="54"/>
      <c r="IHA169" s="54"/>
      <c r="IHB169" s="54"/>
      <c r="IHC169" s="54"/>
      <c r="IHD169" s="54"/>
      <c r="IHE169" s="54"/>
      <c r="IHF169" s="54"/>
      <c r="IHG169" s="54"/>
      <c r="IHH169" s="54"/>
      <c r="IHI169" s="54"/>
      <c r="IHJ169" s="54"/>
      <c r="IHK169" s="54"/>
      <c r="IHL169" s="54"/>
      <c r="IHM169" s="54"/>
      <c r="IHN169" s="54"/>
      <c r="IHO169" s="54"/>
      <c r="IHP169" s="54"/>
      <c r="IHQ169" s="54"/>
      <c r="IHR169" s="54"/>
      <c r="IHS169" s="54"/>
      <c r="IHT169" s="54"/>
      <c r="IHU169" s="54"/>
      <c r="IHV169" s="54"/>
      <c r="IHW169" s="54"/>
      <c r="IHX169" s="54"/>
      <c r="IHY169" s="54"/>
      <c r="IHZ169" s="54"/>
      <c r="IIA169" s="54"/>
      <c r="IIB169" s="54"/>
      <c r="IIC169" s="54"/>
      <c r="IID169" s="54"/>
      <c r="IIE169" s="54"/>
      <c r="IIF169" s="54"/>
      <c r="IIG169" s="54"/>
      <c r="IIH169" s="54"/>
      <c r="III169" s="54"/>
      <c r="IIJ169" s="54"/>
      <c r="IIK169" s="54"/>
      <c r="IIL169" s="54"/>
      <c r="IIM169" s="54"/>
      <c r="IIN169" s="54"/>
      <c r="IIO169" s="54"/>
      <c r="IIP169" s="54"/>
      <c r="IIQ169" s="54"/>
      <c r="IIR169" s="54"/>
      <c r="IIS169" s="54"/>
      <c r="IIT169" s="54"/>
      <c r="IIU169" s="54"/>
      <c r="IIV169" s="54"/>
      <c r="IIW169" s="54"/>
      <c r="IIX169" s="54"/>
      <c r="IIY169" s="54"/>
      <c r="IIZ169" s="54"/>
      <c r="IJA169" s="54"/>
      <c r="IJB169" s="54"/>
      <c r="IJC169" s="54"/>
      <c r="IJD169" s="54"/>
      <c r="IJE169" s="54"/>
      <c r="IJF169" s="54"/>
      <c r="IJG169" s="54"/>
      <c r="IJH169" s="54"/>
      <c r="IJI169" s="54"/>
      <c r="IJJ169" s="54"/>
      <c r="IJK169" s="54"/>
      <c r="IJL169" s="54"/>
      <c r="IJM169" s="54"/>
      <c r="IJN169" s="54"/>
      <c r="IJO169" s="54"/>
      <c r="IJP169" s="54"/>
      <c r="IJQ169" s="54"/>
      <c r="IJR169" s="54"/>
      <c r="IJS169" s="54"/>
      <c r="IJT169" s="54"/>
      <c r="IJU169" s="54"/>
      <c r="IJV169" s="54"/>
      <c r="IJW169" s="54"/>
      <c r="IJX169" s="54"/>
      <c r="IJY169" s="54"/>
      <c r="IJZ169" s="54"/>
      <c r="IKA169" s="54"/>
      <c r="IKB169" s="54"/>
      <c r="IKC169" s="54"/>
      <c r="IKD169" s="54"/>
      <c r="IKE169" s="54"/>
      <c r="IKF169" s="54"/>
      <c r="IKG169" s="54"/>
      <c r="IKH169" s="54"/>
      <c r="IKI169" s="54"/>
      <c r="IKJ169" s="54"/>
      <c r="IKK169" s="54"/>
      <c r="IKL169" s="54"/>
      <c r="IKM169" s="54"/>
      <c r="IKN169" s="54"/>
      <c r="IKO169" s="54"/>
      <c r="IKP169" s="54"/>
      <c r="IKQ169" s="54"/>
      <c r="IKR169" s="54"/>
      <c r="IKS169" s="54"/>
      <c r="IKT169" s="54"/>
      <c r="IKU169" s="54"/>
      <c r="IKV169" s="54"/>
      <c r="IKW169" s="54"/>
      <c r="IKX169" s="54"/>
      <c r="IKY169" s="54"/>
      <c r="IKZ169" s="54"/>
      <c r="ILA169" s="54"/>
      <c r="ILB169" s="54"/>
      <c r="ILC169" s="54"/>
      <c r="ILD169" s="54"/>
      <c r="ILE169" s="54"/>
      <c r="ILF169" s="54"/>
      <c r="ILG169" s="54"/>
      <c r="ILH169" s="54"/>
      <c r="ILI169" s="54"/>
      <c r="ILJ169" s="54"/>
      <c r="ILK169" s="54"/>
      <c r="ILL169" s="54"/>
      <c r="ILM169" s="54"/>
      <c r="ILN169" s="54"/>
      <c r="ILO169" s="54"/>
      <c r="ILP169" s="54"/>
      <c r="ILQ169" s="54"/>
      <c r="ILR169" s="54"/>
      <c r="ILS169" s="54"/>
      <c r="ILT169" s="54"/>
      <c r="ILU169" s="54"/>
      <c r="ILV169" s="54"/>
      <c r="ILW169" s="54"/>
      <c r="ILX169" s="54"/>
      <c r="ILY169" s="54"/>
      <c r="ILZ169" s="54"/>
      <c r="IMA169" s="54"/>
      <c r="IMB169" s="54"/>
      <c r="IMC169" s="54"/>
      <c r="IMD169" s="54"/>
      <c r="IME169" s="54"/>
      <c r="IMF169" s="54"/>
      <c r="IMG169" s="54"/>
      <c r="IMH169" s="54"/>
      <c r="IMI169" s="54"/>
      <c r="IMJ169" s="54"/>
      <c r="IMK169" s="54"/>
      <c r="IML169" s="54"/>
      <c r="IMM169" s="54"/>
      <c r="IMN169" s="54"/>
      <c r="IMO169" s="54"/>
      <c r="IMP169" s="54"/>
      <c r="IMQ169" s="54"/>
      <c r="IMR169" s="54"/>
      <c r="IMS169" s="54"/>
      <c r="IMT169" s="54"/>
      <c r="IMU169" s="54"/>
      <c r="IMV169" s="54"/>
      <c r="IMW169" s="54"/>
      <c r="IMX169" s="54"/>
      <c r="IMY169" s="54"/>
      <c r="IMZ169" s="54"/>
      <c r="INA169" s="54"/>
      <c r="INB169" s="54"/>
      <c r="INC169" s="54"/>
      <c r="IND169" s="54"/>
      <c r="INE169" s="54"/>
      <c r="INF169" s="54"/>
      <c r="ING169" s="54"/>
      <c r="INH169" s="54"/>
      <c r="INI169" s="54"/>
      <c r="INJ169" s="54"/>
      <c r="INK169" s="54"/>
      <c r="INL169" s="54"/>
      <c r="INM169" s="54"/>
      <c r="INN169" s="54"/>
      <c r="INO169" s="54"/>
      <c r="INP169" s="54"/>
      <c r="INQ169" s="54"/>
      <c r="INR169" s="54"/>
      <c r="INS169" s="54"/>
      <c r="INT169" s="54"/>
      <c r="INU169" s="54"/>
      <c r="INV169" s="54"/>
      <c r="INW169" s="54"/>
      <c r="INX169" s="54"/>
      <c r="INY169" s="54"/>
      <c r="INZ169" s="54"/>
      <c r="IOA169" s="54"/>
      <c r="IOB169" s="54"/>
      <c r="IOC169" s="54"/>
      <c r="IOD169" s="54"/>
      <c r="IOE169" s="54"/>
      <c r="IOF169" s="54"/>
      <c r="IOG169" s="54"/>
      <c r="IOH169" s="54"/>
      <c r="IOI169" s="54"/>
      <c r="IOJ169" s="54"/>
      <c r="IOK169" s="54"/>
      <c r="IOL169" s="54"/>
      <c r="IOM169" s="54"/>
      <c r="ION169" s="54"/>
      <c r="IOO169" s="54"/>
      <c r="IOP169" s="54"/>
      <c r="IOQ169" s="54"/>
      <c r="IOR169" s="54"/>
      <c r="IOS169" s="54"/>
      <c r="IOT169" s="54"/>
      <c r="IOU169" s="54"/>
      <c r="IOV169" s="54"/>
      <c r="IOW169" s="54"/>
      <c r="IOX169" s="54"/>
      <c r="IOY169" s="54"/>
      <c r="IOZ169" s="54"/>
      <c r="IPA169" s="54"/>
      <c r="IPB169" s="54"/>
      <c r="IPC169" s="54"/>
      <c r="IPD169" s="54"/>
      <c r="IPE169" s="54"/>
      <c r="IPF169" s="54"/>
      <c r="IPG169" s="54"/>
      <c r="IPH169" s="54"/>
      <c r="IPI169" s="54"/>
      <c r="IPJ169" s="54"/>
      <c r="IPK169" s="54"/>
      <c r="IPL169" s="54"/>
      <c r="IPM169" s="54"/>
      <c r="IPN169" s="54"/>
      <c r="IPO169" s="54"/>
      <c r="IPP169" s="54"/>
      <c r="IPQ169" s="54"/>
      <c r="IPR169" s="54"/>
      <c r="IPS169" s="54"/>
      <c r="IPT169" s="54"/>
      <c r="IPU169" s="54"/>
      <c r="IPV169" s="54"/>
      <c r="IPW169" s="54"/>
      <c r="IPX169" s="54"/>
      <c r="IPY169" s="54"/>
      <c r="IPZ169" s="54"/>
      <c r="IQA169" s="54"/>
      <c r="IQB169" s="54"/>
      <c r="IQC169" s="54"/>
      <c r="IQD169" s="54"/>
      <c r="IQE169" s="54"/>
      <c r="IQF169" s="54"/>
      <c r="IQG169" s="54"/>
      <c r="IQH169" s="54"/>
      <c r="IQI169" s="54"/>
      <c r="IQJ169" s="54"/>
      <c r="IQK169" s="54"/>
      <c r="IQL169" s="54"/>
      <c r="IQM169" s="54"/>
      <c r="IQN169" s="54"/>
      <c r="IQO169" s="54"/>
      <c r="IQP169" s="54"/>
      <c r="IQQ169" s="54"/>
      <c r="IQR169" s="54"/>
      <c r="IQS169" s="54"/>
      <c r="IQT169" s="54"/>
      <c r="IQU169" s="54"/>
      <c r="IQV169" s="54"/>
      <c r="IQW169" s="54"/>
      <c r="IQX169" s="54"/>
      <c r="IQY169" s="54"/>
      <c r="IQZ169" s="54"/>
      <c r="IRA169" s="54"/>
      <c r="IRB169" s="54"/>
      <c r="IRC169" s="54"/>
      <c r="IRD169" s="54"/>
      <c r="IRE169" s="54"/>
      <c r="IRF169" s="54"/>
      <c r="IRG169" s="54"/>
      <c r="IRH169" s="54"/>
      <c r="IRI169" s="54"/>
      <c r="IRJ169" s="54"/>
      <c r="IRK169" s="54"/>
      <c r="IRL169" s="54"/>
      <c r="IRM169" s="54"/>
      <c r="IRN169" s="54"/>
      <c r="IRO169" s="54"/>
      <c r="IRP169" s="54"/>
      <c r="IRQ169" s="54"/>
      <c r="IRR169" s="54"/>
      <c r="IRS169" s="54"/>
      <c r="IRT169" s="54"/>
      <c r="IRU169" s="54"/>
      <c r="IRV169" s="54"/>
      <c r="IRW169" s="54"/>
      <c r="IRX169" s="54"/>
      <c r="IRY169" s="54"/>
      <c r="IRZ169" s="54"/>
      <c r="ISA169" s="54"/>
      <c r="ISB169" s="54"/>
      <c r="ISC169" s="54"/>
      <c r="ISD169" s="54"/>
      <c r="ISE169" s="54"/>
      <c r="ISF169" s="54"/>
      <c r="ISG169" s="54"/>
      <c r="ISH169" s="54"/>
      <c r="ISI169" s="54"/>
      <c r="ISJ169" s="54"/>
      <c r="ISK169" s="54"/>
      <c r="ISL169" s="54"/>
      <c r="ISM169" s="54"/>
      <c r="ISN169" s="54"/>
      <c r="ISO169" s="54"/>
      <c r="ISP169" s="54"/>
      <c r="ISQ169" s="54"/>
      <c r="ISR169" s="54"/>
      <c r="ISS169" s="54"/>
      <c r="IST169" s="54"/>
      <c r="ISU169" s="54"/>
      <c r="ISV169" s="54"/>
      <c r="ISW169" s="54"/>
      <c r="ISX169" s="54"/>
      <c r="ISY169" s="54"/>
      <c r="ISZ169" s="54"/>
      <c r="ITA169" s="54"/>
      <c r="ITB169" s="54"/>
      <c r="ITC169" s="54"/>
      <c r="ITD169" s="54"/>
      <c r="ITE169" s="54"/>
      <c r="ITF169" s="54"/>
      <c r="ITG169" s="54"/>
      <c r="ITH169" s="54"/>
      <c r="ITI169" s="54"/>
      <c r="ITJ169" s="54"/>
      <c r="ITK169" s="54"/>
      <c r="ITL169" s="54"/>
      <c r="ITM169" s="54"/>
      <c r="ITN169" s="54"/>
      <c r="ITO169" s="54"/>
      <c r="ITP169" s="54"/>
      <c r="ITQ169" s="54"/>
      <c r="ITR169" s="54"/>
      <c r="ITS169" s="54"/>
      <c r="ITT169" s="54"/>
      <c r="ITU169" s="54"/>
      <c r="ITV169" s="54"/>
      <c r="ITW169" s="54"/>
      <c r="ITX169" s="54"/>
      <c r="ITY169" s="54"/>
      <c r="ITZ169" s="54"/>
      <c r="IUA169" s="54"/>
      <c r="IUB169" s="54"/>
      <c r="IUC169" s="54"/>
      <c r="IUD169" s="54"/>
      <c r="IUE169" s="54"/>
      <c r="IUF169" s="54"/>
      <c r="IUG169" s="54"/>
      <c r="IUH169" s="54"/>
      <c r="IUI169" s="54"/>
      <c r="IUJ169" s="54"/>
      <c r="IUK169" s="54"/>
      <c r="IUL169" s="54"/>
      <c r="IUM169" s="54"/>
      <c r="IUN169" s="54"/>
      <c r="IUO169" s="54"/>
      <c r="IUP169" s="54"/>
      <c r="IUQ169" s="54"/>
      <c r="IUR169" s="54"/>
      <c r="IUS169" s="54"/>
      <c r="IUT169" s="54"/>
      <c r="IUU169" s="54"/>
      <c r="IUV169" s="54"/>
      <c r="IUW169" s="54"/>
      <c r="IUX169" s="54"/>
      <c r="IUY169" s="54"/>
      <c r="IUZ169" s="54"/>
      <c r="IVA169" s="54"/>
      <c r="IVB169" s="54"/>
      <c r="IVC169" s="54"/>
      <c r="IVD169" s="54"/>
      <c r="IVE169" s="54"/>
      <c r="IVF169" s="54"/>
      <c r="IVG169" s="54"/>
      <c r="IVH169" s="54"/>
      <c r="IVI169" s="54"/>
      <c r="IVJ169" s="54"/>
      <c r="IVK169" s="54"/>
      <c r="IVL169" s="54"/>
      <c r="IVM169" s="54"/>
      <c r="IVN169" s="54"/>
      <c r="IVO169" s="54"/>
      <c r="IVP169" s="54"/>
      <c r="IVQ169" s="54"/>
      <c r="IVR169" s="54"/>
      <c r="IVS169" s="54"/>
      <c r="IVT169" s="54"/>
      <c r="IVU169" s="54"/>
      <c r="IVV169" s="54"/>
      <c r="IVW169" s="54"/>
      <c r="IVX169" s="54"/>
      <c r="IVY169" s="54"/>
      <c r="IVZ169" s="54"/>
      <c r="IWA169" s="54"/>
      <c r="IWB169" s="54"/>
      <c r="IWC169" s="54"/>
      <c r="IWD169" s="54"/>
      <c r="IWE169" s="54"/>
      <c r="IWF169" s="54"/>
      <c r="IWG169" s="54"/>
      <c r="IWH169" s="54"/>
      <c r="IWI169" s="54"/>
      <c r="IWJ169" s="54"/>
      <c r="IWK169" s="54"/>
      <c r="IWL169" s="54"/>
      <c r="IWM169" s="54"/>
      <c r="IWN169" s="54"/>
      <c r="IWO169" s="54"/>
      <c r="IWP169" s="54"/>
      <c r="IWQ169" s="54"/>
      <c r="IWR169" s="54"/>
      <c r="IWS169" s="54"/>
      <c r="IWT169" s="54"/>
      <c r="IWU169" s="54"/>
      <c r="IWV169" s="54"/>
      <c r="IWW169" s="54"/>
      <c r="IWX169" s="54"/>
      <c r="IWY169" s="54"/>
      <c r="IWZ169" s="54"/>
      <c r="IXA169" s="54"/>
      <c r="IXB169" s="54"/>
      <c r="IXC169" s="54"/>
      <c r="IXD169" s="54"/>
      <c r="IXE169" s="54"/>
      <c r="IXF169" s="54"/>
      <c r="IXG169" s="54"/>
      <c r="IXH169" s="54"/>
      <c r="IXI169" s="54"/>
      <c r="IXJ169" s="54"/>
      <c r="IXK169" s="54"/>
      <c r="IXL169" s="54"/>
      <c r="IXM169" s="54"/>
      <c r="IXN169" s="54"/>
      <c r="IXO169" s="54"/>
      <c r="IXP169" s="54"/>
      <c r="IXQ169" s="54"/>
      <c r="IXR169" s="54"/>
      <c r="IXS169" s="54"/>
      <c r="IXT169" s="54"/>
      <c r="IXU169" s="54"/>
      <c r="IXV169" s="54"/>
      <c r="IXW169" s="54"/>
      <c r="IXX169" s="54"/>
      <c r="IXY169" s="54"/>
      <c r="IXZ169" s="54"/>
      <c r="IYA169" s="54"/>
      <c r="IYB169" s="54"/>
      <c r="IYC169" s="54"/>
      <c r="IYD169" s="54"/>
      <c r="IYE169" s="54"/>
      <c r="IYF169" s="54"/>
      <c r="IYG169" s="54"/>
      <c r="IYH169" s="54"/>
      <c r="IYI169" s="54"/>
      <c r="IYJ169" s="54"/>
      <c r="IYK169" s="54"/>
      <c r="IYL169" s="54"/>
      <c r="IYM169" s="54"/>
      <c r="IYN169" s="54"/>
      <c r="IYO169" s="54"/>
      <c r="IYP169" s="54"/>
      <c r="IYQ169" s="54"/>
      <c r="IYR169" s="54"/>
      <c r="IYS169" s="54"/>
      <c r="IYT169" s="54"/>
      <c r="IYU169" s="54"/>
      <c r="IYV169" s="54"/>
      <c r="IYW169" s="54"/>
      <c r="IYX169" s="54"/>
      <c r="IYY169" s="54"/>
      <c r="IYZ169" s="54"/>
      <c r="IZA169" s="54"/>
      <c r="IZB169" s="54"/>
      <c r="IZC169" s="54"/>
      <c r="IZD169" s="54"/>
      <c r="IZE169" s="54"/>
      <c r="IZF169" s="54"/>
      <c r="IZG169" s="54"/>
      <c r="IZH169" s="54"/>
      <c r="IZI169" s="54"/>
      <c r="IZJ169" s="54"/>
      <c r="IZK169" s="54"/>
      <c r="IZL169" s="54"/>
      <c r="IZM169" s="54"/>
      <c r="IZN169" s="54"/>
      <c r="IZO169" s="54"/>
      <c r="IZP169" s="54"/>
      <c r="IZQ169" s="54"/>
      <c r="IZR169" s="54"/>
      <c r="IZS169" s="54"/>
      <c r="IZT169" s="54"/>
      <c r="IZU169" s="54"/>
      <c r="IZV169" s="54"/>
      <c r="IZW169" s="54"/>
      <c r="IZX169" s="54"/>
      <c r="IZY169" s="54"/>
      <c r="IZZ169" s="54"/>
      <c r="JAA169" s="54"/>
      <c r="JAB169" s="54"/>
      <c r="JAC169" s="54"/>
      <c r="JAD169" s="54"/>
      <c r="JAE169" s="54"/>
      <c r="JAF169" s="54"/>
      <c r="JAG169" s="54"/>
      <c r="JAH169" s="54"/>
      <c r="JAI169" s="54"/>
      <c r="JAJ169" s="54"/>
      <c r="JAK169" s="54"/>
      <c r="JAL169" s="54"/>
      <c r="JAM169" s="54"/>
      <c r="JAN169" s="54"/>
      <c r="JAO169" s="54"/>
      <c r="JAP169" s="54"/>
      <c r="JAQ169" s="54"/>
      <c r="JAR169" s="54"/>
      <c r="JAS169" s="54"/>
      <c r="JAT169" s="54"/>
      <c r="JAU169" s="54"/>
      <c r="JAV169" s="54"/>
      <c r="JAW169" s="54"/>
      <c r="JAX169" s="54"/>
      <c r="JAY169" s="54"/>
      <c r="JAZ169" s="54"/>
      <c r="JBA169" s="54"/>
      <c r="JBB169" s="54"/>
      <c r="JBC169" s="54"/>
      <c r="JBD169" s="54"/>
      <c r="JBE169" s="54"/>
      <c r="JBF169" s="54"/>
      <c r="JBG169" s="54"/>
      <c r="JBH169" s="54"/>
      <c r="JBI169" s="54"/>
      <c r="JBJ169" s="54"/>
      <c r="JBK169" s="54"/>
      <c r="JBL169" s="54"/>
      <c r="JBM169" s="54"/>
      <c r="JBN169" s="54"/>
      <c r="JBO169" s="54"/>
      <c r="JBP169" s="54"/>
      <c r="JBQ169" s="54"/>
      <c r="JBR169" s="54"/>
      <c r="JBS169" s="54"/>
      <c r="JBT169" s="54"/>
      <c r="JBU169" s="54"/>
      <c r="JBV169" s="54"/>
      <c r="JBW169" s="54"/>
      <c r="JBX169" s="54"/>
      <c r="JBY169" s="54"/>
      <c r="JBZ169" s="54"/>
      <c r="JCA169" s="54"/>
      <c r="JCB169" s="54"/>
      <c r="JCC169" s="54"/>
      <c r="JCD169" s="54"/>
      <c r="JCE169" s="54"/>
      <c r="JCF169" s="54"/>
      <c r="JCG169" s="54"/>
      <c r="JCH169" s="54"/>
      <c r="JCI169" s="54"/>
      <c r="JCJ169" s="54"/>
      <c r="JCK169" s="54"/>
      <c r="JCL169" s="54"/>
      <c r="JCM169" s="54"/>
      <c r="JCN169" s="54"/>
      <c r="JCO169" s="54"/>
      <c r="JCP169" s="54"/>
      <c r="JCQ169" s="54"/>
      <c r="JCR169" s="54"/>
      <c r="JCS169" s="54"/>
      <c r="JCT169" s="54"/>
      <c r="JCU169" s="54"/>
      <c r="JCV169" s="54"/>
      <c r="JCW169" s="54"/>
      <c r="JCX169" s="54"/>
      <c r="JCY169" s="54"/>
      <c r="JCZ169" s="54"/>
      <c r="JDA169" s="54"/>
      <c r="JDB169" s="54"/>
      <c r="JDC169" s="54"/>
      <c r="JDD169" s="54"/>
      <c r="JDE169" s="54"/>
      <c r="JDF169" s="54"/>
      <c r="JDG169" s="54"/>
      <c r="JDH169" s="54"/>
      <c r="JDI169" s="54"/>
      <c r="JDJ169" s="54"/>
      <c r="JDK169" s="54"/>
      <c r="JDL169" s="54"/>
      <c r="JDM169" s="54"/>
      <c r="JDN169" s="54"/>
      <c r="JDO169" s="54"/>
      <c r="JDP169" s="54"/>
      <c r="JDQ169" s="54"/>
      <c r="JDR169" s="54"/>
      <c r="JDS169" s="54"/>
      <c r="JDT169" s="54"/>
      <c r="JDU169" s="54"/>
      <c r="JDV169" s="54"/>
      <c r="JDW169" s="54"/>
      <c r="JDX169" s="54"/>
      <c r="JDY169" s="54"/>
      <c r="JDZ169" s="54"/>
      <c r="JEA169" s="54"/>
      <c r="JEB169" s="54"/>
      <c r="JEC169" s="54"/>
      <c r="JED169" s="54"/>
      <c r="JEE169" s="54"/>
      <c r="JEF169" s="54"/>
      <c r="JEG169" s="54"/>
      <c r="JEH169" s="54"/>
      <c r="JEI169" s="54"/>
      <c r="JEJ169" s="54"/>
      <c r="JEK169" s="54"/>
      <c r="JEL169" s="54"/>
      <c r="JEM169" s="54"/>
      <c r="JEN169" s="54"/>
      <c r="JEO169" s="54"/>
      <c r="JEP169" s="54"/>
      <c r="JEQ169" s="54"/>
      <c r="JER169" s="54"/>
      <c r="JES169" s="54"/>
      <c r="JET169" s="54"/>
      <c r="JEU169" s="54"/>
      <c r="JEV169" s="54"/>
      <c r="JEW169" s="54"/>
      <c r="JEX169" s="54"/>
      <c r="JEY169" s="54"/>
      <c r="JEZ169" s="54"/>
      <c r="JFA169" s="54"/>
      <c r="JFB169" s="54"/>
      <c r="JFC169" s="54"/>
      <c r="JFD169" s="54"/>
      <c r="JFE169" s="54"/>
      <c r="JFF169" s="54"/>
      <c r="JFG169" s="54"/>
      <c r="JFH169" s="54"/>
      <c r="JFI169" s="54"/>
      <c r="JFJ169" s="54"/>
      <c r="JFK169" s="54"/>
      <c r="JFL169" s="54"/>
      <c r="JFM169" s="54"/>
      <c r="JFN169" s="54"/>
      <c r="JFO169" s="54"/>
      <c r="JFP169" s="54"/>
      <c r="JFQ169" s="54"/>
      <c r="JFR169" s="54"/>
      <c r="JFS169" s="54"/>
      <c r="JFT169" s="54"/>
      <c r="JFU169" s="54"/>
      <c r="JFV169" s="54"/>
      <c r="JFW169" s="54"/>
      <c r="JFX169" s="54"/>
      <c r="JFY169" s="54"/>
      <c r="JFZ169" s="54"/>
      <c r="JGA169" s="54"/>
      <c r="JGB169" s="54"/>
      <c r="JGC169" s="54"/>
      <c r="JGD169" s="54"/>
      <c r="JGE169" s="54"/>
      <c r="JGF169" s="54"/>
      <c r="JGG169" s="54"/>
      <c r="JGH169" s="54"/>
      <c r="JGI169" s="54"/>
      <c r="JGJ169" s="54"/>
      <c r="JGK169" s="54"/>
      <c r="JGL169" s="54"/>
      <c r="JGM169" s="54"/>
      <c r="JGN169" s="54"/>
      <c r="JGO169" s="54"/>
      <c r="JGP169" s="54"/>
      <c r="JGQ169" s="54"/>
      <c r="JGR169" s="54"/>
      <c r="JGS169" s="54"/>
      <c r="JGT169" s="54"/>
      <c r="JGU169" s="54"/>
      <c r="JGV169" s="54"/>
      <c r="JGW169" s="54"/>
      <c r="JGX169" s="54"/>
      <c r="JGY169" s="54"/>
      <c r="JGZ169" s="54"/>
      <c r="JHA169" s="54"/>
      <c r="JHB169" s="54"/>
      <c r="JHC169" s="54"/>
      <c r="JHD169" s="54"/>
      <c r="JHE169" s="54"/>
      <c r="JHF169" s="54"/>
      <c r="JHG169" s="54"/>
      <c r="JHH169" s="54"/>
      <c r="JHI169" s="54"/>
      <c r="JHJ169" s="54"/>
      <c r="JHK169" s="54"/>
      <c r="JHL169" s="54"/>
      <c r="JHM169" s="54"/>
      <c r="JHN169" s="54"/>
      <c r="JHO169" s="54"/>
      <c r="JHP169" s="54"/>
      <c r="JHQ169" s="54"/>
      <c r="JHR169" s="54"/>
      <c r="JHS169" s="54"/>
      <c r="JHT169" s="54"/>
      <c r="JHU169" s="54"/>
      <c r="JHV169" s="54"/>
      <c r="JHW169" s="54"/>
      <c r="JHX169" s="54"/>
      <c r="JHY169" s="54"/>
      <c r="JHZ169" s="54"/>
      <c r="JIA169" s="54"/>
      <c r="JIB169" s="54"/>
      <c r="JIC169" s="54"/>
      <c r="JID169" s="54"/>
      <c r="JIE169" s="54"/>
      <c r="JIF169" s="54"/>
      <c r="JIG169" s="54"/>
      <c r="JIH169" s="54"/>
      <c r="JII169" s="54"/>
      <c r="JIJ169" s="54"/>
      <c r="JIK169" s="54"/>
      <c r="JIL169" s="54"/>
      <c r="JIM169" s="54"/>
      <c r="JIN169" s="54"/>
      <c r="JIO169" s="54"/>
      <c r="JIP169" s="54"/>
      <c r="JIQ169" s="54"/>
      <c r="JIR169" s="54"/>
      <c r="JIS169" s="54"/>
      <c r="JIT169" s="54"/>
      <c r="JIU169" s="54"/>
      <c r="JIV169" s="54"/>
      <c r="JIW169" s="54"/>
      <c r="JIX169" s="54"/>
      <c r="JIY169" s="54"/>
      <c r="JIZ169" s="54"/>
      <c r="JJA169" s="54"/>
      <c r="JJB169" s="54"/>
      <c r="JJC169" s="54"/>
      <c r="JJD169" s="54"/>
      <c r="JJE169" s="54"/>
      <c r="JJF169" s="54"/>
      <c r="JJG169" s="54"/>
      <c r="JJH169" s="54"/>
      <c r="JJI169" s="54"/>
      <c r="JJJ169" s="54"/>
      <c r="JJK169" s="54"/>
      <c r="JJL169" s="54"/>
      <c r="JJM169" s="54"/>
      <c r="JJN169" s="54"/>
      <c r="JJO169" s="54"/>
      <c r="JJP169" s="54"/>
      <c r="JJQ169" s="54"/>
      <c r="JJR169" s="54"/>
      <c r="JJS169" s="54"/>
      <c r="JJT169" s="54"/>
      <c r="JJU169" s="54"/>
      <c r="JJV169" s="54"/>
      <c r="JJW169" s="54"/>
      <c r="JJX169" s="54"/>
      <c r="JJY169" s="54"/>
      <c r="JJZ169" s="54"/>
      <c r="JKA169" s="54"/>
      <c r="JKB169" s="54"/>
      <c r="JKC169" s="54"/>
      <c r="JKD169" s="54"/>
      <c r="JKE169" s="54"/>
      <c r="JKF169" s="54"/>
      <c r="JKG169" s="54"/>
      <c r="JKH169" s="54"/>
      <c r="JKI169" s="54"/>
      <c r="JKJ169" s="54"/>
      <c r="JKK169" s="54"/>
      <c r="JKL169" s="54"/>
      <c r="JKM169" s="54"/>
      <c r="JKN169" s="54"/>
      <c r="JKO169" s="54"/>
      <c r="JKP169" s="54"/>
      <c r="JKQ169" s="54"/>
      <c r="JKR169" s="54"/>
      <c r="JKS169" s="54"/>
      <c r="JKT169" s="54"/>
      <c r="JKU169" s="54"/>
      <c r="JKV169" s="54"/>
      <c r="JKW169" s="54"/>
      <c r="JKX169" s="54"/>
      <c r="JKY169" s="54"/>
      <c r="JKZ169" s="54"/>
      <c r="JLA169" s="54"/>
      <c r="JLB169" s="54"/>
      <c r="JLC169" s="54"/>
      <c r="JLD169" s="54"/>
      <c r="JLE169" s="54"/>
      <c r="JLF169" s="54"/>
      <c r="JLG169" s="54"/>
      <c r="JLH169" s="54"/>
      <c r="JLI169" s="54"/>
      <c r="JLJ169" s="54"/>
      <c r="JLK169" s="54"/>
      <c r="JLL169" s="54"/>
      <c r="JLM169" s="54"/>
      <c r="JLN169" s="54"/>
      <c r="JLO169" s="54"/>
      <c r="JLP169" s="54"/>
      <c r="JLQ169" s="54"/>
      <c r="JLR169" s="54"/>
      <c r="JLS169" s="54"/>
      <c r="JLT169" s="54"/>
      <c r="JLU169" s="54"/>
      <c r="JLV169" s="54"/>
      <c r="JLW169" s="54"/>
      <c r="JLX169" s="54"/>
      <c r="JLY169" s="54"/>
      <c r="JLZ169" s="54"/>
      <c r="JMA169" s="54"/>
      <c r="JMB169" s="54"/>
      <c r="JMC169" s="54"/>
      <c r="JMD169" s="54"/>
      <c r="JME169" s="54"/>
      <c r="JMF169" s="54"/>
      <c r="JMG169" s="54"/>
      <c r="JMH169" s="54"/>
      <c r="JMI169" s="54"/>
      <c r="JMJ169" s="54"/>
      <c r="JMK169" s="54"/>
      <c r="JML169" s="54"/>
      <c r="JMM169" s="54"/>
      <c r="JMN169" s="54"/>
      <c r="JMO169" s="54"/>
      <c r="JMP169" s="54"/>
      <c r="JMQ169" s="54"/>
      <c r="JMR169" s="54"/>
      <c r="JMS169" s="54"/>
      <c r="JMT169" s="54"/>
      <c r="JMU169" s="54"/>
      <c r="JMV169" s="54"/>
      <c r="JMW169" s="54"/>
      <c r="JMX169" s="54"/>
      <c r="JMY169" s="54"/>
      <c r="JMZ169" s="54"/>
      <c r="JNA169" s="54"/>
      <c r="JNB169" s="54"/>
      <c r="JNC169" s="54"/>
      <c r="JND169" s="54"/>
      <c r="JNE169" s="54"/>
      <c r="JNF169" s="54"/>
      <c r="JNG169" s="54"/>
      <c r="JNH169" s="54"/>
      <c r="JNI169" s="54"/>
      <c r="JNJ169" s="54"/>
      <c r="JNK169" s="54"/>
      <c r="JNL169" s="54"/>
      <c r="JNM169" s="54"/>
      <c r="JNN169" s="54"/>
      <c r="JNO169" s="54"/>
      <c r="JNP169" s="54"/>
      <c r="JNQ169" s="54"/>
      <c r="JNR169" s="54"/>
      <c r="JNS169" s="54"/>
      <c r="JNT169" s="54"/>
      <c r="JNU169" s="54"/>
      <c r="JNV169" s="54"/>
      <c r="JNW169" s="54"/>
      <c r="JNX169" s="54"/>
      <c r="JNY169" s="54"/>
      <c r="JNZ169" s="54"/>
      <c r="JOA169" s="54"/>
      <c r="JOB169" s="54"/>
      <c r="JOC169" s="54"/>
      <c r="JOD169" s="54"/>
      <c r="JOE169" s="54"/>
      <c r="JOF169" s="54"/>
      <c r="JOG169" s="54"/>
      <c r="JOH169" s="54"/>
      <c r="JOI169" s="54"/>
      <c r="JOJ169" s="54"/>
      <c r="JOK169" s="54"/>
      <c r="JOL169" s="54"/>
      <c r="JOM169" s="54"/>
      <c r="JON169" s="54"/>
      <c r="JOO169" s="54"/>
      <c r="JOP169" s="54"/>
      <c r="JOQ169" s="54"/>
      <c r="JOR169" s="54"/>
      <c r="JOS169" s="54"/>
      <c r="JOT169" s="54"/>
      <c r="JOU169" s="54"/>
      <c r="JOV169" s="54"/>
      <c r="JOW169" s="54"/>
      <c r="JOX169" s="54"/>
      <c r="JOY169" s="54"/>
      <c r="JOZ169" s="54"/>
      <c r="JPA169" s="54"/>
      <c r="JPB169" s="54"/>
      <c r="JPC169" s="54"/>
      <c r="JPD169" s="54"/>
      <c r="JPE169" s="54"/>
      <c r="JPF169" s="54"/>
      <c r="JPG169" s="54"/>
      <c r="JPH169" s="54"/>
      <c r="JPI169" s="54"/>
      <c r="JPJ169" s="54"/>
      <c r="JPK169" s="54"/>
      <c r="JPL169" s="54"/>
      <c r="JPM169" s="54"/>
      <c r="JPN169" s="54"/>
      <c r="JPO169" s="54"/>
      <c r="JPP169" s="54"/>
      <c r="JPQ169" s="54"/>
      <c r="JPR169" s="54"/>
      <c r="JPS169" s="54"/>
      <c r="JPT169" s="54"/>
      <c r="JPU169" s="54"/>
      <c r="JPV169" s="54"/>
      <c r="JPW169" s="54"/>
      <c r="JPX169" s="54"/>
      <c r="JPY169" s="54"/>
      <c r="JPZ169" s="54"/>
      <c r="JQA169" s="54"/>
      <c r="JQB169" s="54"/>
      <c r="JQC169" s="54"/>
      <c r="JQD169" s="54"/>
      <c r="JQE169" s="54"/>
      <c r="JQF169" s="54"/>
      <c r="JQG169" s="54"/>
      <c r="JQH169" s="54"/>
      <c r="JQI169" s="54"/>
      <c r="JQJ169" s="54"/>
      <c r="JQK169" s="54"/>
      <c r="JQL169" s="54"/>
      <c r="JQM169" s="54"/>
      <c r="JQN169" s="54"/>
      <c r="JQO169" s="54"/>
      <c r="JQP169" s="54"/>
      <c r="JQQ169" s="54"/>
      <c r="JQR169" s="54"/>
      <c r="JQS169" s="54"/>
      <c r="JQT169" s="54"/>
      <c r="JQU169" s="54"/>
      <c r="JQV169" s="54"/>
      <c r="JQW169" s="54"/>
      <c r="JQX169" s="54"/>
      <c r="JQY169" s="54"/>
      <c r="JQZ169" s="54"/>
      <c r="JRA169" s="54"/>
      <c r="JRB169" s="54"/>
      <c r="JRC169" s="54"/>
      <c r="JRD169" s="54"/>
      <c r="JRE169" s="54"/>
      <c r="JRF169" s="54"/>
      <c r="JRG169" s="54"/>
      <c r="JRH169" s="54"/>
      <c r="JRI169" s="54"/>
      <c r="JRJ169" s="54"/>
      <c r="JRK169" s="54"/>
      <c r="JRL169" s="54"/>
      <c r="JRM169" s="54"/>
      <c r="JRN169" s="54"/>
      <c r="JRO169" s="54"/>
      <c r="JRP169" s="54"/>
      <c r="JRQ169" s="54"/>
      <c r="JRR169" s="54"/>
      <c r="JRS169" s="54"/>
      <c r="JRT169" s="54"/>
      <c r="JRU169" s="54"/>
      <c r="JRV169" s="54"/>
      <c r="JRW169" s="54"/>
      <c r="JRX169" s="54"/>
      <c r="JRY169" s="54"/>
      <c r="JRZ169" s="54"/>
      <c r="JSA169" s="54"/>
      <c r="JSB169" s="54"/>
      <c r="JSC169" s="54"/>
      <c r="JSD169" s="54"/>
      <c r="JSE169" s="54"/>
      <c r="JSF169" s="54"/>
      <c r="JSG169" s="54"/>
      <c r="JSH169" s="54"/>
      <c r="JSI169" s="54"/>
      <c r="JSJ169" s="54"/>
      <c r="JSK169" s="54"/>
      <c r="JSL169" s="54"/>
      <c r="JSM169" s="54"/>
      <c r="JSN169" s="54"/>
      <c r="JSO169" s="54"/>
      <c r="JSP169" s="54"/>
      <c r="JSQ169" s="54"/>
      <c r="JSR169" s="54"/>
      <c r="JSS169" s="54"/>
      <c r="JST169" s="54"/>
      <c r="JSU169" s="54"/>
      <c r="JSV169" s="54"/>
      <c r="JSW169" s="54"/>
      <c r="JSX169" s="54"/>
      <c r="JSY169" s="54"/>
      <c r="JSZ169" s="54"/>
      <c r="JTA169" s="54"/>
      <c r="JTB169" s="54"/>
      <c r="JTC169" s="54"/>
      <c r="JTD169" s="54"/>
      <c r="JTE169" s="54"/>
      <c r="JTF169" s="54"/>
      <c r="JTG169" s="54"/>
      <c r="JTH169" s="54"/>
      <c r="JTI169" s="54"/>
      <c r="JTJ169" s="54"/>
      <c r="JTK169" s="54"/>
      <c r="JTL169" s="54"/>
      <c r="JTM169" s="54"/>
      <c r="JTN169" s="54"/>
      <c r="JTO169" s="54"/>
      <c r="JTP169" s="54"/>
      <c r="JTQ169" s="54"/>
      <c r="JTR169" s="54"/>
      <c r="JTS169" s="54"/>
      <c r="JTT169" s="54"/>
      <c r="JTU169" s="54"/>
      <c r="JTV169" s="54"/>
      <c r="JTW169" s="54"/>
      <c r="JTX169" s="54"/>
      <c r="JTY169" s="54"/>
      <c r="JTZ169" s="54"/>
      <c r="JUA169" s="54"/>
      <c r="JUB169" s="54"/>
      <c r="JUC169" s="54"/>
      <c r="JUD169" s="54"/>
      <c r="JUE169" s="54"/>
      <c r="JUF169" s="54"/>
      <c r="JUG169" s="54"/>
      <c r="JUH169" s="54"/>
      <c r="JUI169" s="54"/>
      <c r="JUJ169" s="54"/>
      <c r="JUK169" s="54"/>
      <c r="JUL169" s="54"/>
      <c r="JUM169" s="54"/>
      <c r="JUN169" s="54"/>
      <c r="JUO169" s="54"/>
      <c r="JUP169" s="54"/>
      <c r="JUQ169" s="54"/>
      <c r="JUR169" s="54"/>
      <c r="JUS169" s="54"/>
      <c r="JUT169" s="54"/>
      <c r="JUU169" s="54"/>
      <c r="JUV169" s="54"/>
      <c r="JUW169" s="54"/>
      <c r="JUX169" s="54"/>
      <c r="JUY169" s="54"/>
      <c r="JUZ169" s="54"/>
      <c r="JVA169" s="54"/>
      <c r="JVB169" s="54"/>
      <c r="JVC169" s="54"/>
      <c r="JVD169" s="54"/>
      <c r="JVE169" s="54"/>
      <c r="JVF169" s="54"/>
      <c r="JVG169" s="54"/>
      <c r="JVH169" s="54"/>
      <c r="JVI169" s="54"/>
      <c r="JVJ169" s="54"/>
      <c r="JVK169" s="54"/>
      <c r="JVL169" s="54"/>
      <c r="JVM169" s="54"/>
      <c r="JVN169" s="54"/>
      <c r="JVO169" s="54"/>
      <c r="JVP169" s="54"/>
      <c r="JVQ169" s="54"/>
      <c r="JVR169" s="54"/>
      <c r="JVS169" s="54"/>
      <c r="JVT169" s="54"/>
      <c r="JVU169" s="54"/>
      <c r="JVV169" s="54"/>
      <c r="JVW169" s="54"/>
      <c r="JVX169" s="54"/>
      <c r="JVY169" s="54"/>
      <c r="JVZ169" s="54"/>
      <c r="JWA169" s="54"/>
      <c r="JWB169" s="54"/>
      <c r="JWC169" s="54"/>
      <c r="JWD169" s="54"/>
      <c r="JWE169" s="54"/>
      <c r="JWF169" s="54"/>
      <c r="JWG169" s="54"/>
      <c r="JWH169" s="54"/>
      <c r="JWI169" s="54"/>
      <c r="JWJ169" s="54"/>
      <c r="JWK169" s="54"/>
      <c r="JWL169" s="54"/>
      <c r="JWM169" s="54"/>
      <c r="JWN169" s="54"/>
      <c r="JWO169" s="54"/>
      <c r="JWP169" s="54"/>
      <c r="JWQ169" s="54"/>
      <c r="JWR169" s="54"/>
      <c r="JWS169" s="54"/>
      <c r="JWT169" s="54"/>
      <c r="JWU169" s="54"/>
      <c r="JWV169" s="54"/>
      <c r="JWW169" s="54"/>
      <c r="JWX169" s="54"/>
      <c r="JWY169" s="54"/>
      <c r="JWZ169" s="54"/>
      <c r="JXA169" s="54"/>
      <c r="JXB169" s="54"/>
      <c r="JXC169" s="54"/>
      <c r="JXD169" s="54"/>
      <c r="JXE169" s="54"/>
      <c r="JXF169" s="54"/>
      <c r="JXG169" s="54"/>
      <c r="JXH169" s="54"/>
      <c r="JXI169" s="54"/>
      <c r="JXJ169" s="54"/>
      <c r="JXK169" s="54"/>
      <c r="JXL169" s="54"/>
      <c r="JXM169" s="54"/>
      <c r="JXN169" s="54"/>
      <c r="JXO169" s="54"/>
      <c r="JXP169" s="54"/>
      <c r="JXQ169" s="54"/>
      <c r="JXR169" s="54"/>
      <c r="JXS169" s="54"/>
      <c r="JXT169" s="54"/>
      <c r="JXU169" s="54"/>
      <c r="JXV169" s="54"/>
      <c r="JXW169" s="54"/>
      <c r="JXX169" s="54"/>
      <c r="JXY169" s="54"/>
      <c r="JXZ169" s="54"/>
      <c r="JYA169" s="54"/>
      <c r="JYB169" s="54"/>
      <c r="JYC169" s="54"/>
      <c r="JYD169" s="54"/>
      <c r="JYE169" s="54"/>
      <c r="JYF169" s="54"/>
      <c r="JYG169" s="54"/>
      <c r="JYH169" s="54"/>
      <c r="JYI169" s="54"/>
      <c r="JYJ169" s="54"/>
      <c r="JYK169" s="54"/>
      <c r="JYL169" s="54"/>
      <c r="JYM169" s="54"/>
      <c r="JYN169" s="54"/>
      <c r="JYO169" s="54"/>
      <c r="JYP169" s="54"/>
      <c r="JYQ169" s="54"/>
      <c r="JYR169" s="54"/>
      <c r="JYS169" s="54"/>
      <c r="JYT169" s="54"/>
      <c r="JYU169" s="54"/>
      <c r="JYV169" s="54"/>
      <c r="JYW169" s="54"/>
      <c r="JYX169" s="54"/>
      <c r="JYY169" s="54"/>
      <c r="JYZ169" s="54"/>
      <c r="JZA169" s="54"/>
      <c r="JZB169" s="54"/>
      <c r="JZC169" s="54"/>
      <c r="JZD169" s="54"/>
      <c r="JZE169" s="54"/>
      <c r="JZF169" s="54"/>
      <c r="JZG169" s="54"/>
      <c r="JZH169" s="54"/>
      <c r="JZI169" s="54"/>
      <c r="JZJ169" s="54"/>
      <c r="JZK169" s="54"/>
      <c r="JZL169" s="54"/>
      <c r="JZM169" s="54"/>
      <c r="JZN169" s="54"/>
      <c r="JZO169" s="54"/>
      <c r="JZP169" s="54"/>
      <c r="JZQ169" s="54"/>
      <c r="JZR169" s="54"/>
      <c r="JZS169" s="54"/>
      <c r="JZT169" s="54"/>
      <c r="JZU169" s="54"/>
      <c r="JZV169" s="54"/>
      <c r="JZW169" s="54"/>
      <c r="JZX169" s="54"/>
      <c r="JZY169" s="54"/>
      <c r="JZZ169" s="54"/>
      <c r="KAA169" s="54"/>
      <c r="KAB169" s="54"/>
      <c r="KAC169" s="54"/>
      <c r="KAD169" s="54"/>
      <c r="KAE169" s="54"/>
      <c r="KAF169" s="54"/>
      <c r="KAG169" s="54"/>
      <c r="KAH169" s="54"/>
      <c r="KAI169" s="54"/>
      <c r="KAJ169" s="54"/>
      <c r="KAK169" s="54"/>
      <c r="KAL169" s="54"/>
      <c r="KAM169" s="54"/>
      <c r="KAN169" s="54"/>
      <c r="KAO169" s="54"/>
      <c r="KAP169" s="54"/>
      <c r="KAQ169" s="54"/>
      <c r="KAR169" s="54"/>
      <c r="KAS169" s="54"/>
      <c r="KAT169" s="54"/>
      <c r="KAU169" s="54"/>
      <c r="KAV169" s="54"/>
      <c r="KAW169" s="54"/>
      <c r="KAX169" s="54"/>
      <c r="KAY169" s="54"/>
      <c r="KAZ169" s="54"/>
      <c r="KBA169" s="54"/>
      <c r="KBB169" s="54"/>
      <c r="KBC169" s="54"/>
      <c r="KBD169" s="54"/>
      <c r="KBE169" s="54"/>
      <c r="KBF169" s="54"/>
      <c r="KBG169" s="54"/>
      <c r="KBH169" s="54"/>
      <c r="KBI169" s="54"/>
      <c r="KBJ169" s="54"/>
      <c r="KBK169" s="54"/>
      <c r="KBL169" s="54"/>
      <c r="KBM169" s="54"/>
      <c r="KBN169" s="54"/>
      <c r="KBO169" s="54"/>
      <c r="KBP169" s="54"/>
      <c r="KBQ169" s="54"/>
      <c r="KBR169" s="54"/>
      <c r="KBS169" s="54"/>
      <c r="KBT169" s="54"/>
      <c r="KBU169" s="54"/>
      <c r="KBV169" s="54"/>
      <c r="KBW169" s="54"/>
      <c r="KBX169" s="54"/>
      <c r="KBY169" s="54"/>
      <c r="KBZ169" s="54"/>
      <c r="KCA169" s="54"/>
      <c r="KCB169" s="54"/>
      <c r="KCC169" s="54"/>
      <c r="KCD169" s="54"/>
      <c r="KCE169" s="54"/>
      <c r="KCF169" s="54"/>
      <c r="KCG169" s="54"/>
      <c r="KCH169" s="54"/>
      <c r="KCI169" s="54"/>
      <c r="KCJ169" s="54"/>
      <c r="KCK169" s="54"/>
      <c r="KCL169" s="54"/>
      <c r="KCM169" s="54"/>
      <c r="KCN169" s="54"/>
      <c r="KCO169" s="54"/>
      <c r="KCP169" s="54"/>
      <c r="KCQ169" s="54"/>
      <c r="KCR169" s="54"/>
      <c r="KCS169" s="54"/>
      <c r="KCT169" s="54"/>
      <c r="KCU169" s="54"/>
      <c r="KCV169" s="54"/>
      <c r="KCW169" s="54"/>
      <c r="KCX169" s="54"/>
      <c r="KCY169" s="54"/>
      <c r="KCZ169" s="54"/>
      <c r="KDA169" s="54"/>
      <c r="KDB169" s="54"/>
      <c r="KDC169" s="54"/>
      <c r="KDD169" s="54"/>
      <c r="KDE169" s="54"/>
      <c r="KDF169" s="54"/>
      <c r="KDG169" s="54"/>
      <c r="KDH169" s="54"/>
      <c r="KDI169" s="54"/>
      <c r="KDJ169" s="54"/>
      <c r="KDK169" s="54"/>
      <c r="KDL169" s="54"/>
      <c r="KDM169" s="54"/>
      <c r="KDN169" s="54"/>
      <c r="KDO169" s="54"/>
      <c r="KDP169" s="54"/>
      <c r="KDQ169" s="54"/>
      <c r="KDR169" s="54"/>
      <c r="KDS169" s="54"/>
      <c r="KDT169" s="54"/>
      <c r="KDU169" s="54"/>
      <c r="KDV169" s="54"/>
      <c r="KDW169" s="54"/>
      <c r="KDX169" s="54"/>
      <c r="KDY169" s="54"/>
      <c r="KDZ169" s="54"/>
      <c r="KEA169" s="54"/>
      <c r="KEB169" s="54"/>
      <c r="KEC169" s="54"/>
      <c r="KED169" s="54"/>
      <c r="KEE169" s="54"/>
      <c r="KEF169" s="54"/>
      <c r="KEG169" s="54"/>
      <c r="KEH169" s="54"/>
      <c r="KEI169" s="54"/>
      <c r="KEJ169" s="54"/>
      <c r="KEK169" s="54"/>
      <c r="KEL169" s="54"/>
      <c r="KEM169" s="54"/>
      <c r="KEN169" s="54"/>
      <c r="KEO169" s="54"/>
      <c r="KEP169" s="54"/>
      <c r="KEQ169" s="54"/>
      <c r="KER169" s="54"/>
      <c r="KES169" s="54"/>
      <c r="KET169" s="54"/>
      <c r="KEU169" s="54"/>
      <c r="KEV169" s="54"/>
      <c r="KEW169" s="54"/>
      <c r="KEX169" s="54"/>
      <c r="KEY169" s="54"/>
      <c r="KEZ169" s="54"/>
      <c r="KFA169" s="54"/>
      <c r="KFB169" s="54"/>
      <c r="KFC169" s="54"/>
      <c r="KFD169" s="54"/>
      <c r="KFE169" s="54"/>
      <c r="KFF169" s="54"/>
      <c r="KFG169" s="54"/>
      <c r="KFH169" s="54"/>
      <c r="KFI169" s="54"/>
      <c r="KFJ169" s="54"/>
      <c r="KFK169" s="54"/>
      <c r="KFL169" s="54"/>
      <c r="KFM169" s="54"/>
      <c r="KFN169" s="54"/>
      <c r="KFO169" s="54"/>
      <c r="KFP169" s="54"/>
      <c r="KFQ169" s="54"/>
      <c r="KFR169" s="54"/>
      <c r="KFS169" s="54"/>
      <c r="KFT169" s="54"/>
      <c r="KFU169" s="54"/>
      <c r="KFV169" s="54"/>
      <c r="KFW169" s="54"/>
      <c r="KFX169" s="54"/>
      <c r="KFY169" s="54"/>
      <c r="KFZ169" s="54"/>
      <c r="KGA169" s="54"/>
      <c r="KGB169" s="54"/>
      <c r="KGC169" s="54"/>
      <c r="KGD169" s="54"/>
      <c r="KGE169" s="54"/>
      <c r="KGF169" s="54"/>
      <c r="KGG169" s="54"/>
      <c r="KGH169" s="54"/>
      <c r="KGI169" s="54"/>
      <c r="KGJ169" s="54"/>
      <c r="KGK169" s="54"/>
      <c r="KGL169" s="54"/>
      <c r="KGM169" s="54"/>
      <c r="KGN169" s="54"/>
      <c r="KGO169" s="54"/>
      <c r="KGP169" s="54"/>
      <c r="KGQ169" s="54"/>
      <c r="KGR169" s="54"/>
      <c r="KGS169" s="54"/>
      <c r="KGT169" s="54"/>
      <c r="KGU169" s="54"/>
      <c r="KGV169" s="54"/>
      <c r="KGW169" s="54"/>
      <c r="KGX169" s="54"/>
      <c r="KGY169" s="54"/>
      <c r="KGZ169" s="54"/>
      <c r="KHA169" s="54"/>
      <c r="KHB169" s="54"/>
      <c r="KHC169" s="54"/>
      <c r="KHD169" s="54"/>
      <c r="KHE169" s="54"/>
      <c r="KHF169" s="54"/>
      <c r="KHG169" s="54"/>
      <c r="KHH169" s="54"/>
      <c r="KHI169" s="54"/>
      <c r="KHJ169" s="54"/>
      <c r="KHK169" s="54"/>
      <c r="KHL169" s="54"/>
      <c r="KHM169" s="54"/>
      <c r="KHN169" s="54"/>
      <c r="KHO169" s="54"/>
      <c r="KHP169" s="54"/>
      <c r="KHQ169" s="54"/>
      <c r="KHR169" s="54"/>
      <c r="KHS169" s="54"/>
      <c r="KHT169" s="54"/>
      <c r="KHU169" s="54"/>
      <c r="KHV169" s="54"/>
      <c r="KHW169" s="54"/>
      <c r="KHX169" s="54"/>
      <c r="KHY169" s="54"/>
      <c r="KHZ169" s="54"/>
      <c r="KIA169" s="54"/>
      <c r="KIB169" s="54"/>
      <c r="KIC169" s="54"/>
      <c r="KID169" s="54"/>
      <c r="KIE169" s="54"/>
      <c r="KIF169" s="54"/>
      <c r="KIG169" s="54"/>
      <c r="KIH169" s="54"/>
      <c r="KII169" s="54"/>
      <c r="KIJ169" s="54"/>
      <c r="KIK169" s="54"/>
      <c r="KIL169" s="54"/>
      <c r="KIM169" s="54"/>
      <c r="KIN169" s="54"/>
      <c r="KIO169" s="54"/>
      <c r="KIP169" s="54"/>
      <c r="KIQ169" s="54"/>
      <c r="KIR169" s="54"/>
      <c r="KIS169" s="54"/>
      <c r="KIT169" s="54"/>
      <c r="KIU169" s="54"/>
      <c r="KIV169" s="54"/>
      <c r="KIW169" s="54"/>
      <c r="KIX169" s="54"/>
      <c r="KIY169" s="54"/>
      <c r="KIZ169" s="54"/>
      <c r="KJA169" s="54"/>
      <c r="KJB169" s="54"/>
      <c r="KJC169" s="54"/>
      <c r="KJD169" s="54"/>
      <c r="KJE169" s="54"/>
      <c r="KJF169" s="54"/>
      <c r="KJG169" s="54"/>
      <c r="KJH169" s="54"/>
      <c r="KJI169" s="54"/>
      <c r="KJJ169" s="54"/>
      <c r="KJK169" s="54"/>
      <c r="KJL169" s="54"/>
      <c r="KJM169" s="54"/>
      <c r="KJN169" s="54"/>
      <c r="KJO169" s="54"/>
      <c r="KJP169" s="54"/>
      <c r="KJQ169" s="54"/>
      <c r="KJR169" s="54"/>
      <c r="KJS169" s="54"/>
      <c r="KJT169" s="54"/>
      <c r="KJU169" s="54"/>
      <c r="KJV169" s="54"/>
      <c r="KJW169" s="54"/>
      <c r="KJX169" s="54"/>
      <c r="KJY169" s="54"/>
      <c r="KJZ169" s="54"/>
      <c r="KKA169" s="54"/>
      <c r="KKB169" s="54"/>
      <c r="KKC169" s="54"/>
      <c r="KKD169" s="54"/>
      <c r="KKE169" s="54"/>
      <c r="KKF169" s="54"/>
      <c r="KKG169" s="54"/>
      <c r="KKH169" s="54"/>
      <c r="KKI169" s="54"/>
      <c r="KKJ169" s="54"/>
      <c r="KKK169" s="54"/>
      <c r="KKL169" s="54"/>
      <c r="KKM169" s="54"/>
      <c r="KKN169" s="54"/>
      <c r="KKO169" s="54"/>
      <c r="KKP169" s="54"/>
      <c r="KKQ169" s="54"/>
      <c r="KKR169" s="54"/>
      <c r="KKS169" s="54"/>
      <c r="KKT169" s="54"/>
      <c r="KKU169" s="54"/>
      <c r="KKV169" s="54"/>
      <c r="KKW169" s="54"/>
      <c r="KKX169" s="54"/>
      <c r="KKY169" s="54"/>
      <c r="KKZ169" s="54"/>
      <c r="KLA169" s="54"/>
      <c r="KLB169" s="54"/>
      <c r="KLC169" s="54"/>
      <c r="KLD169" s="54"/>
      <c r="KLE169" s="54"/>
      <c r="KLF169" s="54"/>
      <c r="KLG169" s="54"/>
      <c r="KLH169" s="54"/>
      <c r="KLI169" s="54"/>
      <c r="KLJ169" s="54"/>
      <c r="KLK169" s="54"/>
      <c r="KLL169" s="54"/>
      <c r="KLM169" s="54"/>
      <c r="KLN169" s="54"/>
      <c r="KLO169" s="54"/>
      <c r="KLP169" s="54"/>
      <c r="KLQ169" s="54"/>
      <c r="KLR169" s="54"/>
      <c r="KLS169" s="54"/>
      <c r="KLT169" s="54"/>
      <c r="KLU169" s="54"/>
      <c r="KLV169" s="54"/>
      <c r="KLW169" s="54"/>
      <c r="KLX169" s="54"/>
      <c r="KLY169" s="54"/>
      <c r="KLZ169" s="54"/>
      <c r="KMA169" s="54"/>
      <c r="KMB169" s="54"/>
      <c r="KMC169" s="54"/>
      <c r="KMD169" s="54"/>
      <c r="KME169" s="54"/>
      <c r="KMF169" s="54"/>
      <c r="KMG169" s="54"/>
      <c r="KMH169" s="54"/>
      <c r="KMI169" s="54"/>
      <c r="KMJ169" s="54"/>
      <c r="KMK169" s="54"/>
      <c r="KML169" s="54"/>
      <c r="KMM169" s="54"/>
      <c r="KMN169" s="54"/>
      <c r="KMO169" s="54"/>
      <c r="KMP169" s="54"/>
      <c r="KMQ169" s="54"/>
      <c r="KMR169" s="54"/>
      <c r="KMS169" s="54"/>
      <c r="KMT169" s="54"/>
      <c r="KMU169" s="54"/>
      <c r="KMV169" s="54"/>
      <c r="KMW169" s="54"/>
      <c r="KMX169" s="54"/>
      <c r="KMY169" s="54"/>
      <c r="KMZ169" s="54"/>
      <c r="KNA169" s="54"/>
      <c r="KNB169" s="54"/>
      <c r="KNC169" s="54"/>
      <c r="KND169" s="54"/>
      <c r="KNE169" s="54"/>
      <c r="KNF169" s="54"/>
      <c r="KNG169" s="54"/>
      <c r="KNH169" s="54"/>
      <c r="KNI169" s="54"/>
      <c r="KNJ169" s="54"/>
      <c r="KNK169" s="54"/>
      <c r="KNL169" s="54"/>
      <c r="KNM169" s="54"/>
      <c r="KNN169" s="54"/>
      <c r="KNO169" s="54"/>
      <c r="KNP169" s="54"/>
      <c r="KNQ169" s="54"/>
      <c r="KNR169" s="54"/>
      <c r="KNS169" s="54"/>
      <c r="KNT169" s="54"/>
      <c r="KNU169" s="54"/>
      <c r="KNV169" s="54"/>
      <c r="KNW169" s="54"/>
      <c r="KNX169" s="54"/>
      <c r="KNY169" s="54"/>
      <c r="KNZ169" s="54"/>
      <c r="KOA169" s="54"/>
      <c r="KOB169" s="54"/>
      <c r="KOC169" s="54"/>
      <c r="KOD169" s="54"/>
      <c r="KOE169" s="54"/>
      <c r="KOF169" s="54"/>
      <c r="KOG169" s="54"/>
      <c r="KOH169" s="54"/>
      <c r="KOI169" s="54"/>
      <c r="KOJ169" s="54"/>
      <c r="KOK169" s="54"/>
      <c r="KOL169" s="54"/>
      <c r="KOM169" s="54"/>
      <c r="KON169" s="54"/>
      <c r="KOO169" s="54"/>
      <c r="KOP169" s="54"/>
      <c r="KOQ169" s="54"/>
      <c r="KOR169" s="54"/>
      <c r="KOS169" s="54"/>
      <c r="KOT169" s="54"/>
      <c r="KOU169" s="54"/>
      <c r="KOV169" s="54"/>
      <c r="KOW169" s="54"/>
      <c r="KOX169" s="54"/>
      <c r="KOY169" s="54"/>
      <c r="KOZ169" s="54"/>
      <c r="KPA169" s="54"/>
      <c r="KPB169" s="54"/>
      <c r="KPC169" s="54"/>
      <c r="KPD169" s="54"/>
      <c r="KPE169" s="54"/>
      <c r="KPF169" s="54"/>
      <c r="KPG169" s="54"/>
      <c r="KPH169" s="54"/>
      <c r="KPI169" s="54"/>
      <c r="KPJ169" s="54"/>
      <c r="KPK169" s="54"/>
      <c r="KPL169" s="54"/>
      <c r="KPM169" s="54"/>
      <c r="KPN169" s="54"/>
      <c r="KPO169" s="54"/>
      <c r="KPP169" s="54"/>
      <c r="KPQ169" s="54"/>
      <c r="KPR169" s="54"/>
      <c r="KPS169" s="54"/>
      <c r="KPT169" s="54"/>
      <c r="KPU169" s="54"/>
      <c r="KPV169" s="54"/>
      <c r="KPW169" s="54"/>
      <c r="KPX169" s="54"/>
      <c r="KPY169" s="54"/>
      <c r="KPZ169" s="54"/>
      <c r="KQA169" s="54"/>
      <c r="KQB169" s="54"/>
      <c r="KQC169" s="54"/>
      <c r="KQD169" s="54"/>
      <c r="KQE169" s="54"/>
      <c r="KQF169" s="54"/>
      <c r="KQG169" s="54"/>
      <c r="KQH169" s="54"/>
      <c r="KQI169" s="54"/>
      <c r="KQJ169" s="54"/>
      <c r="KQK169" s="54"/>
      <c r="KQL169" s="54"/>
      <c r="KQM169" s="54"/>
      <c r="KQN169" s="54"/>
      <c r="KQO169" s="54"/>
      <c r="KQP169" s="54"/>
      <c r="KQQ169" s="54"/>
      <c r="KQR169" s="54"/>
      <c r="KQS169" s="54"/>
      <c r="KQT169" s="54"/>
      <c r="KQU169" s="54"/>
      <c r="KQV169" s="54"/>
      <c r="KQW169" s="54"/>
      <c r="KQX169" s="54"/>
      <c r="KQY169" s="54"/>
      <c r="KQZ169" s="54"/>
      <c r="KRA169" s="54"/>
      <c r="KRB169" s="54"/>
      <c r="KRC169" s="54"/>
      <c r="KRD169" s="54"/>
      <c r="KRE169" s="54"/>
      <c r="KRF169" s="54"/>
      <c r="KRG169" s="54"/>
      <c r="KRH169" s="54"/>
      <c r="KRI169" s="54"/>
      <c r="KRJ169" s="54"/>
      <c r="KRK169" s="54"/>
      <c r="KRL169" s="54"/>
      <c r="KRM169" s="54"/>
      <c r="KRN169" s="54"/>
      <c r="KRO169" s="54"/>
      <c r="KRP169" s="54"/>
      <c r="KRQ169" s="54"/>
      <c r="KRR169" s="54"/>
      <c r="KRS169" s="54"/>
      <c r="KRT169" s="54"/>
      <c r="KRU169" s="54"/>
      <c r="KRV169" s="54"/>
      <c r="KRW169" s="54"/>
      <c r="KRX169" s="54"/>
      <c r="KRY169" s="54"/>
      <c r="KRZ169" s="54"/>
      <c r="KSA169" s="54"/>
      <c r="KSB169" s="54"/>
      <c r="KSC169" s="54"/>
      <c r="KSD169" s="54"/>
      <c r="KSE169" s="54"/>
      <c r="KSF169" s="54"/>
      <c r="KSG169" s="54"/>
      <c r="KSH169" s="54"/>
      <c r="KSI169" s="54"/>
      <c r="KSJ169" s="54"/>
      <c r="KSK169" s="54"/>
      <c r="KSL169" s="54"/>
      <c r="KSM169" s="54"/>
      <c r="KSN169" s="54"/>
      <c r="KSO169" s="54"/>
      <c r="KSP169" s="54"/>
      <c r="KSQ169" s="54"/>
      <c r="KSR169" s="54"/>
      <c r="KSS169" s="54"/>
      <c r="KST169" s="54"/>
      <c r="KSU169" s="54"/>
      <c r="KSV169" s="54"/>
      <c r="KSW169" s="54"/>
      <c r="KSX169" s="54"/>
      <c r="KSY169" s="54"/>
      <c r="KSZ169" s="54"/>
      <c r="KTA169" s="54"/>
      <c r="KTB169" s="54"/>
      <c r="KTC169" s="54"/>
      <c r="KTD169" s="54"/>
      <c r="KTE169" s="54"/>
      <c r="KTF169" s="54"/>
      <c r="KTG169" s="54"/>
      <c r="KTH169" s="54"/>
      <c r="KTI169" s="54"/>
      <c r="KTJ169" s="54"/>
      <c r="KTK169" s="54"/>
      <c r="KTL169" s="54"/>
      <c r="KTM169" s="54"/>
      <c r="KTN169" s="54"/>
      <c r="KTO169" s="54"/>
      <c r="KTP169" s="54"/>
      <c r="KTQ169" s="54"/>
      <c r="KTR169" s="54"/>
      <c r="KTS169" s="54"/>
      <c r="KTT169" s="54"/>
      <c r="KTU169" s="54"/>
      <c r="KTV169" s="54"/>
      <c r="KTW169" s="54"/>
      <c r="KTX169" s="54"/>
      <c r="KTY169" s="54"/>
      <c r="KTZ169" s="54"/>
      <c r="KUA169" s="54"/>
      <c r="KUB169" s="54"/>
      <c r="KUC169" s="54"/>
      <c r="KUD169" s="54"/>
      <c r="KUE169" s="54"/>
      <c r="KUF169" s="54"/>
      <c r="KUG169" s="54"/>
      <c r="KUH169" s="54"/>
      <c r="KUI169" s="54"/>
      <c r="KUJ169" s="54"/>
      <c r="KUK169" s="54"/>
      <c r="KUL169" s="54"/>
      <c r="KUM169" s="54"/>
      <c r="KUN169" s="54"/>
      <c r="KUO169" s="54"/>
      <c r="KUP169" s="54"/>
      <c r="KUQ169" s="54"/>
      <c r="KUR169" s="54"/>
      <c r="KUS169" s="54"/>
      <c r="KUT169" s="54"/>
      <c r="KUU169" s="54"/>
      <c r="KUV169" s="54"/>
      <c r="KUW169" s="54"/>
      <c r="KUX169" s="54"/>
      <c r="KUY169" s="54"/>
      <c r="KUZ169" s="54"/>
      <c r="KVA169" s="54"/>
      <c r="KVB169" s="54"/>
      <c r="KVC169" s="54"/>
      <c r="KVD169" s="54"/>
      <c r="KVE169" s="54"/>
      <c r="KVF169" s="54"/>
      <c r="KVG169" s="54"/>
      <c r="KVH169" s="54"/>
      <c r="KVI169" s="54"/>
      <c r="KVJ169" s="54"/>
      <c r="KVK169" s="54"/>
      <c r="KVL169" s="54"/>
      <c r="KVM169" s="54"/>
      <c r="KVN169" s="54"/>
      <c r="KVO169" s="54"/>
      <c r="KVP169" s="54"/>
      <c r="KVQ169" s="54"/>
      <c r="KVR169" s="54"/>
      <c r="KVS169" s="54"/>
      <c r="KVT169" s="54"/>
      <c r="KVU169" s="54"/>
      <c r="KVV169" s="54"/>
      <c r="KVW169" s="54"/>
      <c r="KVX169" s="54"/>
      <c r="KVY169" s="54"/>
      <c r="KVZ169" s="54"/>
      <c r="KWA169" s="54"/>
      <c r="KWB169" s="54"/>
      <c r="KWC169" s="54"/>
      <c r="KWD169" s="54"/>
      <c r="KWE169" s="54"/>
      <c r="KWF169" s="54"/>
      <c r="KWG169" s="54"/>
      <c r="KWH169" s="54"/>
      <c r="KWI169" s="54"/>
      <c r="KWJ169" s="54"/>
      <c r="KWK169" s="54"/>
      <c r="KWL169" s="54"/>
      <c r="KWM169" s="54"/>
      <c r="KWN169" s="54"/>
      <c r="KWO169" s="54"/>
      <c r="KWP169" s="54"/>
      <c r="KWQ169" s="54"/>
      <c r="KWR169" s="54"/>
      <c r="KWS169" s="54"/>
      <c r="KWT169" s="54"/>
      <c r="KWU169" s="54"/>
      <c r="KWV169" s="54"/>
      <c r="KWW169" s="54"/>
      <c r="KWX169" s="54"/>
      <c r="KWY169" s="54"/>
      <c r="KWZ169" s="54"/>
      <c r="KXA169" s="54"/>
      <c r="KXB169" s="54"/>
      <c r="KXC169" s="54"/>
      <c r="KXD169" s="54"/>
      <c r="KXE169" s="54"/>
      <c r="KXF169" s="54"/>
      <c r="KXG169" s="54"/>
      <c r="KXH169" s="54"/>
      <c r="KXI169" s="54"/>
      <c r="KXJ169" s="54"/>
      <c r="KXK169" s="54"/>
      <c r="KXL169" s="54"/>
      <c r="KXM169" s="54"/>
      <c r="KXN169" s="54"/>
      <c r="KXO169" s="54"/>
      <c r="KXP169" s="54"/>
      <c r="KXQ169" s="54"/>
      <c r="KXR169" s="54"/>
      <c r="KXS169" s="54"/>
      <c r="KXT169" s="54"/>
      <c r="KXU169" s="54"/>
      <c r="KXV169" s="54"/>
      <c r="KXW169" s="54"/>
      <c r="KXX169" s="54"/>
      <c r="KXY169" s="54"/>
      <c r="KXZ169" s="54"/>
      <c r="KYA169" s="54"/>
      <c r="KYB169" s="54"/>
      <c r="KYC169" s="54"/>
      <c r="KYD169" s="54"/>
      <c r="KYE169" s="54"/>
      <c r="KYF169" s="54"/>
      <c r="KYG169" s="54"/>
      <c r="KYH169" s="54"/>
      <c r="KYI169" s="54"/>
      <c r="KYJ169" s="54"/>
      <c r="KYK169" s="54"/>
      <c r="KYL169" s="54"/>
      <c r="KYM169" s="54"/>
      <c r="KYN169" s="54"/>
      <c r="KYO169" s="54"/>
      <c r="KYP169" s="54"/>
      <c r="KYQ169" s="54"/>
      <c r="KYR169" s="54"/>
      <c r="KYS169" s="54"/>
      <c r="KYT169" s="54"/>
      <c r="KYU169" s="54"/>
      <c r="KYV169" s="54"/>
      <c r="KYW169" s="54"/>
      <c r="KYX169" s="54"/>
      <c r="KYY169" s="54"/>
      <c r="KYZ169" s="54"/>
      <c r="KZA169" s="54"/>
      <c r="KZB169" s="54"/>
      <c r="KZC169" s="54"/>
      <c r="KZD169" s="54"/>
      <c r="KZE169" s="54"/>
      <c r="KZF169" s="54"/>
      <c r="KZG169" s="54"/>
      <c r="KZH169" s="54"/>
      <c r="KZI169" s="54"/>
      <c r="KZJ169" s="54"/>
      <c r="KZK169" s="54"/>
      <c r="KZL169" s="54"/>
      <c r="KZM169" s="54"/>
      <c r="KZN169" s="54"/>
      <c r="KZO169" s="54"/>
      <c r="KZP169" s="54"/>
      <c r="KZQ169" s="54"/>
      <c r="KZR169" s="54"/>
      <c r="KZS169" s="54"/>
      <c r="KZT169" s="54"/>
      <c r="KZU169" s="54"/>
      <c r="KZV169" s="54"/>
      <c r="KZW169" s="54"/>
      <c r="KZX169" s="54"/>
      <c r="KZY169" s="54"/>
      <c r="KZZ169" s="54"/>
      <c r="LAA169" s="54"/>
      <c r="LAB169" s="54"/>
      <c r="LAC169" s="54"/>
      <c r="LAD169" s="54"/>
      <c r="LAE169" s="54"/>
      <c r="LAF169" s="54"/>
      <c r="LAG169" s="54"/>
      <c r="LAH169" s="54"/>
      <c r="LAI169" s="54"/>
      <c r="LAJ169" s="54"/>
      <c r="LAK169" s="54"/>
      <c r="LAL169" s="54"/>
      <c r="LAM169" s="54"/>
      <c r="LAN169" s="54"/>
      <c r="LAO169" s="54"/>
      <c r="LAP169" s="54"/>
      <c r="LAQ169" s="54"/>
      <c r="LAR169" s="54"/>
      <c r="LAS169" s="54"/>
      <c r="LAT169" s="54"/>
      <c r="LAU169" s="54"/>
      <c r="LAV169" s="54"/>
      <c r="LAW169" s="54"/>
      <c r="LAX169" s="54"/>
      <c r="LAY169" s="54"/>
      <c r="LAZ169" s="54"/>
      <c r="LBA169" s="54"/>
      <c r="LBB169" s="54"/>
      <c r="LBC169" s="54"/>
      <c r="LBD169" s="54"/>
      <c r="LBE169" s="54"/>
      <c r="LBF169" s="54"/>
      <c r="LBG169" s="54"/>
      <c r="LBH169" s="54"/>
      <c r="LBI169" s="54"/>
      <c r="LBJ169" s="54"/>
      <c r="LBK169" s="54"/>
      <c r="LBL169" s="54"/>
      <c r="LBM169" s="54"/>
      <c r="LBN169" s="54"/>
      <c r="LBO169" s="54"/>
      <c r="LBP169" s="54"/>
      <c r="LBQ169" s="54"/>
      <c r="LBR169" s="54"/>
      <c r="LBS169" s="54"/>
      <c r="LBT169" s="54"/>
      <c r="LBU169" s="54"/>
      <c r="LBV169" s="54"/>
      <c r="LBW169" s="54"/>
      <c r="LBX169" s="54"/>
      <c r="LBY169" s="54"/>
      <c r="LBZ169" s="54"/>
      <c r="LCA169" s="54"/>
      <c r="LCB169" s="54"/>
      <c r="LCC169" s="54"/>
      <c r="LCD169" s="54"/>
      <c r="LCE169" s="54"/>
      <c r="LCF169" s="54"/>
      <c r="LCG169" s="54"/>
      <c r="LCH169" s="54"/>
      <c r="LCI169" s="54"/>
      <c r="LCJ169" s="54"/>
      <c r="LCK169" s="54"/>
      <c r="LCL169" s="54"/>
      <c r="LCM169" s="54"/>
      <c r="LCN169" s="54"/>
      <c r="LCO169" s="54"/>
      <c r="LCP169" s="54"/>
      <c r="LCQ169" s="54"/>
      <c r="LCR169" s="54"/>
      <c r="LCS169" s="54"/>
      <c r="LCT169" s="54"/>
      <c r="LCU169" s="54"/>
      <c r="LCV169" s="54"/>
      <c r="LCW169" s="54"/>
      <c r="LCX169" s="54"/>
      <c r="LCY169" s="54"/>
      <c r="LCZ169" s="54"/>
      <c r="LDA169" s="54"/>
      <c r="LDB169" s="54"/>
      <c r="LDC169" s="54"/>
      <c r="LDD169" s="54"/>
      <c r="LDE169" s="54"/>
      <c r="LDF169" s="54"/>
      <c r="LDG169" s="54"/>
      <c r="LDH169" s="54"/>
      <c r="LDI169" s="54"/>
      <c r="LDJ169" s="54"/>
      <c r="LDK169" s="54"/>
      <c r="LDL169" s="54"/>
      <c r="LDM169" s="54"/>
      <c r="LDN169" s="54"/>
      <c r="LDO169" s="54"/>
      <c r="LDP169" s="54"/>
      <c r="LDQ169" s="54"/>
      <c r="LDR169" s="54"/>
      <c r="LDS169" s="54"/>
      <c r="LDT169" s="54"/>
      <c r="LDU169" s="54"/>
      <c r="LDV169" s="54"/>
      <c r="LDW169" s="54"/>
      <c r="LDX169" s="54"/>
      <c r="LDY169" s="54"/>
      <c r="LDZ169" s="54"/>
      <c r="LEA169" s="54"/>
      <c r="LEB169" s="54"/>
      <c r="LEC169" s="54"/>
      <c r="LED169" s="54"/>
      <c r="LEE169" s="54"/>
      <c r="LEF169" s="54"/>
      <c r="LEG169" s="54"/>
      <c r="LEH169" s="54"/>
      <c r="LEI169" s="54"/>
      <c r="LEJ169" s="54"/>
      <c r="LEK169" s="54"/>
      <c r="LEL169" s="54"/>
      <c r="LEM169" s="54"/>
      <c r="LEN169" s="54"/>
      <c r="LEO169" s="54"/>
      <c r="LEP169" s="54"/>
      <c r="LEQ169" s="54"/>
      <c r="LER169" s="54"/>
      <c r="LES169" s="54"/>
      <c r="LET169" s="54"/>
      <c r="LEU169" s="54"/>
      <c r="LEV169" s="54"/>
      <c r="LEW169" s="54"/>
      <c r="LEX169" s="54"/>
      <c r="LEY169" s="54"/>
      <c r="LEZ169" s="54"/>
      <c r="LFA169" s="54"/>
      <c r="LFB169" s="54"/>
      <c r="LFC169" s="54"/>
      <c r="LFD169" s="54"/>
      <c r="LFE169" s="54"/>
      <c r="LFF169" s="54"/>
      <c r="LFG169" s="54"/>
      <c r="LFH169" s="54"/>
      <c r="LFI169" s="54"/>
      <c r="LFJ169" s="54"/>
      <c r="LFK169" s="54"/>
      <c r="LFL169" s="54"/>
      <c r="LFM169" s="54"/>
      <c r="LFN169" s="54"/>
      <c r="LFO169" s="54"/>
      <c r="LFP169" s="54"/>
      <c r="LFQ169" s="54"/>
      <c r="LFR169" s="54"/>
      <c r="LFS169" s="54"/>
      <c r="LFT169" s="54"/>
      <c r="LFU169" s="54"/>
      <c r="LFV169" s="54"/>
      <c r="LFW169" s="54"/>
      <c r="LFX169" s="54"/>
      <c r="LFY169" s="54"/>
      <c r="LFZ169" s="54"/>
      <c r="LGA169" s="54"/>
      <c r="LGB169" s="54"/>
      <c r="LGC169" s="54"/>
      <c r="LGD169" s="54"/>
      <c r="LGE169" s="54"/>
      <c r="LGF169" s="54"/>
      <c r="LGG169" s="54"/>
      <c r="LGH169" s="54"/>
      <c r="LGI169" s="54"/>
      <c r="LGJ169" s="54"/>
      <c r="LGK169" s="54"/>
      <c r="LGL169" s="54"/>
      <c r="LGM169" s="54"/>
      <c r="LGN169" s="54"/>
      <c r="LGO169" s="54"/>
      <c r="LGP169" s="54"/>
      <c r="LGQ169" s="54"/>
      <c r="LGR169" s="54"/>
      <c r="LGS169" s="54"/>
      <c r="LGT169" s="54"/>
      <c r="LGU169" s="54"/>
      <c r="LGV169" s="54"/>
      <c r="LGW169" s="54"/>
      <c r="LGX169" s="54"/>
      <c r="LGY169" s="54"/>
      <c r="LGZ169" s="54"/>
      <c r="LHA169" s="54"/>
      <c r="LHB169" s="54"/>
      <c r="LHC169" s="54"/>
      <c r="LHD169" s="54"/>
      <c r="LHE169" s="54"/>
      <c r="LHF169" s="54"/>
      <c r="LHG169" s="54"/>
      <c r="LHH169" s="54"/>
      <c r="LHI169" s="54"/>
      <c r="LHJ169" s="54"/>
      <c r="LHK169" s="54"/>
      <c r="LHL169" s="54"/>
      <c r="LHM169" s="54"/>
      <c r="LHN169" s="54"/>
      <c r="LHO169" s="54"/>
      <c r="LHP169" s="54"/>
      <c r="LHQ169" s="54"/>
      <c r="LHR169" s="54"/>
      <c r="LHS169" s="54"/>
      <c r="LHT169" s="54"/>
      <c r="LHU169" s="54"/>
      <c r="LHV169" s="54"/>
      <c r="LHW169" s="54"/>
      <c r="LHX169" s="54"/>
      <c r="LHY169" s="54"/>
      <c r="LHZ169" s="54"/>
      <c r="LIA169" s="54"/>
      <c r="LIB169" s="54"/>
      <c r="LIC169" s="54"/>
      <c r="LID169" s="54"/>
      <c r="LIE169" s="54"/>
      <c r="LIF169" s="54"/>
      <c r="LIG169" s="54"/>
      <c r="LIH169" s="54"/>
      <c r="LII169" s="54"/>
      <c r="LIJ169" s="54"/>
      <c r="LIK169" s="54"/>
      <c r="LIL169" s="54"/>
      <c r="LIM169" s="54"/>
      <c r="LIN169" s="54"/>
      <c r="LIO169" s="54"/>
      <c r="LIP169" s="54"/>
      <c r="LIQ169" s="54"/>
      <c r="LIR169" s="54"/>
      <c r="LIS169" s="54"/>
      <c r="LIT169" s="54"/>
      <c r="LIU169" s="54"/>
      <c r="LIV169" s="54"/>
      <c r="LIW169" s="54"/>
      <c r="LIX169" s="54"/>
      <c r="LIY169" s="54"/>
      <c r="LIZ169" s="54"/>
      <c r="LJA169" s="54"/>
      <c r="LJB169" s="54"/>
      <c r="LJC169" s="54"/>
      <c r="LJD169" s="54"/>
      <c r="LJE169" s="54"/>
      <c r="LJF169" s="54"/>
      <c r="LJG169" s="54"/>
      <c r="LJH169" s="54"/>
      <c r="LJI169" s="54"/>
      <c r="LJJ169" s="54"/>
      <c r="LJK169" s="54"/>
      <c r="LJL169" s="54"/>
      <c r="LJM169" s="54"/>
      <c r="LJN169" s="54"/>
      <c r="LJO169" s="54"/>
      <c r="LJP169" s="54"/>
      <c r="LJQ169" s="54"/>
      <c r="LJR169" s="54"/>
      <c r="LJS169" s="54"/>
      <c r="LJT169" s="54"/>
      <c r="LJU169" s="54"/>
      <c r="LJV169" s="54"/>
      <c r="LJW169" s="54"/>
      <c r="LJX169" s="54"/>
      <c r="LJY169" s="54"/>
      <c r="LJZ169" s="54"/>
      <c r="LKA169" s="54"/>
      <c r="LKB169" s="54"/>
      <c r="LKC169" s="54"/>
      <c r="LKD169" s="54"/>
      <c r="LKE169" s="54"/>
      <c r="LKF169" s="54"/>
      <c r="LKG169" s="54"/>
      <c r="LKH169" s="54"/>
      <c r="LKI169" s="54"/>
      <c r="LKJ169" s="54"/>
      <c r="LKK169" s="54"/>
      <c r="LKL169" s="54"/>
      <c r="LKM169" s="54"/>
      <c r="LKN169" s="54"/>
      <c r="LKO169" s="54"/>
      <c r="LKP169" s="54"/>
      <c r="LKQ169" s="54"/>
      <c r="LKR169" s="54"/>
      <c r="LKS169" s="54"/>
      <c r="LKT169" s="54"/>
      <c r="LKU169" s="54"/>
      <c r="LKV169" s="54"/>
      <c r="LKW169" s="54"/>
      <c r="LKX169" s="54"/>
      <c r="LKY169" s="54"/>
      <c r="LKZ169" s="54"/>
      <c r="LLA169" s="54"/>
      <c r="LLB169" s="54"/>
      <c r="LLC169" s="54"/>
      <c r="LLD169" s="54"/>
      <c r="LLE169" s="54"/>
      <c r="LLF169" s="54"/>
      <c r="LLG169" s="54"/>
      <c r="LLH169" s="54"/>
      <c r="LLI169" s="54"/>
      <c r="LLJ169" s="54"/>
      <c r="LLK169" s="54"/>
      <c r="LLL169" s="54"/>
      <c r="LLM169" s="54"/>
      <c r="LLN169" s="54"/>
      <c r="LLO169" s="54"/>
      <c r="LLP169" s="54"/>
      <c r="LLQ169" s="54"/>
      <c r="LLR169" s="54"/>
      <c r="LLS169" s="54"/>
      <c r="LLT169" s="54"/>
      <c r="LLU169" s="54"/>
      <c r="LLV169" s="54"/>
      <c r="LLW169" s="54"/>
      <c r="LLX169" s="54"/>
      <c r="LLY169" s="54"/>
      <c r="LLZ169" s="54"/>
      <c r="LMA169" s="54"/>
      <c r="LMB169" s="54"/>
      <c r="LMC169" s="54"/>
      <c r="LMD169" s="54"/>
      <c r="LME169" s="54"/>
      <c r="LMF169" s="54"/>
      <c r="LMG169" s="54"/>
      <c r="LMH169" s="54"/>
      <c r="LMI169" s="54"/>
      <c r="LMJ169" s="54"/>
      <c r="LMK169" s="54"/>
      <c r="LML169" s="54"/>
      <c r="LMM169" s="54"/>
      <c r="LMN169" s="54"/>
      <c r="LMO169" s="54"/>
      <c r="LMP169" s="54"/>
      <c r="LMQ169" s="54"/>
      <c r="LMR169" s="54"/>
      <c r="LMS169" s="54"/>
      <c r="LMT169" s="54"/>
      <c r="LMU169" s="54"/>
      <c r="LMV169" s="54"/>
      <c r="LMW169" s="54"/>
      <c r="LMX169" s="54"/>
      <c r="LMY169" s="54"/>
      <c r="LMZ169" s="54"/>
      <c r="LNA169" s="54"/>
      <c r="LNB169" s="54"/>
      <c r="LNC169" s="54"/>
      <c r="LND169" s="54"/>
      <c r="LNE169" s="54"/>
      <c r="LNF169" s="54"/>
      <c r="LNG169" s="54"/>
      <c r="LNH169" s="54"/>
      <c r="LNI169" s="54"/>
      <c r="LNJ169" s="54"/>
      <c r="LNK169" s="54"/>
      <c r="LNL169" s="54"/>
      <c r="LNM169" s="54"/>
      <c r="LNN169" s="54"/>
      <c r="LNO169" s="54"/>
      <c r="LNP169" s="54"/>
      <c r="LNQ169" s="54"/>
      <c r="LNR169" s="54"/>
      <c r="LNS169" s="54"/>
      <c r="LNT169" s="54"/>
      <c r="LNU169" s="54"/>
      <c r="LNV169" s="54"/>
      <c r="LNW169" s="54"/>
      <c r="LNX169" s="54"/>
      <c r="LNY169" s="54"/>
      <c r="LNZ169" s="54"/>
      <c r="LOA169" s="54"/>
      <c r="LOB169" s="54"/>
      <c r="LOC169" s="54"/>
      <c r="LOD169" s="54"/>
      <c r="LOE169" s="54"/>
      <c r="LOF169" s="54"/>
      <c r="LOG169" s="54"/>
      <c r="LOH169" s="54"/>
      <c r="LOI169" s="54"/>
      <c r="LOJ169" s="54"/>
      <c r="LOK169" s="54"/>
      <c r="LOL169" s="54"/>
      <c r="LOM169" s="54"/>
      <c r="LON169" s="54"/>
      <c r="LOO169" s="54"/>
      <c r="LOP169" s="54"/>
      <c r="LOQ169" s="54"/>
      <c r="LOR169" s="54"/>
      <c r="LOS169" s="54"/>
      <c r="LOT169" s="54"/>
      <c r="LOU169" s="54"/>
      <c r="LOV169" s="54"/>
      <c r="LOW169" s="54"/>
      <c r="LOX169" s="54"/>
      <c r="LOY169" s="54"/>
      <c r="LOZ169" s="54"/>
      <c r="LPA169" s="54"/>
      <c r="LPB169" s="54"/>
      <c r="LPC169" s="54"/>
      <c r="LPD169" s="54"/>
      <c r="LPE169" s="54"/>
      <c r="LPF169" s="54"/>
      <c r="LPG169" s="54"/>
      <c r="LPH169" s="54"/>
      <c r="LPI169" s="54"/>
      <c r="LPJ169" s="54"/>
      <c r="LPK169" s="54"/>
      <c r="LPL169" s="54"/>
      <c r="LPM169" s="54"/>
      <c r="LPN169" s="54"/>
      <c r="LPO169" s="54"/>
      <c r="LPP169" s="54"/>
      <c r="LPQ169" s="54"/>
      <c r="LPR169" s="54"/>
      <c r="LPS169" s="54"/>
      <c r="LPT169" s="54"/>
      <c r="LPU169" s="54"/>
      <c r="LPV169" s="54"/>
      <c r="LPW169" s="54"/>
      <c r="LPX169" s="54"/>
      <c r="LPY169" s="54"/>
      <c r="LPZ169" s="54"/>
      <c r="LQA169" s="54"/>
      <c r="LQB169" s="54"/>
      <c r="LQC169" s="54"/>
      <c r="LQD169" s="54"/>
      <c r="LQE169" s="54"/>
      <c r="LQF169" s="54"/>
      <c r="LQG169" s="54"/>
      <c r="LQH169" s="54"/>
      <c r="LQI169" s="54"/>
      <c r="LQJ169" s="54"/>
      <c r="LQK169" s="54"/>
      <c r="LQL169" s="54"/>
      <c r="LQM169" s="54"/>
      <c r="LQN169" s="54"/>
      <c r="LQO169" s="54"/>
      <c r="LQP169" s="54"/>
      <c r="LQQ169" s="54"/>
      <c r="LQR169" s="54"/>
      <c r="LQS169" s="54"/>
      <c r="LQT169" s="54"/>
      <c r="LQU169" s="54"/>
      <c r="LQV169" s="54"/>
      <c r="LQW169" s="54"/>
      <c r="LQX169" s="54"/>
      <c r="LQY169" s="54"/>
      <c r="LQZ169" s="54"/>
      <c r="LRA169" s="54"/>
      <c r="LRB169" s="54"/>
      <c r="LRC169" s="54"/>
      <c r="LRD169" s="54"/>
      <c r="LRE169" s="54"/>
      <c r="LRF169" s="54"/>
      <c r="LRG169" s="54"/>
      <c r="LRH169" s="54"/>
      <c r="LRI169" s="54"/>
      <c r="LRJ169" s="54"/>
      <c r="LRK169" s="54"/>
      <c r="LRL169" s="54"/>
      <c r="LRM169" s="54"/>
      <c r="LRN169" s="54"/>
      <c r="LRO169" s="54"/>
      <c r="LRP169" s="54"/>
      <c r="LRQ169" s="54"/>
      <c r="LRR169" s="54"/>
      <c r="LRS169" s="54"/>
      <c r="LRT169" s="54"/>
      <c r="LRU169" s="54"/>
      <c r="LRV169" s="54"/>
      <c r="LRW169" s="54"/>
      <c r="LRX169" s="54"/>
      <c r="LRY169" s="54"/>
      <c r="LRZ169" s="54"/>
      <c r="LSA169" s="54"/>
      <c r="LSB169" s="54"/>
      <c r="LSC169" s="54"/>
      <c r="LSD169" s="54"/>
      <c r="LSE169" s="54"/>
      <c r="LSF169" s="54"/>
      <c r="LSG169" s="54"/>
      <c r="LSH169" s="54"/>
      <c r="LSI169" s="54"/>
      <c r="LSJ169" s="54"/>
      <c r="LSK169" s="54"/>
      <c r="LSL169" s="54"/>
      <c r="LSM169" s="54"/>
      <c r="LSN169" s="54"/>
      <c r="LSO169" s="54"/>
      <c r="LSP169" s="54"/>
      <c r="LSQ169" s="54"/>
      <c r="LSR169" s="54"/>
      <c r="LSS169" s="54"/>
      <c r="LST169" s="54"/>
      <c r="LSU169" s="54"/>
      <c r="LSV169" s="54"/>
      <c r="LSW169" s="54"/>
      <c r="LSX169" s="54"/>
      <c r="LSY169" s="54"/>
      <c r="LSZ169" s="54"/>
      <c r="LTA169" s="54"/>
      <c r="LTB169" s="54"/>
      <c r="LTC169" s="54"/>
      <c r="LTD169" s="54"/>
      <c r="LTE169" s="54"/>
      <c r="LTF169" s="54"/>
      <c r="LTG169" s="54"/>
      <c r="LTH169" s="54"/>
      <c r="LTI169" s="54"/>
      <c r="LTJ169" s="54"/>
      <c r="LTK169" s="54"/>
      <c r="LTL169" s="54"/>
      <c r="LTM169" s="54"/>
      <c r="LTN169" s="54"/>
      <c r="LTO169" s="54"/>
      <c r="LTP169" s="54"/>
      <c r="LTQ169" s="54"/>
      <c r="LTR169" s="54"/>
      <c r="LTS169" s="54"/>
      <c r="LTT169" s="54"/>
      <c r="LTU169" s="54"/>
      <c r="LTV169" s="54"/>
      <c r="LTW169" s="54"/>
      <c r="LTX169" s="54"/>
      <c r="LTY169" s="54"/>
      <c r="LTZ169" s="54"/>
      <c r="LUA169" s="54"/>
      <c r="LUB169" s="54"/>
      <c r="LUC169" s="54"/>
      <c r="LUD169" s="54"/>
      <c r="LUE169" s="54"/>
      <c r="LUF169" s="54"/>
      <c r="LUG169" s="54"/>
      <c r="LUH169" s="54"/>
      <c r="LUI169" s="54"/>
      <c r="LUJ169" s="54"/>
      <c r="LUK169" s="54"/>
      <c r="LUL169" s="54"/>
      <c r="LUM169" s="54"/>
      <c r="LUN169" s="54"/>
      <c r="LUO169" s="54"/>
      <c r="LUP169" s="54"/>
      <c r="LUQ169" s="54"/>
      <c r="LUR169" s="54"/>
      <c r="LUS169" s="54"/>
      <c r="LUT169" s="54"/>
      <c r="LUU169" s="54"/>
      <c r="LUV169" s="54"/>
      <c r="LUW169" s="54"/>
      <c r="LUX169" s="54"/>
      <c r="LUY169" s="54"/>
      <c r="LUZ169" s="54"/>
      <c r="LVA169" s="54"/>
      <c r="LVB169" s="54"/>
      <c r="LVC169" s="54"/>
      <c r="LVD169" s="54"/>
      <c r="LVE169" s="54"/>
      <c r="LVF169" s="54"/>
      <c r="LVG169" s="54"/>
      <c r="LVH169" s="54"/>
      <c r="LVI169" s="54"/>
      <c r="LVJ169" s="54"/>
      <c r="LVK169" s="54"/>
      <c r="LVL169" s="54"/>
      <c r="LVM169" s="54"/>
      <c r="LVN169" s="54"/>
      <c r="LVO169" s="54"/>
      <c r="LVP169" s="54"/>
      <c r="LVQ169" s="54"/>
      <c r="LVR169" s="54"/>
      <c r="LVS169" s="54"/>
      <c r="LVT169" s="54"/>
      <c r="LVU169" s="54"/>
      <c r="LVV169" s="54"/>
      <c r="LVW169" s="54"/>
      <c r="LVX169" s="54"/>
      <c r="LVY169" s="54"/>
      <c r="LVZ169" s="54"/>
      <c r="LWA169" s="54"/>
      <c r="LWB169" s="54"/>
      <c r="LWC169" s="54"/>
      <c r="LWD169" s="54"/>
      <c r="LWE169" s="54"/>
      <c r="LWF169" s="54"/>
      <c r="LWG169" s="54"/>
      <c r="LWH169" s="54"/>
      <c r="LWI169" s="54"/>
      <c r="LWJ169" s="54"/>
      <c r="LWK169" s="54"/>
      <c r="LWL169" s="54"/>
      <c r="LWM169" s="54"/>
      <c r="LWN169" s="54"/>
      <c r="LWO169" s="54"/>
      <c r="LWP169" s="54"/>
      <c r="LWQ169" s="54"/>
      <c r="LWR169" s="54"/>
      <c r="LWS169" s="54"/>
      <c r="LWT169" s="54"/>
      <c r="LWU169" s="54"/>
      <c r="LWV169" s="54"/>
      <c r="LWW169" s="54"/>
      <c r="LWX169" s="54"/>
      <c r="LWY169" s="54"/>
      <c r="LWZ169" s="54"/>
      <c r="LXA169" s="54"/>
      <c r="LXB169" s="54"/>
      <c r="LXC169" s="54"/>
      <c r="LXD169" s="54"/>
      <c r="LXE169" s="54"/>
      <c r="LXF169" s="54"/>
      <c r="LXG169" s="54"/>
      <c r="LXH169" s="54"/>
      <c r="LXI169" s="54"/>
      <c r="LXJ169" s="54"/>
      <c r="LXK169" s="54"/>
      <c r="LXL169" s="54"/>
      <c r="LXM169" s="54"/>
      <c r="LXN169" s="54"/>
      <c r="LXO169" s="54"/>
      <c r="LXP169" s="54"/>
      <c r="LXQ169" s="54"/>
      <c r="LXR169" s="54"/>
      <c r="LXS169" s="54"/>
      <c r="LXT169" s="54"/>
      <c r="LXU169" s="54"/>
      <c r="LXV169" s="54"/>
      <c r="LXW169" s="54"/>
      <c r="LXX169" s="54"/>
      <c r="LXY169" s="54"/>
      <c r="LXZ169" s="54"/>
      <c r="LYA169" s="54"/>
      <c r="LYB169" s="54"/>
      <c r="LYC169" s="54"/>
      <c r="LYD169" s="54"/>
      <c r="LYE169" s="54"/>
      <c r="LYF169" s="54"/>
      <c r="LYG169" s="54"/>
      <c r="LYH169" s="54"/>
      <c r="LYI169" s="54"/>
      <c r="LYJ169" s="54"/>
      <c r="LYK169" s="54"/>
      <c r="LYL169" s="54"/>
      <c r="LYM169" s="54"/>
      <c r="LYN169" s="54"/>
      <c r="LYO169" s="54"/>
      <c r="LYP169" s="54"/>
      <c r="LYQ169" s="54"/>
      <c r="LYR169" s="54"/>
      <c r="LYS169" s="54"/>
      <c r="LYT169" s="54"/>
      <c r="LYU169" s="54"/>
      <c r="LYV169" s="54"/>
      <c r="LYW169" s="54"/>
      <c r="LYX169" s="54"/>
      <c r="LYY169" s="54"/>
      <c r="LYZ169" s="54"/>
      <c r="LZA169" s="54"/>
      <c r="LZB169" s="54"/>
      <c r="LZC169" s="54"/>
      <c r="LZD169" s="54"/>
      <c r="LZE169" s="54"/>
      <c r="LZF169" s="54"/>
      <c r="LZG169" s="54"/>
      <c r="LZH169" s="54"/>
      <c r="LZI169" s="54"/>
      <c r="LZJ169" s="54"/>
      <c r="LZK169" s="54"/>
      <c r="LZL169" s="54"/>
      <c r="LZM169" s="54"/>
      <c r="LZN169" s="54"/>
      <c r="LZO169" s="54"/>
      <c r="LZP169" s="54"/>
      <c r="LZQ169" s="54"/>
      <c r="LZR169" s="54"/>
      <c r="LZS169" s="54"/>
      <c r="LZT169" s="54"/>
      <c r="LZU169" s="54"/>
      <c r="LZV169" s="54"/>
      <c r="LZW169" s="54"/>
      <c r="LZX169" s="54"/>
      <c r="LZY169" s="54"/>
      <c r="LZZ169" s="54"/>
      <c r="MAA169" s="54"/>
      <c r="MAB169" s="54"/>
      <c r="MAC169" s="54"/>
      <c r="MAD169" s="54"/>
      <c r="MAE169" s="54"/>
      <c r="MAF169" s="54"/>
      <c r="MAG169" s="54"/>
      <c r="MAH169" s="54"/>
      <c r="MAI169" s="54"/>
      <c r="MAJ169" s="54"/>
      <c r="MAK169" s="54"/>
      <c r="MAL169" s="54"/>
      <c r="MAM169" s="54"/>
      <c r="MAN169" s="54"/>
      <c r="MAO169" s="54"/>
      <c r="MAP169" s="54"/>
      <c r="MAQ169" s="54"/>
      <c r="MAR169" s="54"/>
      <c r="MAS169" s="54"/>
      <c r="MAT169" s="54"/>
      <c r="MAU169" s="54"/>
      <c r="MAV169" s="54"/>
      <c r="MAW169" s="54"/>
      <c r="MAX169" s="54"/>
      <c r="MAY169" s="54"/>
      <c r="MAZ169" s="54"/>
      <c r="MBA169" s="54"/>
      <c r="MBB169" s="54"/>
      <c r="MBC169" s="54"/>
      <c r="MBD169" s="54"/>
      <c r="MBE169" s="54"/>
      <c r="MBF169" s="54"/>
      <c r="MBG169" s="54"/>
      <c r="MBH169" s="54"/>
      <c r="MBI169" s="54"/>
      <c r="MBJ169" s="54"/>
      <c r="MBK169" s="54"/>
      <c r="MBL169" s="54"/>
      <c r="MBM169" s="54"/>
      <c r="MBN169" s="54"/>
      <c r="MBO169" s="54"/>
      <c r="MBP169" s="54"/>
      <c r="MBQ169" s="54"/>
      <c r="MBR169" s="54"/>
      <c r="MBS169" s="54"/>
      <c r="MBT169" s="54"/>
      <c r="MBU169" s="54"/>
      <c r="MBV169" s="54"/>
      <c r="MBW169" s="54"/>
      <c r="MBX169" s="54"/>
      <c r="MBY169" s="54"/>
      <c r="MBZ169" s="54"/>
      <c r="MCA169" s="54"/>
      <c r="MCB169" s="54"/>
      <c r="MCC169" s="54"/>
      <c r="MCD169" s="54"/>
      <c r="MCE169" s="54"/>
      <c r="MCF169" s="54"/>
      <c r="MCG169" s="54"/>
      <c r="MCH169" s="54"/>
      <c r="MCI169" s="54"/>
      <c r="MCJ169" s="54"/>
      <c r="MCK169" s="54"/>
      <c r="MCL169" s="54"/>
      <c r="MCM169" s="54"/>
      <c r="MCN169" s="54"/>
      <c r="MCO169" s="54"/>
      <c r="MCP169" s="54"/>
      <c r="MCQ169" s="54"/>
      <c r="MCR169" s="54"/>
      <c r="MCS169" s="54"/>
      <c r="MCT169" s="54"/>
      <c r="MCU169" s="54"/>
      <c r="MCV169" s="54"/>
      <c r="MCW169" s="54"/>
      <c r="MCX169" s="54"/>
      <c r="MCY169" s="54"/>
      <c r="MCZ169" s="54"/>
      <c r="MDA169" s="54"/>
      <c r="MDB169" s="54"/>
      <c r="MDC169" s="54"/>
      <c r="MDD169" s="54"/>
      <c r="MDE169" s="54"/>
      <c r="MDF169" s="54"/>
      <c r="MDG169" s="54"/>
      <c r="MDH169" s="54"/>
      <c r="MDI169" s="54"/>
      <c r="MDJ169" s="54"/>
      <c r="MDK169" s="54"/>
      <c r="MDL169" s="54"/>
      <c r="MDM169" s="54"/>
      <c r="MDN169" s="54"/>
      <c r="MDO169" s="54"/>
      <c r="MDP169" s="54"/>
      <c r="MDQ169" s="54"/>
      <c r="MDR169" s="54"/>
      <c r="MDS169" s="54"/>
      <c r="MDT169" s="54"/>
      <c r="MDU169" s="54"/>
      <c r="MDV169" s="54"/>
      <c r="MDW169" s="54"/>
      <c r="MDX169" s="54"/>
      <c r="MDY169" s="54"/>
      <c r="MDZ169" s="54"/>
      <c r="MEA169" s="54"/>
      <c r="MEB169" s="54"/>
      <c r="MEC169" s="54"/>
      <c r="MED169" s="54"/>
      <c r="MEE169" s="54"/>
      <c r="MEF169" s="54"/>
      <c r="MEG169" s="54"/>
      <c r="MEH169" s="54"/>
      <c r="MEI169" s="54"/>
      <c r="MEJ169" s="54"/>
      <c r="MEK169" s="54"/>
      <c r="MEL169" s="54"/>
      <c r="MEM169" s="54"/>
      <c r="MEN169" s="54"/>
      <c r="MEO169" s="54"/>
      <c r="MEP169" s="54"/>
      <c r="MEQ169" s="54"/>
      <c r="MER169" s="54"/>
      <c r="MES169" s="54"/>
      <c r="MET169" s="54"/>
      <c r="MEU169" s="54"/>
      <c r="MEV169" s="54"/>
      <c r="MEW169" s="54"/>
      <c r="MEX169" s="54"/>
      <c r="MEY169" s="54"/>
      <c r="MEZ169" s="54"/>
      <c r="MFA169" s="54"/>
      <c r="MFB169" s="54"/>
      <c r="MFC169" s="54"/>
      <c r="MFD169" s="54"/>
      <c r="MFE169" s="54"/>
      <c r="MFF169" s="54"/>
      <c r="MFG169" s="54"/>
      <c r="MFH169" s="54"/>
      <c r="MFI169" s="54"/>
      <c r="MFJ169" s="54"/>
      <c r="MFK169" s="54"/>
      <c r="MFL169" s="54"/>
      <c r="MFM169" s="54"/>
      <c r="MFN169" s="54"/>
      <c r="MFO169" s="54"/>
      <c r="MFP169" s="54"/>
      <c r="MFQ169" s="54"/>
      <c r="MFR169" s="54"/>
      <c r="MFS169" s="54"/>
      <c r="MFT169" s="54"/>
      <c r="MFU169" s="54"/>
      <c r="MFV169" s="54"/>
      <c r="MFW169" s="54"/>
      <c r="MFX169" s="54"/>
      <c r="MFY169" s="54"/>
      <c r="MFZ169" s="54"/>
      <c r="MGA169" s="54"/>
      <c r="MGB169" s="54"/>
      <c r="MGC169" s="54"/>
      <c r="MGD169" s="54"/>
      <c r="MGE169" s="54"/>
      <c r="MGF169" s="54"/>
      <c r="MGG169" s="54"/>
      <c r="MGH169" s="54"/>
      <c r="MGI169" s="54"/>
      <c r="MGJ169" s="54"/>
      <c r="MGK169" s="54"/>
      <c r="MGL169" s="54"/>
      <c r="MGM169" s="54"/>
      <c r="MGN169" s="54"/>
      <c r="MGO169" s="54"/>
      <c r="MGP169" s="54"/>
      <c r="MGQ169" s="54"/>
      <c r="MGR169" s="54"/>
      <c r="MGS169" s="54"/>
      <c r="MGT169" s="54"/>
      <c r="MGU169" s="54"/>
      <c r="MGV169" s="54"/>
      <c r="MGW169" s="54"/>
      <c r="MGX169" s="54"/>
      <c r="MGY169" s="54"/>
      <c r="MGZ169" s="54"/>
      <c r="MHA169" s="54"/>
      <c r="MHB169" s="54"/>
      <c r="MHC169" s="54"/>
      <c r="MHD169" s="54"/>
      <c r="MHE169" s="54"/>
      <c r="MHF169" s="54"/>
      <c r="MHG169" s="54"/>
      <c r="MHH169" s="54"/>
      <c r="MHI169" s="54"/>
      <c r="MHJ169" s="54"/>
      <c r="MHK169" s="54"/>
      <c r="MHL169" s="54"/>
      <c r="MHM169" s="54"/>
      <c r="MHN169" s="54"/>
      <c r="MHO169" s="54"/>
      <c r="MHP169" s="54"/>
      <c r="MHQ169" s="54"/>
      <c r="MHR169" s="54"/>
      <c r="MHS169" s="54"/>
      <c r="MHT169" s="54"/>
      <c r="MHU169" s="54"/>
      <c r="MHV169" s="54"/>
      <c r="MHW169" s="54"/>
      <c r="MHX169" s="54"/>
      <c r="MHY169" s="54"/>
      <c r="MHZ169" s="54"/>
      <c r="MIA169" s="54"/>
      <c r="MIB169" s="54"/>
      <c r="MIC169" s="54"/>
      <c r="MID169" s="54"/>
      <c r="MIE169" s="54"/>
      <c r="MIF169" s="54"/>
      <c r="MIG169" s="54"/>
      <c r="MIH169" s="54"/>
      <c r="MII169" s="54"/>
      <c r="MIJ169" s="54"/>
      <c r="MIK169" s="54"/>
      <c r="MIL169" s="54"/>
      <c r="MIM169" s="54"/>
      <c r="MIN169" s="54"/>
      <c r="MIO169" s="54"/>
      <c r="MIP169" s="54"/>
      <c r="MIQ169" s="54"/>
      <c r="MIR169" s="54"/>
      <c r="MIS169" s="54"/>
      <c r="MIT169" s="54"/>
      <c r="MIU169" s="54"/>
      <c r="MIV169" s="54"/>
      <c r="MIW169" s="54"/>
      <c r="MIX169" s="54"/>
      <c r="MIY169" s="54"/>
      <c r="MIZ169" s="54"/>
      <c r="MJA169" s="54"/>
      <c r="MJB169" s="54"/>
      <c r="MJC169" s="54"/>
      <c r="MJD169" s="54"/>
      <c r="MJE169" s="54"/>
      <c r="MJF169" s="54"/>
      <c r="MJG169" s="54"/>
      <c r="MJH169" s="54"/>
      <c r="MJI169" s="54"/>
      <c r="MJJ169" s="54"/>
      <c r="MJK169" s="54"/>
      <c r="MJL169" s="54"/>
      <c r="MJM169" s="54"/>
      <c r="MJN169" s="54"/>
      <c r="MJO169" s="54"/>
      <c r="MJP169" s="54"/>
      <c r="MJQ169" s="54"/>
      <c r="MJR169" s="54"/>
      <c r="MJS169" s="54"/>
      <c r="MJT169" s="54"/>
      <c r="MJU169" s="54"/>
      <c r="MJV169" s="54"/>
      <c r="MJW169" s="54"/>
      <c r="MJX169" s="54"/>
      <c r="MJY169" s="54"/>
      <c r="MJZ169" s="54"/>
      <c r="MKA169" s="54"/>
      <c r="MKB169" s="54"/>
      <c r="MKC169" s="54"/>
      <c r="MKD169" s="54"/>
      <c r="MKE169" s="54"/>
      <c r="MKF169" s="54"/>
      <c r="MKG169" s="54"/>
      <c r="MKH169" s="54"/>
      <c r="MKI169" s="54"/>
      <c r="MKJ169" s="54"/>
      <c r="MKK169" s="54"/>
      <c r="MKL169" s="54"/>
      <c r="MKM169" s="54"/>
      <c r="MKN169" s="54"/>
      <c r="MKO169" s="54"/>
      <c r="MKP169" s="54"/>
      <c r="MKQ169" s="54"/>
      <c r="MKR169" s="54"/>
      <c r="MKS169" s="54"/>
      <c r="MKT169" s="54"/>
      <c r="MKU169" s="54"/>
      <c r="MKV169" s="54"/>
      <c r="MKW169" s="54"/>
      <c r="MKX169" s="54"/>
      <c r="MKY169" s="54"/>
      <c r="MKZ169" s="54"/>
      <c r="MLA169" s="54"/>
      <c r="MLB169" s="54"/>
      <c r="MLC169" s="54"/>
      <c r="MLD169" s="54"/>
      <c r="MLE169" s="54"/>
      <c r="MLF169" s="54"/>
      <c r="MLG169" s="54"/>
      <c r="MLH169" s="54"/>
      <c r="MLI169" s="54"/>
      <c r="MLJ169" s="54"/>
      <c r="MLK169" s="54"/>
      <c r="MLL169" s="54"/>
      <c r="MLM169" s="54"/>
      <c r="MLN169" s="54"/>
      <c r="MLO169" s="54"/>
      <c r="MLP169" s="54"/>
      <c r="MLQ169" s="54"/>
      <c r="MLR169" s="54"/>
      <c r="MLS169" s="54"/>
      <c r="MLT169" s="54"/>
      <c r="MLU169" s="54"/>
      <c r="MLV169" s="54"/>
      <c r="MLW169" s="54"/>
      <c r="MLX169" s="54"/>
      <c r="MLY169" s="54"/>
      <c r="MLZ169" s="54"/>
      <c r="MMA169" s="54"/>
      <c r="MMB169" s="54"/>
      <c r="MMC169" s="54"/>
      <c r="MMD169" s="54"/>
      <c r="MME169" s="54"/>
      <c r="MMF169" s="54"/>
      <c r="MMG169" s="54"/>
      <c r="MMH169" s="54"/>
      <c r="MMI169" s="54"/>
      <c r="MMJ169" s="54"/>
      <c r="MMK169" s="54"/>
      <c r="MML169" s="54"/>
      <c r="MMM169" s="54"/>
      <c r="MMN169" s="54"/>
      <c r="MMO169" s="54"/>
      <c r="MMP169" s="54"/>
      <c r="MMQ169" s="54"/>
      <c r="MMR169" s="54"/>
      <c r="MMS169" s="54"/>
      <c r="MMT169" s="54"/>
      <c r="MMU169" s="54"/>
      <c r="MMV169" s="54"/>
      <c r="MMW169" s="54"/>
      <c r="MMX169" s="54"/>
      <c r="MMY169" s="54"/>
      <c r="MMZ169" s="54"/>
      <c r="MNA169" s="54"/>
      <c r="MNB169" s="54"/>
      <c r="MNC169" s="54"/>
      <c r="MND169" s="54"/>
      <c r="MNE169" s="54"/>
      <c r="MNF169" s="54"/>
      <c r="MNG169" s="54"/>
      <c r="MNH169" s="54"/>
      <c r="MNI169" s="54"/>
      <c r="MNJ169" s="54"/>
      <c r="MNK169" s="54"/>
      <c r="MNL169" s="54"/>
      <c r="MNM169" s="54"/>
      <c r="MNN169" s="54"/>
      <c r="MNO169" s="54"/>
      <c r="MNP169" s="54"/>
      <c r="MNQ169" s="54"/>
      <c r="MNR169" s="54"/>
      <c r="MNS169" s="54"/>
      <c r="MNT169" s="54"/>
      <c r="MNU169" s="54"/>
      <c r="MNV169" s="54"/>
      <c r="MNW169" s="54"/>
      <c r="MNX169" s="54"/>
      <c r="MNY169" s="54"/>
      <c r="MNZ169" s="54"/>
      <c r="MOA169" s="54"/>
      <c r="MOB169" s="54"/>
      <c r="MOC169" s="54"/>
      <c r="MOD169" s="54"/>
      <c r="MOE169" s="54"/>
      <c r="MOF169" s="54"/>
      <c r="MOG169" s="54"/>
      <c r="MOH169" s="54"/>
      <c r="MOI169" s="54"/>
      <c r="MOJ169" s="54"/>
      <c r="MOK169" s="54"/>
      <c r="MOL169" s="54"/>
      <c r="MOM169" s="54"/>
      <c r="MON169" s="54"/>
      <c r="MOO169" s="54"/>
      <c r="MOP169" s="54"/>
      <c r="MOQ169" s="54"/>
      <c r="MOR169" s="54"/>
      <c r="MOS169" s="54"/>
      <c r="MOT169" s="54"/>
      <c r="MOU169" s="54"/>
      <c r="MOV169" s="54"/>
      <c r="MOW169" s="54"/>
      <c r="MOX169" s="54"/>
      <c r="MOY169" s="54"/>
      <c r="MOZ169" s="54"/>
      <c r="MPA169" s="54"/>
      <c r="MPB169" s="54"/>
      <c r="MPC169" s="54"/>
      <c r="MPD169" s="54"/>
      <c r="MPE169" s="54"/>
      <c r="MPF169" s="54"/>
      <c r="MPG169" s="54"/>
      <c r="MPH169" s="54"/>
      <c r="MPI169" s="54"/>
      <c r="MPJ169" s="54"/>
      <c r="MPK169" s="54"/>
      <c r="MPL169" s="54"/>
      <c r="MPM169" s="54"/>
      <c r="MPN169" s="54"/>
      <c r="MPO169" s="54"/>
      <c r="MPP169" s="54"/>
      <c r="MPQ169" s="54"/>
      <c r="MPR169" s="54"/>
      <c r="MPS169" s="54"/>
      <c r="MPT169" s="54"/>
      <c r="MPU169" s="54"/>
      <c r="MPV169" s="54"/>
      <c r="MPW169" s="54"/>
      <c r="MPX169" s="54"/>
      <c r="MPY169" s="54"/>
      <c r="MPZ169" s="54"/>
      <c r="MQA169" s="54"/>
      <c r="MQB169" s="54"/>
      <c r="MQC169" s="54"/>
      <c r="MQD169" s="54"/>
      <c r="MQE169" s="54"/>
      <c r="MQF169" s="54"/>
      <c r="MQG169" s="54"/>
      <c r="MQH169" s="54"/>
      <c r="MQI169" s="54"/>
      <c r="MQJ169" s="54"/>
      <c r="MQK169" s="54"/>
      <c r="MQL169" s="54"/>
      <c r="MQM169" s="54"/>
      <c r="MQN169" s="54"/>
      <c r="MQO169" s="54"/>
      <c r="MQP169" s="54"/>
      <c r="MQQ169" s="54"/>
      <c r="MQR169" s="54"/>
      <c r="MQS169" s="54"/>
      <c r="MQT169" s="54"/>
      <c r="MQU169" s="54"/>
      <c r="MQV169" s="54"/>
      <c r="MQW169" s="54"/>
      <c r="MQX169" s="54"/>
      <c r="MQY169" s="54"/>
      <c r="MQZ169" s="54"/>
      <c r="MRA169" s="54"/>
      <c r="MRB169" s="54"/>
      <c r="MRC169" s="54"/>
      <c r="MRD169" s="54"/>
      <c r="MRE169" s="54"/>
      <c r="MRF169" s="54"/>
      <c r="MRG169" s="54"/>
      <c r="MRH169" s="54"/>
      <c r="MRI169" s="54"/>
      <c r="MRJ169" s="54"/>
      <c r="MRK169" s="54"/>
      <c r="MRL169" s="54"/>
      <c r="MRM169" s="54"/>
      <c r="MRN169" s="54"/>
      <c r="MRO169" s="54"/>
      <c r="MRP169" s="54"/>
      <c r="MRQ169" s="54"/>
      <c r="MRR169" s="54"/>
      <c r="MRS169" s="54"/>
      <c r="MRT169" s="54"/>
      <c r="MRU169" s="54"/>
      <c r="MRV169" s="54"/>
      <c r="MRW169" s="54"/>
      <c r="MRX169" s="54"/>
      <c r="MRY169" s="54"/>
      <c r="MRZ169" s="54"/>
      <c r="MSA169" s="54"/>
      <c r="MSB169" s="54"/>
      <c r="MSC169" s="54"/>
      <c r="MSD169" s="54"/>
      <c r="MSE169" s="54"/>
      <c r="MSF169" s="54"/>
      <c r="MSG169" s="54"/>
      <c r="MSH169" s="54"/>
      <c r="MSI169" s="54"/>
      <c r="MSJ169" s="54"/>
      <c r="MSK169" s="54"/>
      <c r="MSL169" s="54"/>
      <c r="MSM169" s="54"/>
      <c r="MSN169" s="54"/>
      <c r="MSO169" s="54"/>
      <c r="MSP169" s="54"/>
      <c r="MSQ169" s="54"/>
      <c r="MSR169" s="54"/>
      <c r="MSS169" s="54"/>
      <c r="MST169" s="54"/>
      <c r="MSU169" s="54"/>
      <c r="MSV169" s="54"/>
      <c r="MSW169" s="54"/>
      <c r="MSX169" s="54"/>
      <c r="MSY169" s="54"/>
      <c r="MSZ169" s="54"/>
      <c r="MTA169" s="54"/>
      <c r="MTB169" s="54"/>
      <c r="MTC169" s="54"/>
      <c r="MTD169" s="54"/>
      <c r="MTE169" s="54"/>
      <c r="MTF169" s="54"/>
      <c r="MTG169" s="54"/>
      <c r="MTH169" s="54"/>
      <c r="MTI169" s="54"/>
      <c r="MTJ169" s="54"/>
      <c r="MTK169" s="54"/>
      <c r="MTL169" s="54"/>
      <c r="MTM169" s="54"/>
      <c r="MTN169" s="54"/>
      <c r="MTO169" s="54"/>
      <c r="MTP169" s="54"/>
      <c r="MTQ169" s="54"/>
      <c r="MTR169" s="54"/>
      <c r="MTS169" s="54"/>
      <c r="MTT169" s="54"/>
      <c r="MTU169" s="54"/>
      <c r="MTV169" s="54"/>
      <c r="MTW169" s="54"/>
      <c r="MTX169" s="54"/>
      <c r="MTY169" s="54"/>
      <c r="MTZ169" s="54"/>
      <c r="MUA169" s="54"/>
      <c r="MUB169" s="54"/>
      <c r="MUC169" s="54"/>
      <c r="MUD169" s="54"/>
      <c r="MUE169" s="54"/>
      <c r="MUF169" s="54"/>
      <c r="MUG169" s="54"/>
      <c r="MUH169" s="54"/>
      <c r="MUI169" s="54"/>
      <c r="MUJ169" s="54"/>
      <c r="MUK169" s="54"/>
      <c r="MUL169" s="54"/>
      <c r="MUM169" s="54"/>
      <c r="MUN169" s="54"/>
      <c r="MUO169" s="54"/>
      <c r="MUP169" s="54"/>
      <c r="MUQ169" s="54"/>
      <c r="MUR169" s="54"/>
      <c r="MUS169" s="54"/>
      <c r="MUT169" s="54"/>
      <c r="MUU169" s="54"/>
      <c r="MUV169" s="54"/>
      <c r="MUW169" s="54"/>
      <c r="MUX169" s="54"/>
      <c r="MUY169" s="54"/>
      <c r="MUZ169" s="54"/>
      <c r="MVA169" s="54"/>
      <c r="MVB169" s="54"/>
      <c r="MVC169" s="54"/>
      <c r="MVD169" s="54"/>
      <c r="MVE169" s="54"/>
      <c r="MVF169" s="54"/>
      <c r="MVG169" s="54"/>
      <c r="MVH169" s="54"/>
      <c r="MVI169" s="54"/>
      <c r="MVJ169" s="54"/>
      <c r="MVK169" s="54"/>
      <c r="MVL169" s="54"/>
      <c r="MVM169" s="54"/>
      <c r="MVN169" s="54"/>
      <c r="MVO169" s="54"/>
      <c r="MVP169" s="54"/>
      <c r="MVQ169" s="54"/>
      <c r="MVR169" s="54"/>
      <c r="MVS169" s="54"/>
      <c r="MVT169" s="54"/>
      <c r="MVU169" s="54"/>
      <c r="MVV169" s="54"/>
      <c r="MVW169" s="54"/>
      <c r="MVX169" s="54"/>
      <c r="MVY169" s="54"/>
      <c r="MVZ169" s="54"/>
      <c r="MWA169" s="54"/>
      <c r="MWB169" s="54"/>
      <c r="MWC169" s="54"/>
      <c r="MWD169" s="54"/>
      <c r="MWE169" s="54"/>
      <c r="MWF169" s="54"/>
      <c r="MWG169" s="54"/>
      <c r="MWH169" s="54"/>
      <c r="MWI169" s="54"/>
      <c r="MWJ169" s="54"/>
      <c r="MWK169" s="54"/>
      <c r="MWL169" s="54"/>
      <c r="MWM169" s="54"/>
      <c r="MWN169" s="54"/>
      <c r="MWO169" s="54"/>
      <c r="MWP169" s="54"/>
      <c r="MWQ169" s="54"/>
      <c r="MWR169" s="54"/>
      <c r="MWS169" s="54"/>
      <c r="MWT169" s="54"/>
      <c r="MWU169" s="54"/>
      <c r="MWV169" s="54"/>
      <c r="MWW169" s="54"/>
      <c r="MWX169" s="54"/>
      <c r="MWY169" s="54"/>
      <c r="MWZ169" s="54"/>
      <c r="MXA169" s="54"/>
      <c r="MXB169" s="54"/>
      <c r="MXC169" s="54"/>
      <c r="MXD169" s="54"/>
      <c r="MXE169" s="54"/>
      <c r="MXF169" s="54"/>
      <c r="MXG169" s="54"/>
      <c r="MXH169" s="54"/>
      <c r="MXI169" s="54"/>
      <c r="MXJ169" s="54"/>
      <c r="MXK169" s="54"/>
      <c r="MXL169" s="54"/>
      <c r="MXM169" s="54"/>
      <c r="MXN169" s="54"/>
      <c r="MXO169" s="54"/>
      <c r="MXP169" s="54"/>
      <c r="MXQ169" s="54"/>
      <c r="MXR169" s="54"/>
      <c r="MXS169" s="54"/>
      <c r="MXT169" s="54"/>
      <c r="MXU169" s="54"/>
      <c r="MXV169" s="54"/>
      <c r="MXW169" s="54"/>
      <c r="MXX169" s="54"/>
      <c r="MXY169" s="54"/>
      <c r="MXZ169" s="54"/>
      <c r="MYA169" s="54"/>
      <c r="MYB169" s="54"/>
      <c r="MYC169" s="54"/>
      <c r="MYD169" s="54"/>
      <c r="MYE169" s="54"/>
      <c r="MYF169" s="54"/>
      <c r="MYG169" s="54"/>
      <c r="MYH169" s="54"/>
      <c r="MYI169" s="54"/>
      <c r="MYJ169" s="54"/>
      <c r="MYK169" s="54"/>
      <c r="MYL169" s="54"/>
      <c r="MYM169" s="54"/>
      <c r="MYN169" s="54"/>
      <c r="MYO169" s="54"/>
      <c r="MYP169" s="54"/>
      <c r="MYQ169" s="54"/>
      <c r="MYR169" s="54"/>
      <c r="MYS169" s="54"/>
      <c r="MYT169" s="54"/>
      <c r="MYU169" s="54"/>
      <c r="MYV169" s="54"/>
      <c r="MYW169" s="54"/>
      <c r="MYX169" s="54"/>
      <c r="MYY169" s="54"/>
      <c r="MYZ169" s="54"/>
      <c r="MZA169" s="54"/>
      <c r="MZB169" s="54"/>
      <c r="MZC169" s="54"/>
      <c r="MZD169" s="54"/>
      <c r="MZE169" s="54"/>
      <c r="MZF169" s="54"/>
      <c r="MZG169" s="54"/>
      <c r="MZH169" s="54"/>
      <c r="MZI169" s="54"/>
      <c r="MZJ169" s="54"/>
      <c r="MZK169" s="54"/>
      <c r="MZL169" s="54"/>
      <c r="MZM169" s="54"/>
      <c r="MZN169" s="54"/>
      <c r="MZO169" s="54"/>
      <c r="MZP169" s="54"/>
      <c r="MZQ169" s="54"/>
      <c r="MZR169" s="54"/>
      <c r="MZS169" s="54"/>
      <c r="MZT169" s="54"/>
      <c r="MZU169" s="54"/>
      <c r="MZV169" s="54"/>
      <c r="MZW169" s="54"/>
      <c r="MZX169" s="54"/>
      <c r="MZY169" s="54"/>
      <c r="MZZ169" s="54"/>
      <c r="NAA169" s="54"/>
      <c r="NAB169" s="54"/>
      <c r="NAC169" s="54"/>
      <c r="NAD169" s="54"/>
      <c r="NAE169" s="54"/>
      <c r="NAF169" s="54"/>
      <c r="NAG169" s="54"/>
      <c r="NAH169" s="54"/>
      <c r="NAI169" s="54"/>
      <c r="NAJ169" s="54"/>
      <c r="NAK169" s="54"/>
      <c r="NAL169" s="54"/>
      <c r="NAM169" s="54"/>
      <c r="NAN169" s="54"/>
      <c r="NAO169" s="54"/>
      <c r="NAP169" s="54"/>
      <c r="NAQ169" s="54"/>
      <c r="NAR169" s="54"/>
      <c r="NAS169" s="54"/>
      <c r="NAT169" s="54"/>
      <c r="NAU169" s="54"/>
      <c r="NAV169" s="54"/>
      <c r="NAW169" s="54"/>
      <c r="NAX169" s="54"/>
      <c r="NAY169" s="54"/>
      <c r="NAZ169" s="54"/>
      <c r="NBA169" s="54"/>
      <c r="NBB169" s="54"/>
      <c r="NBC169" s="54"/>
      <c r="NBD169" s="54"/>
      <c r="NBE169" s="54"/>
      <c r="NBF169" s="54"/>
      <c r="NBG169" s="54"/>
      <c r="NBH169" s="54"/>
      <c r="NBI169" s="54"/>
      <c r="NBJ169" s="54"/>
      <c r="NBK169" s="54"/>
      <c r="NBL169" s="54"/>
      <c r="NBM169" s="54"/>
      <c r="NBN169" s="54"/>
      <c r="NBO169" s="54"/>
      <c r="NBP169" s="54"/>
      <c r="NBQ169" s="54"/>
      <c r="NBR169" s="54"/>
      <c r="NBS169" s="54"/>
      <c r="NBT169" s="54"/>
      <c r="NBU169" s="54"/>
      <c r="NBV169" s="54"/>
      <c r="NBW169" s="54"/>
      <c r="NBX169" s="54"/>
      <c r="NBY169" s="54"/>
      <c r="NBZ169" s="54"/>
      <c r="NCA169" s="54"/>
      <c r="NCB169" s="54"/>
      <c r="NCC169" s="54"/>
      <c r="NCD169" s="54"/>
      <c r="NCE169" s="54"/>
      <c r="NCF169" s="54"/>
      <c r="NCG169" s="54"/>
      <c r="NCH169" s="54"/>
      <c r="NCI169" s="54"/>
      <c r="NCJ169" s="54"/>
      <c r="NCK169" s="54"/>
      <c r="NCL169" s="54"/>
      <c r="NCM169" s="54"/>
      <c r="NCN169" s="54"/>
      <c r="NCO169" s="54"/>
      <c r="NCP169" s="54"/>
      <c r="NCQ169" s="54"/>
      <c r="NCR169" s="54"/>
      <c r="NCS169" s="54"/>
      <c r="NCT169" s="54"/>
      <c r="NCU169" s="54"/>
      <c r="NCV169" s="54"/>
      <c r="NCW169" s="54"/>
      <c r="NCX169" s="54"/>
      <c r="NCY169" s="54"/>
      <c r="NCZ169" s="54"/>
      <c r="NDA169" s="54"/>
      <c r="NDB169" s="54"/>
      <c r="NDC169" s="54"/>
      <c r="NDD169" s="54"/>
      <c r="NDE169" s="54"/>
      <c r="NDF169" s="54"/>
      <c r="NDG169" s="54"/>
      <c r="NDH169" s="54"/>
      <c r="NDI169" s="54"/>
      <c r="NDJ169" s="54"/>
      <c r="NDK169" s="54"/>
      <c r="NDL169" s="54"/>
      <c r="NDM169" s="54"/>
      <c r="NDN169" s="54"/>
      <c r="NDO169" s="54"/>
      <c r="NDP169" s="54"/>
      <c r="NDQ169" s="54"/>
      <c r="NDR169" s="54"/>
      <c r="NDS169" s="54"/>
      <c r="NDT169" s="54"/>
      <c r="NDU169" s="54"/>
      <c r="NDV169" s="54"/>
      <c r="NDW169" s="54"/>
      <c r="NDX169" s="54"/>
      <c r="NDY169" s="54"/>
      <c r="NDZ169" s="54"/>
      <c r="NEA169" s="54"/>
      <c r="NEB169" s="54"/>
      <c r="NEC169" s="54"/>
      <c r="NED169" s="54"/>
      <c r="NEE169" s="54"/>
      <c r="NEF169" s="54"/>
      <c r="NEG169" s="54"/>
      <c r="NEH169" s="54"/>
      <c r="NEI169" s="54"/>
      <c r="NEJ169" s="54"/>
      <c r="NEK169" s="54"/>
      <c r="NEL169" s="54"/>
      <c r="NEM169" s="54"/>
      <c r="NEN169" s="54"/>
      <c r="NEO169" s="54"/>
      <c r="NEP169" s="54"/>
      <c r="NEQ169" s="54"/>
      <c r="NER169" s="54"/>
      <c r="NES169" s="54"/>
      <c r="NET169" s="54"/>
      <c r="NEU169" s="54"/>
      <c r="NEV169" s="54"/>
      <c r="NEW169" s="54"/>
      <c r="NEX169" s="54"/>
      <c r="NEY169" s="54"/>
      <c r="NEZ169" s="54"/>
      <c r="NFA169" s="54"/>
      <c r="NFB169" s="54"/>
      <c r="NFC169" s="54"/>
      <c r="NFD169" s="54"/>
      <c r="NFE169" s="54"/>
      <c r="NFF169" s="54"/>
      <c r="NFG169" s="54"/>
      <c r="NFH169" s="54"/>
      <c r="NFI169" s="54"/>
      <c r="NFJ169" s="54"/>
      <c r="NFK169" s="54"/>
      <c r="NFL169" s="54"/>
      <c r="NFM169" s="54"/>
      <c r="NFN169" s="54"/>
      <c r="NFO169" s="54"/>
      <c r="NFP169" s="54"/>
      <c r="NFQ169" s="54"/>
      <c r="NFR169" s="54"/>
      <c r="NFS169" s="54"/>
      <c r="NFT169" s="54"/>
      <c r="NFU169" s="54"/>
      <c r="NFV169" s="54"/>
      <c r="NFW169" s="54"/>
      <c r="NFX169" s="54"/>
      <c r="NFY169" s="54"/>
      <c r="NFZ169" s="54"/>
      <c r="NGA169" s="54"/>
      <c r="NGB169" s="54"/>
      <c r="NGC169" s="54"/>
      <c r="NGD169" s="54"/>
      <c r="NGE169" s="54"/>
      <c r="NGF169" s="54"/>
      <c r="NGG169" s="54"/>
      <c r="NGH169" s="54"/>
      <c r="NGI169" s="54"/>
      <c r="NGJ169" s="54"/>
      <c r="NGK169" s="54"/>
      <c r="NGL169" s="54"/>
      <c r="NGM169" s="54"/>
      <c r="NGN169" s="54"/>
      <c r="NGO169" s="54"/>
      <c r="NGP169" s="54"/>
      <c r="NGQ169" s="54"/>
      <c r="NGR169" s="54"/>
      <c r="NGS169" s="54"/>
      <c r="NGT169" s="54"/>
      <c r="NGU169" s="54"/>
      <c r="NGV169" s="54"/>
      <c r="NGW169" s="54"/>
      <c r="NGX169" s="54"/>
      <c r="NGY169" s="54"/>
      <c r="NGZ169" s="54"/>
      <c r="NHA169" s="54"/>
      <c r="NHB169" s="54"/>
      <c r="NHC169" s="54"/>
      <c r="NHD169" s="54"/>
      <c r="NHE169" s="54"/>
      <c r="NHF169" s="54"/>
      <c r="NHG169" s="54"/>
      <c r="NHH169" s="54"/>
      <c r="NHI169" s="54"/>
      <c r="NHJ169" s="54"/>
      <c r="NHK169" s="54"/>
      <c r="NHL169" s="54"/>
      <c r="NHM169" s="54"/>
      <c r="NHN169" s="54"/>
      <c r="NHO169" s="54"/>
      <c r="NHP169" s="54"/>
      <c r="NHQ169" s="54"/>
      <c r="NHR169" s="54"/>
      <c r="NHS169" s="54"/>
      <c r="NHT169" s="54"/>
      <c r="NHU169" s="54"/>
      <c r="NHV169" s="54"/>
      <c r="NHW169" s="54"/>
      <c r="NHX169" s="54"/>
      <c r="NHY169" s="54"/>
      <c r="NHZ169" s="54"/>
      <c r="NIA169" s="54"/>
      <c r="NIB169" s="54"/>
      <c r="NIC169" s="54"/>
      <c r="NID169" s="54"/>
      <c r="NIE169" s="54"/>
      <c r="NIF169" s="54"/>
      <c r="NIG169" s="54"/>
      <c r="NIH169" s="54"/>
      <c r="NII169" s="54"/>
      <c r="NIJ169" s="54"/>
      <c r="NIK169" s="54"/>
      <c r="NIL169" s="54"/>
      <c r="NIM169" s="54"/>
      <c r="NIN169" s="54"/>
      <c r="NIO169" s="54"/>
      <c r="NIP169" s="54"/>
      <c r="NIQ169" s="54"/>
      <c r="NIR169" s="54"/>
      <c r="NIS169" s="54"/>
      <c r="NIT169" s="54"/>
      <c r="NIU169" s="54"/>
      <c r="NIV169" s="54"/>
      <c r="NIW169" s="54"/>
      <c r="NIX169" s="54"/>
      <c r="NIY169" s="54"/>
      <c r="NIZ169" s="54"/>
      <c r="NJA169" s="54"/>
      <c r="NJB169" s="54"/>
      <c r="NJC169" s="54"/>
      <c r="NJD169" s="54"/>
      <c r="NJE169" s="54"/>
      <c r="NJF169" s="54"/>
      <c r="NJG169" s="54"/>
      <c r="NJH169" s="54"/>
      <c r="NJI169" s="54"/>
      <c r="NJJ169" s="54"/>
      <c r="NJK169" s="54"/>
      <c r="NJL169" s="54"/>
      <c r="NJM169" s="54"/>
      <c r="NJN169" s="54"/>
      <c r="NJO169" s="54"/>
      <c r="NJP169" s="54"/>
      <c r="NJQ169" s="54"/>
      <c r="NJR169" s="54"/>
      <c r="NJS169" s="54"/>
      <c r="NJT169" s="54"/>
      <c r="NJU169" s="54"/>
      <c r="NJV169" s="54"/>
      <c r="NJW169" s="54"/>
      <c r="NJX169" s="54"/>
      <c r="NJY169" s="54"/>
      <c r="NJZ169" s="54"/>
      <c r="NKA169" s="54"/>
      <c r="NKB169" s="54"/>
      <c r="NKC169" s="54"/>
      <c r="NKD169" s="54"/>
      <c r="NKE169" s="54"/>
      <c r="NKF169" s="54"/>
      <c r="NKG169" s="54"/>
      <c r="NKH169" s="54"/>
      <c r="NKI169" s="54"/>
      <c r="NKJ169" s="54"/>
      <c r="NKK169" s="54"/>
      <c r="NKL169" s="54"/>
      <c r="NKM169" s="54"/>
      <c r="NKN169" s="54"/>
      <c r="NKO169" s="54"/>
      <c r="NKP169" s="54"/>
      <c r="NKQ169" s="54"/>
      <c r="NKR169" s="54"/>
      <c r="NKS169" s="54"/>
      <c r="NKT169" s="54"/>
      <c r="NKU169" s="54"/>
      <c r="NKV169" s="54"/>
      <c r="NKW169" s="54"/>
      <c r="NKX169" s="54"/>
      <c r="NKY169" s="54"/>
      <c r="NKZ169" s="54"/>
      <c r="NLA169" s="54"/>
      <c r="NLB169" s="54"/>
      <c r="NLC169" s="54"/>
      <c r="NLD169" s="54"/>
      <c r="NLE169" s="54"/>
      <c r="NLF169" s="54"/>
      <c r="NLG169" s="54"/>
      <c r="NLH169" s="54"/>
      <c r="NLI169" s="54"/>
      <c r="NLJ169" s="54"/>
      <c r="NLK169" s="54"/>
      <c r="NLL169" s="54"/>
      <c r="NLM169" s="54"/>
      <c r="NLN169" s="54"/>
      <c r="NLO169" s="54"/>
      <c r="NLP169" s="54"/>
      <c r="NLQ169" s="54"/>
      <c r="NLR169" s="54"/>
      <c r="NLS169" s="54"/>
      <c r="NLT169" s="54"/>
      <c r="NLU169" s="54"/>
      <c r="NLV169" s="54"/>
      <c r="NLW169" s="54"/>
      <c r="NLX169" s="54"/>
      <c r="NLY169" s="54"/>
      <c r="NLZ169" s="54"/>
      <c r="NMA169" s="54"/>
      <c r="NMB169" s="54"/>
      <c r="NMC169" s="54"/>
      <c r="NMD169" s="54"/>
      <c r="NME169" s="54"/>
      <c r="NMF169" s="54"/>
      <c r="NMG169" s="54"/>
      <c r="NMH169" s="54"/>
      <c r="NMI169" s="54"/>
      <c r="NMJ169" s="54"/>
      <c r="NMK169" s="54"/>
      <c r="NML169" s="54"/>
      <c r="NMM169" s="54"/>
      <c r="NMN169" s="54"/>
      <c r="NMO169" s="54"/>
      <c r="NMP169" s="54"/>
      <c r="NMQ169" s="54"/>
      <c r="NMR169" s="54"/>
      <c r="NMS169" s="54"/>
      <c r="NMT169" s="54"/>
      <c r="NMU169" s="54"/>
      <c r="NMV169" s="54"/>
      <c r="NMW169" s="54"/>
      <c r="NMX169" s="54"/>
      <c r="NMY169" s="54"/>
      <c r="NMZ169" s="54"/>
      <c r="NNA169" s="54"/>
      <c r="NNB169" s="54"/>
      <c r="NNC169" s="54"/>
      <c r="NND169" s="54"/>
      <c r="NNE169" s="54"/>
      <c r="NNF169" s="54"/>
      <c r="NNG169" s="54"/>
      <c r="NNH169" s="54"/>
      <c r="NNI169" s="54"/>
      <c r="NNJ169" s="54"/>
      <c r="NNK169" s="54"/>
      <c r="NNL169" s="54"/>
      <c r="NNM169" s="54"/>
      <c r="NNN169" s="54"/>
      <c r="NNO169" s="54"/>
      <c r="NNP169" s="54"/>
      <c r="NNQ169" s="54"/>
      <c r="NNR169" s="54"/>
      <c r="NNS169" s="54"/>
      <c r="NNT169" s="54"/>
      <c r="NNU169" s="54"/>
      <c r="NNV169" s="54"/>
      <c r="NNW169" s="54"/>
      <c r="NNX169" s="54"/>
      <c r="NNY169" s="54"/>
      <c r="NNZ169" s="54"/>
      <c r="NOA169" s="54"/>
      <c r="NOB169" s="54"/>
      <c r="NOC169" s="54"/>
      <c r="NOD169" s="54"/>
      <c r="NOE169" s="54"/>
      <c r="NOF169" s="54"/>
      <c r="NOG169" s="54"/>
      <c r="NOH169" s="54"/>
      <c r="NOI169" s="54"/>
      <c r="NOJ169" s="54"/>
      <c r="NOK169" s="54"/>
      <c r="NOL169" s="54"/>
      <c r="NOM169" s="54"/>
      <c r="NON169" s="54"/>
      <c r="NOO169" s="54"/>
      <c r="NOP169" s="54"/>
      <c r="NOQ169" s="54"/>
      <c r="NOR169" s="54"/>
      <c r="NOS169" s="54"/>
      <c r="NOT169" s="54"/>
      <c r="NOU169" s="54"/>
      <c r="NOV169" s="54"/>
      <c r="NOW169" s="54"/>
      <c r="NOX169" s="54"/>
      <c r="NOY169" s="54"/>
      <c r="NOZ169" s="54"/>
      <c r="NPA169" s="54"/>
      <c r="NPB169" s="54"/>
      <c r="NPC169" s="54"/>
      <c r="NPD169" s="54"/>
      <c r="NPE169" s="54"/>
      <c r="NPF169" s="54"/>
      <c r="NPG169" s="54"/>
      <c r="NPH169" s="54"/>
      <c r="NPI169" s="54"/>
      <c r="NPJ169" s="54"/>
      <c r="NPK169" s="54"/>
      <c r="NPL169" s="54"/>
      <c r="NPM169" s="54"/>
      <c r="NPN169" s="54"/>
      <c r="NPO169" s="54"/>
      <c r="NPP169" s="54"/>
      <c r="NPQ169" s="54"/>
      <c r="NPR169" s="54"/>
      <c r="NPS169" s="54"/>
      <c r="NPT169" s="54"/>
      <c r="NPU169" s="54"/>
      <c r="NPV169" s="54"/>
      <c r="NPW169" s="54"/>
      <c r="NPX169" s="54"/>
      <c r="NPY169" s="54"/>
      <c r="NPZ169" s="54"/>
      <c r="NQA169" s="54"/>
      <c r="NQB169" s="54"/>
      <c r="NQC169" s="54"/>
      <c r="NQD169" s="54"/>
      <c r="NQE169" s="54"/>
      <c r="NQF169" s="54"/>
      <c r="NQG169" s="54"/>
      <c r="NQH169" s="54"/>
      <c r="NQI169" s="54"/>
      <c r="NQJ169" s="54"/>
      <c r="NQK169" s="54"/>
      <c r="NQL169" s="54"/>
      <c r="NQM169" s="54"/>
      <c r="NQN169" s="54"/>
      <c r="NQO169" s="54"/>
      <c r="NQP169" s="54"/>
      <c r="NQQ169" s="54"/>
      <c r="NQR169" s="54"/>
      <c r="NQS169" s="54"/>
      <c r="NQT169" s="54"/>
      <c r="NQU169" s="54"/>
      <c r="NQV169" s="54"/>
      <c r="NQW169" s="54"/>
      <c r="NQX169" s="54"/>
      <c r="NQY169" s="54"/>
      <c r="NQZ169" s="54"/>
      <c r="NRA169" s="54"/>
      <c r="NRB169" s="54"/>
      <c r="NRC169" s="54"/>
      <c r="NRD169" s="54"/>
      <c r="NRE169" s="54"/>
      <c r="NRF169" s="54"/>
      <c r="NRG169" s="54"/>
      <c r="NRH169" s="54"/>
      <c r="NRI169" s="54"/>
      <c r="NRJ169" s="54"/>
      <c r="NRK169" s="54"/>
      <c r="NRL169" s="54"/>
      <c r="NRM169" s="54"/>
      <c r="NRN169" s="54"/>
      <c r="NRO169" s="54"/>
      <c r="NRP169" s="54"/>
      <c r="NRQ169" s="54"/>
      <c r="NRR169" s="54"/>
      <c r="NRS169" s="54"/>
      <c r="NRT169" s="54"/>
      <c r="NRU169" s="54"/>
      <c r="NRV169" s="54"/>
      <c r="NRW169" s="54"/>
      <c r="NRX169" s="54"/>
      <c r="NRY169" s="54"/>
      <c r="NRZ169" s="54"/>
      <c r="NSA169" s="54"/>
      <c r="NSB169" s="54"/>
      <c r="NSC169" s="54"/>
      <c r="NSD169" s="54"/>
      <c r="NSE169" s="54"/>
      <c r="NSF169" s="54"/>
      <c r="NSG169" s="54"/>
      <c r="NSH169" s="54"/>
      <c r="NSI169" s="54"/>
      <c r="NSJ169" s="54"/>
      <c r="NSK169" s="54"/>
      <c r="NSL169" s="54"/>
      <c r="NSM169" s="54"/>
      <c r="NSN169" s="54"/>
      <c r="NSO169" s="54"/>
      <c r="NSP169" s="54"/>
      <c r="NSQ169" s="54"/>
      <c r="NSR169" s="54"/>
      <c r="NSS169" s="54"/>
      <c r="NST169" s="54"/>
      <c r="NSU169" s="54"/>
      <c r="NSV169" s="54"/>
      <c r="NSW169" s="54"/>
      <c r="NSX169" s="54"/>
      <c r="NSY169" s="54"/>
      <c r="NSZ169" s="54"/>
      <c r="NTA169" s="54"/>
      <c r="NTB169" s="54"/>
      <c r="NTC169" s="54"/>
      <c r="NTD169" s="54"/>
      <c r="NTE169" s="54"/>
      <c r="NTF169" s="54"/>
      <c r="NTG169" s="54"/>
      <c r="NTH169" s="54"/>
      <c r="NTI169" s="54"/>
      <c r="NTJ169" s="54"/>
      <c r="NTK169" s="54"/>
      <c r="NTL169" s="54"/>
      <c r="NTM169" s="54"/>
      <c r="NTN169" s="54"/>
      <c r="NTO169" s="54"/>
      <c r="NTP169" s="54"/>
      <c r="NTQ169" s="54"/>
      <c r="NTR169" s="54"/>
      <c r="NTS169" s="54"/>
      <c r="NTT169" s="54"/>
      <c r="NTU169" s="54"/>
      <c r="NTV169" s="54"/>
      <c r="NTW169" s="54"/>
      <c r="NTX169" s="54"/>
      <c r="NTY169" s="54"/>
      <c r="NTZ169" s="54"/>
      <c r="NUA169" s="54"/>
      <c r="NUB169" s="54"/>
      <c r="NUC169" s="54"/>
      <c r="NUD169" s="54"/>
      <c r="NUE169" s="54"/>
      <c r="NUF169" s="54"/>
      <c r="NUG169" s="54"/>
      <c r="NUH169" s="54"/>
      <c r="NUI169" s="54"/>
      <c r="NUJ169" s="54"/>
      <c r="NUK169" s="54"/>
      <c r="NUL169" s="54"/>
      <c r="NUM169" s="54"/>
      <c r="NUN169" s="54"/>
      <c r="NUO169" s="54"/>
      <c r="NUP169" s="54"/>
      <c r="NUQ169" s="54"/>
      <c r="NUR169" s="54"/>
      <c r="NUS169" s="54"/>
      <c r="NUT169" s="54"/>
      <c r="NUU169" s="54"/>
      <c r="NUV169" s="54"/>
      <c r="NUW169" s="54"/>
      <c r="NUX169" s="54"/>
      <c r="NUY169" s="54"/>
      <c r="NUZ169" s="54"/>
      <c r="NVA169" s="54"/>
      <c r="NVB169" s="54"/>
      <c r="NVC169" s="54"/>
      <c r="NVD169" s="54"/>
      <c r="NVE169" s="54"/>
      <c r="NVF169" s="54"/>
      <c r="NVG169" s="54"/>
      <c r="NVH169" s="54"/>
      <c r="NVI169" s="54"/>
      <c r="NVJ169" s="54"/>
      <c r="NVK169" s="54"/>
      <c r="NVL169" s="54"/>
      <c r="NVM169" s="54"/>
      <c r="NVN169" s="54"/>
      <c r="NVO169" s="54"/>
      <c r="NVP169" s="54"/>
      <c r="NVQ169" s="54"/>
      <c r="NVR169" s="54"/>
      <c r="NVS169" s="54"/>
      <c r="NVT169" s="54"/>
      <c r="NVU169" s="54"/>
      <c r="NVV169" s="54"/>
      <c r="NVW169" s="54"/>
      <c r="NVX169" s="54"/>
      <c r="NVY169" s="54"/>
      <c r="NVZ169" s="54"/>
      <c r="NWA169" s="54"/>
      <c r="NWB169" s="54"/>
      <c r="NWC169" s="54"/>
      <c r="NWD169" s="54"/>
      <c r="NWE169" s="54"/>
      <c r="NWF169" s="54"/>
      <c r="NWG169" s="54"/>
      <c r="NWH169" s="54"/>
      <c r="NWI169" s="54"/>
      <c r="NWJ169" s="54"/>
      <c r="NWK169" s="54"/>
      <c r="NWL169" s="54"/>
      <c r="NWM169" s="54"/>
      <c r="NWN169" s="54"/>
      <c r="NWO169" s="54"/>
      <c r="NWP169" s="54"/>
      <c r="NWQ169" s="54"/>
      <c r="NWR169" s="54"/>
      <c r="NWS169" s="54"/>
      <c r="NWT169" s="54"/>
      <c r="NWU169" s="54"/>
      <c r="NWV169" s="54"/>
      <c r="NWW169" s="54"/>
      <c r="NWX169" s="54"/>
      <c r="NWY169" s="54"/>
      <c r="NWZ169" s="54"/>
      <c r="NXA169" s="54"/>
      <c r="NXB169" s="54"/>
      <c r="NXC169" s="54"/>
      <c r="NXD169" s="54"/>
      <c r="NXE169" s="54"/>
      <c r="NXF169" s="54"/>
      <c r="NXG169" s="54"/>
      <c r="NXH169" s="54"/>
      <c r="NXI169" s="54"/>
      <c r="NXJ169" s="54"/>
      <c r="NXK169" s="54"/>
      <c r="NXL169" s="54"/>
      <c r="NXM169" s="54"/>
      <c r="NXN169" s="54"/>
      <c r="NXO169" s="54"/>
      <c r="NXP169" s="54"/>
      <c r="NXQ169" s="54"/>
      <c r="NXR169" s="54"/>
      <c r="NXS169" s="54"/>
      <c r="NXT169" s="54"/>
      <c r="NXU169" s="54"/>
      <c r="NXV169" s="54"/>
      <c r="NXW169" s="54"/>
      <c r="NXX169" s="54"/>
      <c r="NXY169" s="54"/>
      <c r="NXZ169" s="54"/>
      <c r="NYA169" s="54"/>
      <c r="NYB169" s="54"/>
      <c r="NYC169" s="54"/>
      <c r="NYD169" s="54"/>
      <c r="NYE169" s="54"/>
      <c r="NYF169" s="54"/>
      <c r="NYG169" s="54"/>
      <c r="NYH169" s="54"/>
      <c r="NYI169" s="54"/>
      <c r="NYJ169" s="54"/>
      <c r="NYK169" s="54"/>
      <c r="NYL169" s="54"/>
      <c r="NYM169" s="54"/>
      <c r="NYN169" s="54"/>
      <c r="NYO169" s="54"/>
      <c r="NYP169" s="54"/>
      <c r="NYQ169" s="54"/>
      <c r="NYR169" s="54"/>
      <c r="NYS169" s="54"/>
      <c r="NYT169" s="54"/>
      <c r="NYU169" s="54"/>
      <c r="NYV169" s="54"/>
      <c r="NYW169" s="54"/>
      <c r="NYX169" s="54"/>
      <c r="NYY169" s="54"/>
      <c r="NYZ169" s="54"/>
      <c r="NZA169" s="54"/>
      <c r="NZB169" s="54"/>
      <c r="NZC169" s="54"/>
      <c r="NZD169" s="54"/>
      <c r="NZE169" s="54"/>
      <c r="NZF169" s="54"/>
      <c r="NZG169" s="54"/>
      <c r="NZH169" s="54"/>
      <c r="NZI169" s="54"/>
      <c r="NZJ169" s="54"/>
      <c r="NZK169" s="54"/>
      <c r="NZL169" s="54"/>
      <c r="NZM169" s="54"/>
      <c r="NZN169" s="54"/>
      <c r="NZO169" s="54"/>
      <c r="NZP169" s="54"/>
      <c r="NZQ169" s="54"/>
      <c r="NZR169" s="54"/>
      <c r="NZS169" s="54"/>
      <c r="NZT169" s="54"/>
      <c r="NZU169" s="54"/>
      <c r="NZV169" s="54"/>
      <c r="NZW169" s="54"/>
      <c r="NZX169" s="54"/>
      <c r="NZY169" s="54"/>
      <c r="NZZ169" s="54"/>
      <c r="OAA169" s="54"/>
      <c r="OAB169" s="54"/>
      <c r="OAC169" s="54"/>
      <c r="OAD169" s="54"/>
      <c r="OAE169" s="54"/>
      <c r="OAF169" s="54"/>
      <c r="OAG169" s="54"/>
      <c r="OAH169" s="54"/>
      <c r="OAI169" s="54"/>
      <c r="OAJ169" s="54"/>
      <c r="OAK169" s="54"/>
      <c r="OAL169" s="54"/>
      <c r="OAM169" s="54"/>
      <c r="OAN169" s="54"/>
      <c r="OAO169" s="54"/>
      <c r="OAP169" s="54"/>
      <c r="OAQ169" s="54"/>
      <c r="OAR169" s="54"/>
      <c r="OAS169" s="54"/>
      <c r="OAT169" s="54"/>
      <c r="OAU169" s="54"/>
      <c r="OAV169" s="54"/>
      <c r="OAW169" s="54"/>
      <c r="OAX169" s="54"/>
      <c r="OAY169" s="54"/>
      <c r="OAZ169" s="54"/>
      <c r="OBA169" s="54"/>
      <c r="OBB169" s="54"/>
      <c r="OBC169" s="54"/>
      <c r="OBD169" s="54"/>
      <c r="OBE169" s="54"/>
      <c r="OBF169" s="54"/>
      <c r="OBG169" s="54"/>
      <c r="OBH169" s="54"/>
      <c r="OBI169" s="54"/>
      <c r="OBJ169" s="54"/>
      <c r="OBK169" s="54"/>
      <c r="OBL169" s="54"/>
      <c r="OBM169" s="54"/>
      <c r="OBN169" s="54"/>
      <c r="OBO169" s="54"/>
      <c r="OBP169" s="54"/>
      <c r="OBQ169" s="54"/>
      <c r="OBR169" s="54"/>
      <c r="OBS169" s="54"/>
      <c r="OBT169" s="54"/>
      <c r="OBU169" s="54"/>
      <c r="OBV169" s="54"/>
      <c r="OBW169" s="54"/>
      <c r="OBX169" s="54"/>
      <c r="OBY169" s="54"/>
      <c r="OBZ169" s="54"/>
      <c r="OCA169" s="54"/>
      <c r="OCB169" s="54"/>
      <c r="OCC169" s="54"/>
      <c r="OCD169" s="54"/>
      <c r="OCE169" s="54"/>
      <c r="OCF169" s="54"/>
      <c r="OCG169" s="54"/>
      <c r="OCH169" s="54"/>
      <c r="OCI169" s="54"/>
      <c r="OCJ169" s="54"/>
      <c r="OCK169" s="54"/>
      <c r="OCL169" s="54"/>
      <c r="OCM169" s="54"/>
      <c r="OCN169" s="54"/>
      <c r="OCO169" s="54"/>
      <c r="OCP169" s="54"/>
      <c r="OCQ169" s="54"/>
      <c r="OCR169" s="54"/>
      <c r="OCS169" s="54"/>
      <c r="OCT169" s="54"/>
      <c r="OCU169" s="54"/>
      <c r="OCV169" s="54"/>
      <c r="OCW169" s="54"/>
      <c r="OCX169" s="54"/>
      <c r="OCY169" s="54"/>
      <c r="OCZ169" s="54"/>
      <c r="ODA169" s="54"/>
      <c r="ODB169" s="54"/>
      <c r="ODC169" s="54"/>
      <c r="ODD169" s="54"/>
      <c r="ODE169" s="54"/>
      <c r="ODF169" s="54"/>
      <c r="ODG169" s="54"/>
      <c r="ODH169" s="54"/>
      <c r="ODI169" s="54"/>
      <c r="ODJ169" s="54"/>
      <c r="ODK169" s="54"/>
      <c r="ODL169" s="54"/>
      <c r="ODM169" s="54"/>
      <c r="ODN169" s="54"/>
      <c r="ODO169" s="54"/>
      <c r="ODP169" s="54"/>
      <c r="ODQ169" s="54"/>
      <c r="ODR169" s="54"/>
      <c r="ODS169" s="54"/>
      <c r="ODT169" s="54"/>
      <c r="ODU169" s="54"/>
      <c r="ODV169" s="54"/>
      <c r="ODW169" s="54"/>
      <c r="ODX169" s="54"/>
      <c r="ODY169" s="54"/>
      <c r="ODZ169" s="54"/>
      <c r="OEA169" s="54"/>
      <c r="OEB169" s="54"/>
      <c r="OEC169" s="54"/>
      <c r="OED169" s="54"/>
      <c r="OEE169" s="54"/>
      <c r="OEF169" s="54"/>
      <c r="OEG169" s="54"/>
      <c r="OEH169" s="54"/>
      <c r="OEI169" s="54"/>
      <c r="OEJ169" s="54"/>
      <c r="OEK169" s="54"/>
      <c r="OEL169" s="54"/>
      <c r="OEM169" s="54"/>
      <c r="OEN169" s="54"/>
      <c r="OEO169" s="54"/>
      <c r="OEP169" s="54"/>
      <c r="OEQ169" s="54"/>
      <c r="OER169" s="54"/>
      <c r="OES169" s="54"/>
      <c r="OET169" s="54"/>
      <c r="OEU169" s="54"/>
      <c r="OEV169" s="54"/>
      <c r="OEW169" s="54"/>
      <c r="OEX169" s="54"/>
      <c r="OEY169" s="54"/>
      <c r="OEZ169" s="54"/>
      <c r="OFA169" s="54"/>
      <c r="OFB169" s="54"/>
      <c r="OFC169" s="54"/>
      <c r="OFD169" s="54"/>
      <c r="OFE169" s="54"/>
      <c r="OFF169" s="54"/>
      <c r="OFG169" s="54"/>
      <c r="OFH169" s="54"/>
      <c r="OFI169" s="54"/>
      <c r="OFJ169" s="54"/>
      <c r="OFK169" s="54"/>
      <c r="OFL169" s="54"/>
      <c r="OFM169" s="54"/>
      <c r="OFN169" s="54"/>
      <c r="OFO169" s="54"/>
      <c r="OFP169" s="54"/>
      <c r="OFQ169" s="54"/>
      <c r="OFR169" s="54"/>
      <c r="OFS169" s="54"/>
      <c r="OFT169" s="54"/>
      <c r="OFU169" s="54"/>
      <c r="OFV169" s="54"/>
      <c r="OFW169" s="54"/>
      <c r="OFX169" s="54"/>
      <c r="OFY169" s="54"/>
      <c r="OFZ169" s="54"/>
      <c r="OGA169" s="54"/>
      <c r="OGB169" s="54"/>
      <c r="OGC169" s="54"/>
      <c r="OGD169" s="54"/>
      <c r="OGE169" s="54"/>
      <c r="OGF169" s="54"/>
      <c r="OGG169" s="54"/>
      <c r="OGH169" s="54"/>
      <c r="OGI169" s="54"/>
      <c r="OGJ169" s="54"/>
      <c r="OGK169" s="54"/>
      <c r="OGL169" s="54"/>
      <c r="OGM169" s="54"/>
      <c r="OGN169" s="54"/>
      <c r="OGO169" s="54"/>
      <c r="OGP169" s="54"/>
      <c r="OGQ169" s="54"/>
      <c r="OGR169" s="54"/>
      <c r="OGS169" s="54"/>
      <c r="OGT169" s="54"/>
      <c r="OGU169" s="54"/>
      <c r="OGV169" s="54"/>
      <c r="OGW169" s="54"/>
      <c r="OGX169" s="54"/>
      <c r="OGY169" s="54"/>
      <c r="OGZ169" s="54"/>
      <c r="OHA169" s="54"/>
      <c r="OHB169" s="54"/>
      <c r="OHC169" s="54"/>
      <c r="OHD169" s="54"/>
      <c r="OHE169" s="54"/>
      <c r="OHF169" s="54"/>
      <c r="OHG169" s="54"/>
      <c r="OHH169" s="54"/>
      <c r="OHI169" s="54"/>
      <c r="OHJ169" s="54"/>
      <c r="OHK169" s="54"/>
      <c r="OHL169" s="54"/>
      <c r="OHM169" s="54"/>
      <c r="OHN169" s="54"/>
      <c r="OHO169" s="54"/>
      <c r="OHP169" s="54"/>
      <c r="OHQ169" s="54"/>
      <c r="OHR169" s="54"/>
      <c r="OHS169" s="54"/>
      <c r="OHT169" s="54"/>
      <c r="OHU169" s="54"/>
      <c r="OHV169" s="54"/>
      <c r="OHW169" s="54"/>
      <c r="OHX169" s="54"/>
      <c r="OHY169" s="54"/>
      <c r="OHZ169" s="54"/>
      <c r="OIA169" s="54"/>
      <c r="OIB169" s="54"/>
      <c r="OIC169" s="54"/>
      <c r="OID169" s="54"/>
      <c r="OIE169" s="54"/>
      <c r="OIF169" s="54"/>
      <c r="OIG169" s="54"/>
      <c r="OIH169" s="54"/>
      <c r="OII169" s="54"/>
      <c r="OIJ169" s="54"/>
      <c r="OIK169" s="54"/>
      <c r="OIL169" s="54"/>
      <c r="OIM169" s="54"/>
      <c r="OIN169" s="54"/>
      <c r="OIO169" s="54"/>
      <c r="OIP169" s="54"/>
      <c r="OIQ169" s="54"/>
      <c r="OIR169" s="54"/>
      <c r="OIS169" s="54"/>
      <c r="OIT169" s="54"/>
      <c r="OIU169" s="54"/>
      <c r="OIV169" s="54"/>
      <c r="OIW169" s="54"/>
      <c r="OIX169" s="54"/>
      <c r="OIY169" s="54"/>
      <c r="OIZ169" s="54"/>
      <c r="OJA169" s="54"/>
      <c r="OJB169" s="54"/>
      <c r="OJC169" s="54"/>
      <c r="OJD169" s="54"/>
      <c r="OJE169" s="54"/>
      <c r="OJF169" s="54"/>
      <c r="OJG169" s="54"/>
      <c r="OJH169" s="54"/>
      <c r="OJI169" s="54"/>
      <c r="OJJ169" s="54"/>
      <c r="OJK169" s="54"/>
      <c r="OJL169" s="54"/>
      <c r="OJM169" s="54"/>
      <c r="OJN169" s="54"/>
      <c r="OJO169" s="54"/>
      <c r="OJP169" s="54"/>
      <c r="OJQ169" s="54"/>
      <c r="OJR169" s="54"/>
      <c r="OJS169" s="54"/>
      <c r="OJT169" s="54"/>
      <c r="OJU169" s="54"/>
      <c r="OJV169" s="54"/>
      <c r="OJW169" s="54"/>
      <c r="OJX169" s="54"/>
      <c r="OJY169" s="54"/>
      <c r="OJZ169" s="54"/>
      <c r="OKA169" s="54"/>
      <c r="OKB169" s="54"/>
      <c r="OKC169" s="54"/>
      <c r="OKD169" s="54"/>
      <c r="OKE169" s="54"/>
      <c r="OKF169" s="54"/>
      <c r="OKG169" s="54"/>
      <c r="OKH169" s="54"/>
      <c r="OKI169" s="54"/>
      <c r="OKJ169" s="54"/>
      <c r="OKK169" s="54"/>
      <c r="OKL169" s="54"/>
      <c r="OKM169" s="54"/>
      <c r="OKN169" s="54"/>
      <c r="OKO169" s="54"/>
      <c r="OKP169" s="54"/>
      <c r="OKQ169" s="54"/>
      <c r="OKR169" s="54"/>
      <c r="OKS169" s="54"/>
      <c r="OKT169" s="54"/>
      <c r="OKU169" s="54"/>
      <c r="OKV169" s="54"/>
      <c r="OKW169" s="54"/>
      <c r="OKX169" s="54"/>
      <c r="OKY169" s="54"/>
      <c r="OKZ169" s="54"/>
      <c r="OLA169" s="54"/>
      <c r="OLB169" s="54"/>
      <c r="OLC169" s="54"/>
      <c r="OLD169" s="54"/>
      <c r="OLE169" s="54"/>
      <c r="OLF169" s="54"/>
      <c r="OLG169" s="54"/>
      <c r="OLH169" s="54"/>
      <c r="OLI169" s="54"/>
      <c r="OLJ169" s="54"/>
      <c r="OLK169" s="54"/>
      <c r="OLL169" s="54"/>
      <c r="OLM169" s="54"/>
      <c r="OLN169" s="54"/>
      <c r="OLO169" s="54"/>
      <c r="OLP169" s="54"/>
      <c r="OLQ169" s="54"/>
      <c r="OLR169" s="54"/>
      <c r="OLS169" s="54"/>
      <c r="OLT169" s="54"/>
      <c r="OLU169" s="54"/>
      <c r="OLV169" s="54"/>
      <c r="OLW169" s="54"/>
      <c r="OLX169" s="54"/>
      <c r="OLY169" s="54"/>
      <c r="OLZ169" s="54"/>
      <c r="OMA169" s="54"/>
      <c r="OMB169" s="54"/>
      <c r="OMC169" s="54"/>
      <c r="OMD169" s="54"/>
      <c r="OME169" s="54"/>
      <c r="OMF169" s="54"/>
      <c r="OMG169" s="54"/>
      <c r="OMH169" s="54"/>
      <c r="OMI169" s="54"/>
      <c r="OMJ169" s="54"/>
      <c r="OMK169" s="54"/>
      <c r="OML169" s="54"/>
      <c r="OMM169" s="54"/>
      <c r="OMN169" s="54"/>
      <c r="OMO169" s="54"/>
      <c r="OMP169" s="54"/>
      <c r="OMQ169" s="54"/>
      <c r="OMR169" s="54"/>
      <c r="OMS169" s="54"/>
      <c r="OMT169" s="54"/>
      <c r="OMU169" s="54"/>
      <c r="OMV169" s="54"/>
      <c r="OMW169" s="54"/>
      <c r="OMX169" s="54"/>
      <c r="OMY169" s="54"/>
      <c r="OMZ169" s="54"/>
      <c r="ONA169" s="54"/>
      <c r="ONB169" s="54"/>
      <c r="ONC169" s="54"/>
      <c r="OND169" s="54"/>
      <c r="ONE169" s="54"/>
      <c r="ONF169" s="54"/>
      <c r="ONG169" s="54"/>
      <c r="ONH169" s="54"/>
      <c r="ONI169" s="54"/>
      <c r="ONJ169" s="54"/>
      <c r="ONK169" s="54"/>
      <c r="ONL169" s="54"/>
      <c r="ONM169" s="54"/>
      <c r="ONN169" s="54"/>
      <c r="ONO169" s="54"/>
      <c r="ONP169" s="54"/>
      <c r="ONQ169" s="54"/>
      <c r="ONR169" s="54"/>
      <c r="ONS169" s="54"/>
      <c r="ONT169" s="54"/>
      <c r="ONU169" s="54"/>
      <c r="ONV169" s="54"/>
      <c r="ONW169" s="54"/>
      <c r="ONX169" s="54"/>
      <c r="ONY169" s="54"/>
      <c r="ONZ169" s="54"/>
      <c r="OOA169" s="54"/>
      <c r="OOB169" s="54"/>
      <c r="OOC169" s="54"/>
      <c r="OOD169" s="54"/>
      <c r="OOE169" s="54"/>
      <c r="OOF169" s="54"/>
      <c r="OOG169" s="54"/>
      <c r="OOH169" s="54"/>
      <c r="OOI169" s="54"/>
      <c r="OOJ169" s="54"/>
      <c r="OOK169" s="54"/>
      <c r="OOL169" s="54"/>
      <c r="OOM169" s="54"/>
      <c r="OON169" s="54"/>
      <c r="OOO169" s="54"/>
      <c r="OOP169" s="54"/>
      <c r="OOQ169" s="54"/>
      <c r="OOR169" s="54"/>
      <c r="OOS169" s="54"/>
      <c r="OOT169" s="54"/>
      <c r="OOU169" s="54"/>
      <c r="OOV169" s="54"/>
      <c r="OOW169" s="54"/>
      <c r="OOX169" s="54"/>
      <c r="OOY169" s="54"/>
      <c r="OOZ169" s="54"/>
      <c r="OPA169" s="54"/>
      <c r="OPB169" s="54"/>
      <c r="OPC169" s="54"/>
      <c r="OPD169" s="54"/>
      <c r="OPE169" s="54"/>
      <c r="OPF169" s="54"/>
      <c r="OPG169" s="54"/>
      <c r="OPH169" s="54"/>
      <c r="OPI169" s="54"/>
      <c r="OPJ169" s="54"/>
      <c r="OPK169" s="54"/>
      <c r="OPL169" s="54"/>
      <c r="OPM169" s="54"/>
      <c r="OPN169" s="54"/>
      <c r="OPO169" s="54"/>
      <c r="OPP169" s="54"/>
      <c r="OPQ169" s="54"/>
      <c r="OPR169" s="54"/>
      <c r="OPS169" s="54"/>
      <c r="OPT169" s="54"/>
      <c r="OPU169" s="54"/>
      <c r="OPV169" s="54"/>
      <c r="OPW169" s="54"/>
      <c r="OPX169" s="54"/>
      <c r="OPY169" s="54"/>
      <c r="OPZ169" s="54"/>
      <c r="OQA169" s="54"/>
      <c r="OQB169" s="54"/>
      <c r="OQC169" s="54"/>
      <c r="OQD169" s="54"/>
      <c r="OQE169" s="54"/>
      <c r="OQF169" s="54"/>
      <c r="OQG169" s="54"/>
      <c r="OQH169" s="54"/>
      <c r="OQI169" s="54"/>
      <c r="OQJ169" s="54"/>
      <c r="OQK169" s="54"/>
      <c r="OQL169" s="54"/>
      <c r="OQM169" s="54"/>
      <c r="OQN169" s="54"/>
      <c r="OQO169" s="54"/>
      <c r="OQP169" s="54"/>
      <c r="OQQ169" s="54"/>
      <c r="OQR169" s="54"/>
      <c r="OQS169" s="54"/>
      <c r="OQT169" s="54"/>
      <c r="OQU169" s="54"/>
      <c r="OQV169" s="54"/>
      <c r="OQW169" s="54"/>
      <c r="OQX169" s="54"/>
      <c r="OQY169" s="54"/>
      <c r="OQZ169" s="54"/>
      <c r="ORA169" s="54"/>
      <c r="ORB169" s="54"/>
      <c r="ORC169" s="54"/>
      <c r="ORD169" s="54"/>
      <c r="ORE169" s="54"/>
      <c r="ORF169" s="54"/>
      <c r="ORG169" s="54"/>
      <c r="ORH169" s="54"/>
      <c r="ORI169" s="54"/>
      <c r="ORJ169" s="54"/>
      <c r="ORK169" s="54"/>
      <c r="ORL169" s="54"/>
      <c r="ORM169" s="54"/>
      <c r="ORN169" s="54"/>
      <c r="ORO169" s="54"/>
      <c r="ORP169" s="54"/>
      <c r="ORQ169" s="54"/>
      <c r="ORR169" s="54"/>
      <c r="ORS169" s="54"/>
      <c r="ORT169" s="54"/>
      <c r="ORU169" s="54"/>
      <c r="ORV169" s="54"/>
      <c r="ORW169" s="54"/>
      <c r="ORX169" s="54"/>
      <c r="ORY169" s="54"/>
      <c r="ORZ169" s="54"/>
      <c r="OSA169" s="54"/>
      <c r="OSB169" s="54"/>
      <c r="OSC169" s="54"/>
      <c r="OSD169" s="54"/>
      <c r="OSE169" s="54"/>
      <c r="OSF169" s="54"/>
      <c r="OSG169" s="54"/>
      <c r="OSH169" s="54"/>
      <c r="OSI169" s="54"/>
      <c r="OSJ169" s="54"/>
      <c r="OSK169" s="54"/>
      <c r="OSL169" s="54"/>
      <c r="OSM169" s="54"/>
      <c r="OSN169" s="54"/>
      <c r="OSO169" s="54"/>
      <c r="OSP169" s="54"/>
      <c r="OSQ169" s="54"/>
      <c r="OSR169" s="54"/>
      <c r="OSS169" s="54"/>
      <c r="OST169" s="54"/>
      <c r="OSU169" s="54"/>
      <c r="OSV169" s="54"/>
      <c r="OSW169" s="54"/>
      <c r="OSX169" s="54"/>
      <c r="OSY169" s="54"/>
      <c r="OSZ169" s="54"/>
      <c r="OTA169" s="54"/>
      <c r="OTB169" s="54"/>
      <c r="OTC169" s="54"/>
      <c r="OTD169" s="54"/>
      <c r="OTE169" s="54"/>
      <c r="OTF169" s="54"/>
      <c r="OTG169" s="54"/>
      <c r="OTH169" s="54"/>
      <c r="OTI169" s="54"/>
      <c r="OTJ169" s="54"/>
      <c r="OTK169" s="54"/>
      <c r="OTL169" s="54"/>
      <c r="OTM169" s="54"/>
      <c r="OTN169" s="54"/>
      <c r="OTO169" s="54"/>
      <c r="OTP169" s="54"/>
      <c r="OTQ169" s="54"/>
      <c r="OTR169" s="54"/>
      <c r="OTS169" s="54"/>
      <c r="OTT169" s="54"/>
      <c r="OTU169" s="54"/>
      <c r="OTV169" s="54"/>
      <c r="OTW169" s="54"/>
      <c r="OTX169" s="54"/>
      <c r="OTY169" s="54"/>
      <c r="OTZ169" s="54"/>
      <c r="OUA169" s="54"/>
      <c r="OUB169" s="54"/>
      <c r="OUC169" s="54"/>
      <c r="OUD169" s="54"/>
      <c r="OUE169" s="54"/>
      <c r="OUF169" s="54"/>
      <c r="OUG169" s="54"/>
      <c r="OUH169" s="54"/>
      <c r="OUI169" s="54"/>
      <c r="OUJ169" s="54"/>
      <c r="OUK169" s="54"/>
      <c r="OUL169" s="54"/>
      <c r="OUM169" s="54"/>
      <c r="OUN169" s="54"/>
      <c r="OUO169" s="54"/>
      <c r="OUP169" s="54"/>
      <c r="OUQ169" s="54"/>
      <c r="OUR169" s="54"/>
      <c r="OUS169" s="54"/>
      <c r="OUT169" s="54"/>
      <c r="OUU169" s="54"/>
      <c r="OUV169" s="54"/>
      <c r="OUW169" s="54"/>
      <c r="OUX169" s="54"/>
      <c r="OUY169" s="54"/>
      <c r="OUZ169" s="54"/>
      <c r="OVA169" s="54"/>
      <c r="OVB169" s="54"/>
      <c r="OVC169" s="54"/>
      <c r="OVD169" s="54"/>
      <c r="OVE169" s="54"/>
      <c r="OVF169" s="54"/>
      <c r="OVG169" s="54"/>
      <c r="OVH169" s="54"/>
      <c r="OVI169" s="54"/>
      <c r="OVJ169" s="54"/>
      <c r="OVK169" s="54"/>
      <c r="OVL169" s="54"/>
      <c r="OVM169" s="54"/>
      <c r="OVN169" s="54"/>
      <c r="OVO169" s="54"/>
      <c r="OVP169" s="54"/>
      <c r="OVQ169" s="54"/>
      <c r="OVR169" s="54"/>
      <c r="OVS169" s="54"/>
      <c r="OVT169" s="54"/>
      <c r="OVU169" s="54"/>
      <c r="OVV169" s="54"/>
      <c r="OVW169" s="54"/>
      <c r="OVX169" s="54"/>
      <c r="OVY169" s="54"/>
      <c r="OVZ169" s="54"/>
      <c r="OWA169" s="54"/>
      <c r="OWB169" s="54"/>
      <c r="OWC169" s="54"/>
      <c r="OWD169" s="54"/>
      <c r="OWE169" s="54"/>
      <c r="OWF169" s="54"/>
      <c r="OWG169" s="54"/>
      <c r="OWH169" s="54"/>
      <c r="OWI169" s="54"/>
      <c r="OWJ169" s="54"/>
      <c r="OWK169" s="54"/>
      <c r="OWL169" s="54"/>
      <c r="OWM169" s="54"/>
      <c r="OWN169" s="54"/>
      <c r="OWO169" s="54"/>
      <c r="OWP169" s="54"/>
      <c r="OWQ169" s="54"/>
      <c r="OWR169" s="54"/>
      <c r="OWS169" s="54"/>
      <c r="OWT169" s="54"/>
      <c r="OWU169" s="54"/>
      <c r="OWV169" s="54"/>
      <c r="OWW169" s="54"/>
      <c r="OWX169" s="54"/>
      <c r="OWY169" s="54"/>
      <c r="OWZ169" s="54"/>
      <c r="OXA169" s="54"/>
      <c r="OXB169" s="54"/>
      <c r="OXC169" s="54"/>
      <c r="OXD169" s="54"/>
      <c r="OXE169" s="54"/>
      <c r="OXF169" s="54"/>
      <c r="OXG169" s="54"/>
      <c r="OXH169" s="54"/>
      <c r="OXI169" s="54"/>
      <c r="OXJ169" s="54"/>
      <c r="OXK169" s="54"/>
      <c r="OXL169" s="54"/>
      <c r="OXM169" s="54"/>
      <c r="OXN169" s="54"/>
      <c r="OXO169" s="54"/>
      <c r="OXP169" s="54"/>
      <c r="OXQ169" s="54"/>
      <c r="OXR169" s="54"/>
      <c r="OXS169" s="54"/>
      <c r="OXT169" s="54"/>
      <c r="OXU169" s="54"/>
      <c r="OXV169" s="54"/>
      <c r="OXW169" s="54"/>
      <c r="OXX169" s="54"/>
      <c r="OXY169" s="54"/>
      <c r="OXZ169" s="54"/>
      <c r="OYA169" s="54"/>
      <c r="OYB169" s="54"/>
      <c r="OYC169" s="54"/>
      <c r="OYD169" s="54"/>
      <c r="OYE169" s="54"/>
      <c r="OYF169" s="54"/>
      <c r="OYG169" s="54"/>
      <c r="OYH169" s="54"/>
      <c r="OYI169" s="54"/>
      <c r="OYJ169" s="54"/>
      <c r="OYK169" s="54"/>
      <c r="OYL169" s="54"/>
      <c r="OYM169" s="54"/>
      <c r="OYN169" s="54"/>
      <c r="OYO169" s="54"/>
      <c r="OYP169" s="54"/>
      <c r="OYQ169" s="54"/>
      <c r="OYR169" s="54"/>
      <c r="OYS169" s="54"/>
      <c r="OYT169" s="54"/>
      <c r="OYU169" s="54"/>
      <c r="OYV169" s="54"/>
      <c r="OYW169" s="54"/>
      <c r="OYX169" s="54"/>
      <c r="OYY169" s="54"/>
      <c r="OYZ169" s="54"/>
      <c r="OZA169" s="54"/>
      <c r="OZB169" s="54"/>
      <c r="OZC169" s="54"/>
      <c r="OZD169" s="54"/>
      <c r="OZE169" s="54"/>
      <c r="OZF169" s="54"/>
      <c r="OZG169" s="54"/>
      <c r="OZH169" s="54"/>
      <c r="OZI169" s="54"/>
      <c r="OZJ169" s="54"/>
      <c r="OZK169" s="54"/>
      <c r="OZL169" s="54"/>
      <c r="OZM169" s="54"/>
      <c r="OZN169" s="54"/>
      <c r="OZO169" s="54"/>
      <c r="OZP169" s="54"/>
      <c r="OZQ169" s="54"/>
      <c r="OZR169" s="54"/>
      <c r="OZS169" s="54"/>
      <c r="OZT169" s="54"/>
      <c r="OZU169" s="54"/>
      <c r="OZV169" s="54"/>
      <c r="OZW169" s="54"/>
      <c r="OZX169" s="54"/>
      <c r="OZY169" s="54"/>
      <c r="OZZ169" s="54"/>
      <c r="PAA169" s="54"/>
      <c r="PAB169" s="54"/>
      <c r="PAC169" s="54"/>
      <c r="PAD169" s="54"/>
      <c r="PAE169" s="54"/>
      <c r="PAF169" s="54"/>
      <c r="PAG169" s="54"/>
      <c r="PAH169" s="54"/>
      <c r="PAI169" s="54"/>
      <c r="PAJ169" s="54"/>
      <c r="PAK169" s="54"/>
      <c r="PAL169" s="54"/>
      <c r="PAM169" s="54"/>
      <c r="PAN169" s="54"/>
      <c r="PAO169" s="54"/>
      <c r="PAP169" s="54"/>
      <c r="PAQ169" s="54"/>
      <c r="PAR169" s="54"/>
      <c r="PAS169" s="54"/>
      <c r="PAT169" s="54"/>
      <c r="PAU169" s="54"/>
      <c r="PAV169" s="54"/>
      <c r="PAW169" s="54"/>
      <c r="PAX169" s="54"/>
      <c r="PAY169" s="54"/>
      <c r="PAZ169" s="54"/>
      <c r="PBA169" s="54"/>
      <c r="PBB169" s="54"/>
      <c r="PBC169" s="54"/>
      <c r="PBD169" s="54"/>
      <c r="PBE169" s="54"/>
      <c r="PBF169" s="54"/>
      <c r="PBG169" s="54"/>
      <c r="PBH169" s="54"/>
      <c r="PBI169" s="54"/>
      <c r="PBJ169" s="54"/>
      <c r="PBK169" s="54"/>
      <c r="PBL169" s="54"/>
      <c r="PBM169" s="54"/>
      <c r="PBN169" s="54"/>
      <c r="PBO169" s="54"/>
      <c r="PBP169" s="54"/>
      <c r="PBQ169" s="54"/>
      <c r="PBR169" s="54"/>
      <c r="PBS169" s="54"/>
      <c r="PBT169" s="54"/>
      <c r="PBU169" s="54"/>
      <c r="PBV169" s="54"/>
      <c r="PBW169" s="54"/>
      <c r="PBX169" s="54"/>
      <c r="PBY169" s="54"/>
      <c r="PBZ169" s="54"/>
      <c r="PCA169" s="54"/>
      <c r="PCB169" s="54"/>
      <c r="PCC169" s="54"/>
      <c r="PCD169" s="54"/>
      <c r="PCE169" s="54"/>
      <c r="PCF169" s="54"/>
      <c r="PCG169" s="54"/>
      <c r="PCH169" s="54"/>
      <c r="PCI169" s="54"/>
      <c r="PCJ169" s="54"/>
      <c r="PCK169" s="54"/>
      <c r="PCL169" s="54"/>
      <c r="PCM169" s="54"/>
      <c r="PCN169" s="54"/>
      <c r="PCO169" s="54"/>
      <c r="PCP169" s="54"/>
      <c r="PCQ169" s="54"/>
      <c r="PCR169" s="54"/>
      <c r="PCS169" s="54"/>
      <c r="PCT169" s="54"/>
      <c r="PCU169" s="54"/>
      <c r="PCV169" s="54"/>
      <c r="PCW169" s="54"/>
      <c r="PCX169" s="54"/>
      <c r="PCY169" s="54"/>
      <c r="PCZ169" s="54"/>
      <c r="PDA169" s="54"/>
      <c r="PDB169" s="54"/>
      <c r="PDC169" s="54"/>
      <c r="PDD169" s="54"/>
      <c r="PDE169" s="54"/>
      <c r="PDF169" s="54"/>
      <c r="PDG169" s="54"/>
      <c r="PDH169" s="54"/>
      <c r="PDI169" s="54"/>
      <c r="PDJ169" s="54"/>
      <c r="PDK169" s="54"/>
      <c r="PDL169" s="54"/>
      <c r="PDM169" s="54"/>
      <c r="PDN169" s="54"/>
      <c r="PDO169" s="54"/>
      <c r="PDP169" s="54"/>
      <c r="PDQ169" s="54"/>
      <c r="PDR169" s="54"/>
      <c r="PDS169" s="54"/>
      <c r="PDT169" s="54"/>
      <c r="PDU169" s="54"/>
      <c r="PDV169" s="54"/>
      <c r="PDW169" s="54"/>
      <c r="PDX169" s="54"/>
      <c r="PDY169" s="54"/>
      <c r="PDZ169" s="54"/>
      <c r="PEA169" s="54"/>
      <c r="PEB169" s="54"/>
      <c r="PEC169" s="54"/>
      <c r="PED169" s="54"/>
      <c r="PEE169" s="54"/>
      <c r="PEF169" s="54"/>
      <c r="PEG169" s="54"/>
      <c r="PEH169" s="54"/>
      <c r="PEI169" s="54"/>
      <c r="PEJ169" s="54"/>
      <c r="PEK169" s="54"/>
      <c r="PEL169" s="54"/>
      <c r="PEM169" s="54"/>
      <c r="PEN169" s="54"/>
      <c r="PEO169" s="54"/>
      <c r="PEP169" s="54"/>
      <c r="PEQ169" s="54"/>
      <c r="PER169" s="54"/>
      <c r="PES169" s="54"/>
      <c r="PET169" s="54"/>
      <c r="PEU169" s="54"/>
      <c r="PEV169" s="54"/>
      <c r="PEW169" s="54"/>
      <c r="PEX169" s="54"/>
      <c r="PEY169" s="54"/>
      <c r="PEZ169" s="54"/>
      <c r="PFA169" s="54"/>
      <c r="PFB169" s="54"/>
      <c r="PFC169" s="54"/>
      <c r="PFD169" s="54"/>
      <c r="PFE169" s="54"/>
      <c r="PFF169" s="54"/>
      <c r="PFG169" s="54"/>
      <c r="PFH169" s="54"/>
      <c r="PFI169" s="54"/>
      <c r="PFJ169" s="54"/>
      <c r="PFK169" s="54"/>
      <c r="PFL169" s="54"/>
      <c r="PFM169" s="54"/>
      <c r="PFN169" s="54"/>
      <c r="PFO169" s="54"/>
      <c r="PFP169" s="54"/>
      <c r="PFQ169" s="54"/>
      <c r="PFR169" s="54"/>
      <c r="PFS169" s="54"/>
      <c r="PFT169" s="54"/>
      <c r="PFU169" s="54"/>
      <c r="PFV169" s="54"/>
      <c r="PFW169" s="54"/>
      <c r="PFX169" s="54"/>
      <c r="PFY169" s="54"/>
      <c r="PFZ169" s="54"/>
      <c r="PGA169" s="54"/>
      <c r="PGB169" s="54"/>
      <c r="PGC169" s="54"/>
      <c r="PGD169" s="54"/>
      <c r="PGE169" s="54"/>
      <c r="PGF169" s="54"/>
      <c r="PGG169" s="54"/>
      <c r="PGH169" s="54"/>
      <c r="PGI169" s="54"/>
      <c r="PGJ169" s="54"/>
      <c r="PGK169" s="54"/>
      <c r="PGL169" s="54"/>
      <c r="PGM169" s="54"/>
      <c r="PGN169" s="54"/>
      <c r="PGO169" s="54"/>
      <c r="PGP169" s="54"/>
      <c r="PGQ169" s="54"/>
      <c r="PGR169" s="54"/>
      <c r="PGS169" s="54"/>
      <c r="PGT169" s="54"/>
      <c r="PGU169" s="54"/>
      <c r="PGV169" s="54"/>
      <c r="PGW169" s="54"/>
      <c r="PGX169" s="54"/>
      <c r="PGY169" s="54"/>
      <c r="PGZ169" s="54"/>
      <c r="PHA169" s="54"/>
      <c r="PHB169" s="54"/>
      <c r="PHC169" s="54"/>
      <c r="PHD169" s="54"/>
      <c r="PHE169" s="54"/>
      <c r="PHF169" s="54"/>
      <c r="PHG169" s="54"/>
      <c r="PHH169" s="54"/>
      <c r="PHI169" s="54"/>
      <c r="PHJ169" s="54"/>
      <c r="PHK169" s="54"/>
      <c r="PHL169" s="54"/>
      <c r="PHM169" s="54"/>
      <c r="PHN169" s="54"/>
      <c r="PHO169" s="54"/>
      <c r="PHP169" s="54"/>
      <c r="PHQ169" s="54"/>
      <c r="PHR169" s="54"/>
      <c r="PHS169" s="54"/>
      <c r="PHT169" s="54"/>
      <c r="PHU169" s="54"/>
      <c r="PHV169" s="54"/>
      <c r="PHW169" s="54"/>
      <c r="PHX169" s="54"/>
      <c r="PHY169" s="54"/>
      <c r="PHZ169" s="54"/>
      <c r="PIA169" s="54"/>
      <c r="PIB169" s="54"/>
      <c r="PIC169" s="54"/>
      <c r="PID169" s="54"/>
      <c r="PIE169" s="54"/>
      <c r="PIF169" s="54"/>
      <c r="PIG169" s="54"/>
      <c r="PIH169" s="54"/>
      <c r="PII169" s="54"/>
      <c r="PIJ169" s="54"/>
      <c r="PIK169" s="54"/>
      <c r="PIL169" s="54"/>
      <c r="PIM169" s="54"/>
      <c r="PIN169" s="54"/>
      <c r="PIO169" s="54"/>
      <c r="PIP169" s="54"/>
      <c r="PIQ169" s="54"/>
      <c r="PIR169" s="54"/>
      <c r="PIS169" s="54"/>
      <c r="PIT169" s="54"/>
      <c r="PIU169" s="54"/>
      <c r="PIV169" s="54"/>
      <c r="PIW169" s="54"/>
      <c r="PIX169" s="54"/>
      <c r="PIY169" s="54"/>
      <c r="PIZ169" s="54"/>
      <c r="PJA169" s="54"/>
      <c r="PJB169" s="54"/>
      <c r="PJC169" s="54"/>
      <c r="PJD169" s="54"/>
      <c r="PJE169" s="54"/>
      <c r="PJF169" s="54"/>
      <c r="PJG169" s="54"/>
      <c r="PJH169" s="54"/>
      <c r="PJI169" s="54"/>
      <c r="PJJ169" s="54"/>
      <c r="PJK169" s="54"/>
      <c r="PJL169" s="54"/>
      <c r="PJM169" s="54"/>
      <c r="PJN169" s="54"/>
      <c r="PJO169" s="54"/>
      <c r="PJP169" s="54"/>
      <c r="PJQ169" s="54"/>
      <c r="PJR169" s="54"/>
      <c r="PJS169" s="54"/>
      <c r="PJT169" s="54"/>
      <c r="PJU169" s="54"/>
      <c r="PJV169" s="54"/>
      <c r="PJW169" s="54"/>
      <c r="PJX169" s="54"/>
      <c r="PJY169" s="54"/>
      <c r="PJZ169" s="54"/>
      <c r="PKA169" s="54"/>
      <c r="PKB169" s="54"/>
      <c r="PKC169" s="54"/>
      <c r="PKD169" s="54"/>
      <c r="PKE169" s="54"/>
      <c r="PKF169" s="54"/>
      <c r="PKG169" s="54"/>
      <c r="PKH169" s="54"/>
      <c r="PKI169" s="54"/>
      <c r="PKJ169" s="54"/>
      <c r="PKK169" s="54"/>
      <c r="PKL169" s="54"/>
      <c r="PKM169" s="54"/>
      <c r="PKN169" s="54"/>
      <c r="PKO169" s="54"/>
      <c r="PKP169" s="54"/>
      <c r="PKQ169" s="54"/>
      <c r="PKR169" s="54"/>
      <c r="PKS169" s="54"/>
      <c r="PKT169" s="54"/>
      <c r="PKU169" s="54"/>
      <c r="PKV169" s="54"/>
      <c r="PKW169" s="54"/>
      <c r="PKX169" s="54"/>
      <c r="PKY169" s="54"/>
      <c r="PKZ169" s="54"/>
      <c r="PLA169" s="54"/>
      <c r="PLB169" s="54"/>
      <c r="PLC169" s="54"/>
      <c r="PLD169" s="54"/>
      <c r="PLE169" s="54"/>
      <c r="PLF169" s="54"/>
      <c r="PLG169" s="54"/>
      <c r="PLH169" s="54"/>
      <c r="PLI169" s="54"/>
      <c r="PLJ169" s="54"/>
      <c r="PLK169" s="54"/>
      <c r="PLL169" s="54"/>
      <c r="PLM169" s="54"/>
      <c r="PLN169" s="54"/>
      <c r="PLO169" s="54"/>
      <c r="PLP169" s="54"/>
      <c r="PLQ169" s="54"/>
      <c r="PLR169" s="54"/>
      <c r="PLS169" s="54"/>
      <c r="PLT169" s="54"/>
      <c r="PLU169" s="54"/>
      <c r="PLV169" s="54"/>
      <c r="PLW169" s="54"/>
      <c r="PLX169" s="54"/>
      <c r="PLY169" s="54"/>
      <c r="PLZ169" s="54"/>
      <c r="PMA169" s="54"/>
      <c r="PMB169" s="54"/>
      <c r="PMC169" s="54"/>
      <c r="PMD169" s="54"/>
      <c r="PME169" s="54"/>
      <c r="PMF169" s="54"/>
      <c r="PMG169" s="54"/>
      <c r="PMH169" s="54"/>
      <c r="PMI169" s="54"/>
      <c r="PMJ169" s="54"/>
      <c r="PMK169" s="54"/>
      <c r="PML169" s="54"/>
      <c r="PMM169" s="54"/>
      <c r="PMN169" s="54"/>
      <c r="PMO169" s="54"/>
      <c r="PMP169" s="54"/>
      <c r="PMQ169" s="54"/>
      <c r="PMR169" s="54"/>
      <c r="PMS169" s="54"/>
      <c r="PMT169" s="54"/>
      <c r="PMU169" s="54"/>
      <c r="PMV169" s="54"/>
      <c r="PMW169" s="54"/>
      <c r="PMX169" s="54"/>
      <c r="PMY169" s="54"/>
      <c r="PMZ169" s="54"/>
      <c r="PNA169" s="54"/>
      <c r="PNB169" s="54"/>
      <c r="PNC169" s="54"/>
      <c r="PND169" s="54"/>
      <c r="PNE169" s="54"/>
      <c r="PNF169" s="54"/>
      <c r="PNG169" s="54"/>
      <c r="PNH169" s="54"/>
      <c r="PNI169" s="54"/>
      <c r="PNJ169" s="54"/>
      <c r="PNK169" s="54"/>
      <c r="PNL169" s="54"/>
      <c r="PNM169" s="54"/>
      <c r="PNN169" s="54"/>
      <c r="PNO169" s="54"/>
      <c r="PNP169" s="54"/>
      <c r="PNQ169" s="54"/>
      <c r="PNR169" s="54"/>
      <c r="PNS169" s="54"/>
      <c r="PNT169" s="54"/>
      <c r="PNU169" s="54"/>
      <c r="PNV169" s="54"/>
      <c r="PNW169" s="54"/>
      <c r="PNX169" s="54"/>
      <c r="PNY169" s="54"/>
      <c r="PNZ169" s="54"/>
      <c r="POA169" s="54"/>
      <c r="POB169" s="54"/>
      <c r="POC169" s="54"/>
      <c r="POD169" s="54"/>
      <c r="POE169" s="54"/>
      <c r="POF169" s="54"/>
      <c r="POG169" s="54"/>
      <c r="POH169" s="54"/>
      <c r="POI169" s="54"/>
      <c r="POJ169" s="54"/>
      <c r="POK169" s="54"/>
      <c r="POL169" s="54"/>
      <c r="POM169" s="54"/>
      <c r="PON169" s="54"/>
      <c r="POO169" s="54"/>
      <c r="POP169" s="54"/>
      <c r="POQ169" s="54"/>
      <c r="POR169" s="54"/>
      <c r="POS169" s="54"/>
      <c r="POT169" s="54"/>
      <c r="POU169" s="54"/>
      <c r="POV169" s="54"/>
      <c r="POW169" s="54"/>
      <c r="POX169" s="54"/>
      <c r="POY169" s="54"/>
      <c r="POZ169" s="54"/>
      <c r="PPA169" s="54"/>
      <c r="PPB169" s="54"/>
      <c r="PPC169" s="54"/>
      <c r="PPD169" s="54"/>
      <c r="PPE169" s="54"/>
      <c r="PPF169" s="54"/>
      <c r="PPG169" s="54"/>
      <c r="PPH169" s="54"/>
      <c r="PPI169" s="54"/>
      <c r="PPJ169" s="54"/>
      <c r="PPK169" s="54"/>
      <c r="PPL169" s="54"/>
      <c r="PPM169" s="54"/>
      <c r="PPN169" s="54"/>
      <c r="PPO169" s="54"/>
      <c r="PPP169" s="54"/>
      <c r="PPQ169" s="54"/>
      <c r="PPR169" s="54"/>
      <c r="PPS169" s="54"/>
      <c r="PPT169" s="54"/>
      <c r="PPU169" s="54"/>
      <c r="PPV169" s="54"/>
      <c r="PPW169" s="54"/>
      <c r="PPX169" s="54"/>
      <c r="PPY169" s="54"/>
      <c r="PPZ169" s="54"/>
      <c r="PQA169" s="54"/>
      <c r="PQB169" s="54"/>
      <c r="PQC169" s="54"/>
      <c r="PQD169" s="54"/>
      <c r="PQE169" s="54"/>
      <c r="PQF169" s="54"/>
      <c r="PQG169" s="54"/>
      <c r="PQH169" s="54"/>
      <c r="PQI169" s="54"/>
      <c r="PQJ169" s="54"/>
      <c r="PQK169" s="54"/>
      <c r="PQL169" s="54"/>
      <c r="PQM169" s="54"/>
      <c r="PQN169" s="54"/>
      <c r="PQO169" s="54"/>
      <c r="PQP169" s="54"/>
      <c r="PQQ169" s="54"/>
      <c r="PQR169" s="54"/>
      <c r="PQS169" s="54"/>
      <c r="PQT169" s="54"/>
      <c r="PQU169" s="54"/>
      <c r="PQV169" s="54"/>
      <c r="PQW169" s="54"/>
      <c r="PQX169" s="54"/>
      <c r="PQY169" s="54"/>
      <c r="PQZ169" s="54"/>
      <c r="PRA169" s="54"/>
      <c r="PRB169" s="54"/>
      <c r="PRC169" s="54"/>
      <c r="PRD169" s="54"/>
      <c r="PRE169" s="54"/>
      <c r="PRF169" s="54"/>
      <c r="PRG169" s="54"/>
      <c r="PRH169" s="54"/>
      <c r="PRI169" s="54"/>
      <c r="PRJ169" s="54"/>
      <c r="PRK169" s="54"/>
      <c r="PRL169" s="54"/>
      <c r="PRM169" s="54"/>
      <c r="PRN169" s="54"/>
      <c r="PRO169" s="54"/>
      <c r="PRP169" s="54"/>
      <c r="PRQ169" s="54"/>
      <c r="PRR169" s="54"/>
      <c r="PRS169" s="54"/>
      <c r="PRT169" s="54"/>
      <c r="PRU169" s="54"/>
      <c r="PRV169" s="54"/>
      <c r="PRW169" s="54"/>
      <c r="PRX169" s="54"/>
      <c r="PRY169" s="54"/>
      <c r="PRZ169" s="54"/>
      <c r="PSA169" s="54"/>
      <c r="PSB169" s="54"/>
      <c r="PSC169" s="54"/>
      <c r="PSD169" s="54"/>
      <c r="PSE169" s="54"/>
      <c r="PSF169" s="54"/>
      <c r="PSG169" s="54"/>
      <c r="PSH169" s="54"/>
      <c r="PSI169" s="54"/>
      <c r="PSJ169" s="54"/>
      <c r="PSK169" s="54"/>
      <c r="PSL169" s="54"/>
      <c r="PSM169" s="54"/>
      <c r="PSN169" s="54"/>
      <c r="PSO169" s="54"/>
      <c r="PSP169" s="54"/>
      <c r="PSQ169" s="54"/>
      <c r="PSR169" s="54"/>
      <c r="PSS169" s="54"/>
      <c r="PST169" s="54"/>
      <c r="PSU169" s="54"/>
      <c r="PSV169" s="54"/>
      <c r="PSW169" s="54"/>
      <c r="PSX169" s="54"/>
      <c r="PSY169" s="54"/>
      <c r="PSZ169" s="54"/>
      <c r="PTA169" s="54"/>
      <c r="PTB169" s="54"/>
      <c r="PTC169" s="54"/>
      <c r="PTD169" s="54"/>
      <c r="PTE169" s="54"/>
      <c r="PTF169" s="54"/>
      <c r="PTG169" s="54"/>
      <c r="PTH169" s="54"/>
      <c r="PTI169" s="54"/>
      <c r="PTJ169" s="54"/>
      <c r="PTK169" s="54"/>
      <c r="PTL169" s="54"/>
      <c r="PTM169" s="54"/>
      <c r="PTN169" s="54"/>
      <c r="PTO169" s="54"/>
      <c r="PTP169" s="54"/>
      <c r="PTQ169" s="54"/>
      <c r="PTR169" s="54"/>
      <c r="PTS169" s="54"/>
      <c r="PTT169" s="54"/>
      <c r="PTU169" s="54"/>
      <c r="PTV169" s="54"/>
      <c r="PTW169" s="54"/>
      <c r="PTX169" s="54"/>
      <c r="PTY169" s="54"/>
      <c r="PTZ169" s="54"/>
      <c r="PUA169" s="54"/>
      <c r="PUB169" s="54"/>
      <c r="PUC169" s="54"/>
      <c r="PUD169" s="54"/>
      <c r="PUE169" s="54"/>
      <c r="PUF169" s="54"/>
      <c r="PUG169" s="54"/>
      <c r="PUH169" s="54"/>
      <c r="PUI169" s="54"/>
      <c r="PUJ169" s="54"/>
      <c r="PUK169" s="54"/>
      <c r="PUL169" s="54"/>
      <c r="PUM169" s="54"/>
      <c r="PUN169" s="54"/>
      <c r="PUO169" s="54"/>
      <c r="PUP169" s="54"/>
      <c r="PUQ169" s="54"/>
      <c r="PUR169" s="54"/>
      <c r="PUS169" s="54"/>
      <c r="PUT169" s="54"/>
      <c r="PUU169" s="54"/>
      <c r="PUV169" s="54"/>
      <c r="PUW169" s="54"/>
      <c r="PUX169" s="54"/>
      <c r="PUY169" s="54"/>
      <c r="PUZ169" s="54"/>
      <c r="PVA169" s="54"/>
      <c r="PVB169" s="54"/>
      <c r="PVC169" s="54"/>
      <c r="PVD169" s="54"/>
      <c r="PVE169" s="54"/>
      <c r="PVF169" s="54"/>
      <c r="PVG169" s="54"/>
      <c r="PVH169" s="54"/>
      <c r="PVI169" s="54"/>
      <c r="PVJ169" s="54"/>
      <c r="PVK169" s="54"/>
      <c r="PVL169" s="54"/>
      <c r="PVM169" s="54"/>
      <c r="PVN169" s="54"/>
      <c r="PVO169" s="54"/>
      <c r="PVP169" s="54"/>
      <c r="PVQ169" s="54"/>
      <c r="PVR169" s="54"/>
      <c r="PVS169" s="54"/>
      <c r="PVT169" s="54"/>
      <c r="PVU169" s="54"/>
      <c r="PVV169" s="54"/>
      <c r="PVW169" s="54"/>
      <c r="PVX169" s="54"/>
      <c r="PVY169" s="54"/>
      <c r="PVZ169" s="54"/>
      <c r="PWA169" s="54"/>
      <c r="PWB169" s="54"/>
      <c r="PWC169" s="54"/>
      <c r="PWD169" s="54"/>
      <c r="PWE169" s="54"/>
      <c r="PWF169" s="54"/>
      <c r="PWG169" s="54"/>
      <c r="PWH169" s="54"/>
      <c r="PWI169" s="54"/>
      <c r="PWJ169" s="54"/>
      <c r="PWK169" s="54"/>
      <c r="PWL169" s="54"/>
      <c r="PWM169" s="54"/>
      <c r="PWN169" s="54"/>
      <c r="PWO169" s="54"/>
      <c r="PWP169" s="54"/>
      <c r="PWQ169" s="54"/>
      <c r="PWR169" s="54"/>
      <c r="PWS169" s="54"/>
      <c r="PWT169" s="54"/>
      <c r="PWU169" s="54"/>
      <c r="PWV169" s="54"/>
      <c r="PWW169" s="54"/>
      <c r="PWX169" s="54"/>
      <c r="PWY169" s="54"/>
      <c r="PWZ169" s="54"/>
      <c r="PXA169" s="54"/>
      <c r="PXB169" s="54"/>
      <c r="PXC169" s="54"/>
      <c r="PXD169" s="54"/>
      <c r="PXE169" s="54"/>
      <c r="PXF169" s="54"/>
      <c r="PXG169" s="54"/>
      <c r="PXH169" s="54"/>
      <c r="PXI169" s="54"/>
      <c r="PXJ169" s="54"/>
      <c r="PXK169" s="54"/>
      <c r="PXL169" s="54"/>
      <c r="PXM169" s="54"/>
      <c r="PXN169" s="54"/>
      <c r="PXO169" s="54"/>
      <c r="PXP169" s="54"/>
      <c r="PXQ169" s="54"/>
      <c r="PXR169" s="54"/>
      <c r="PXS169" s="54"/>
      <c r="PXT169" s="54"/>
      <c r="PXU169" s="54"/>
      <c r="PXV169" s="54"/>
      <c r="PXW169" s="54"/>
      <c r="PXX169" s="54"/>
      <c r="PXY169" s="54"/>
      <c r="PXZ169" s="54"/>
      <c r="PYA169" s="54"/>
      <c r="PYB169" s="54"/>
      <c r="PYC169" s="54"/>
      <c r="PYD169" s="54"/>
      <c r="PYE169" s="54"/>
      <c r="PYF169" s="54"/>
      <c r="PYG169" s="54"/>
      <c r="PYH169" s="54"/>
      <c r="PYI169" s="54"/>
      <c r="PYJ169" s="54"/>
      <c r="PYK169" s="54"/>
      <c r="PYL169" s="54"/>
      <c r="PYM169" s="54"/>
      <c r="PYN169" s="54"/>
      <c r="PYO169" s="54"/>
      <c r="PYP169" s="54"/>
      <c r="PYQ169" s="54"/>
      <c r="PYR169" s="54"/>
      <c r="PYS169" s="54"/>
      <c r="PYT169" s="54"/>
      <c r="PYU169" s="54"/>
      <c r="PYV169" s="54"/>
      <c r="PYW169" s="54"/>
      <c r="PYX169" s="54"/>
      <c r="PYY169" s="54"/>
      <c r="PYZ169" s="54"/>
      <c r="PZA169" s="54"/>
      <c r="PZB169" s="54"/>
      <c r="PZC169" s="54"/>
      <c r="PZD169" s="54"/>
      <c r="PZE169" s="54"/>
      <c r="PZF169" s="54"/>
      <c r="PZG169" s="54"/>
      <c r="PZH169" s="54"/>
      <c r="PZI169" s="54"/>
      <c r="PZJ169" s="54"/>
      <c r="PZK169" s="54"/>
      <c r="PZL169" s="54"/>
      <c r="PZM169" s="54"/>
      <c r="PZN169" s="54"/>
      <c r="PZO169" s="54"/>
      <c r="PZP169" s="54"/>
      <c r="PZQ169" s="54"/>
      <c r="PZR169" s="54"/>
      <c r="PZS169" s="54"/>
      <c r="PZT169" s="54"/>
      <c r="PZU169" s="54"/>
      <c r="PZV169" s="54"/>
      <c r="PZW169" s="54"/>
      <c r="PZX169" s="54"/>
      <c r="PZY169" s="54"/>
      <c r="PZZ169" s="54"/>
      <c r="QAA169" s="54"/>
      <c r="QAB169" s="54"/>
      <c r="QAC169" s="54"/>
      <c r="QAD169" s="54"/>
      <c r="QAE169" s="54"/>
      <c r="QAF169" s="54"/>
      <c r="QAG169" s="54"/>
      <c r="QAH169" s="54"/>
      <c r="QAI169" s="54"/>
      <c r="QAJ169" s="54"/>
      <c r="QAK169" s="54"/>
      <c r="QAL169" s="54"/>
      <c r="QAM169" s="54"/>
      <c r="QAN169" s="54"/>
      <c r="QAO169" s="54"/>
      <c r="QAP169" s="54"/>
      <c r="QAQ169" s="54"/>
      <c r="QAR169" s="54"/>
      <c r="QAS169" s="54"/>
      <c r="QAT169" s="54"/>
      <c r="QAU169" s="54"/>
      <c r="QAV169" s="54"/>
      <c r="QAW169" s="54"/>
      <c r="QAX169" s="54"/>
      <c r="QAY169" s="54"/>
      <c r="QAZ169" s="54"/>
      <c r="QBA169" s="54"/>
      <c r="QBB169" s="54"/>
      <c r="QBC169" s="54"/>
      <c r="QBD169" s="54"/>
      <c r="QBE169" s="54"/>
      <c r="QBF169" s="54"/>
      <c r="QBG169" s="54"/>
      <c r="QBH169" s="54"/>
      <c r="QBI169" s="54"/>
      <c r="QBJ169" s="54"/>
      <c r="QBK169" s="54"/>
      <c r="QBL169" s="54"/>
      <c r="QBM169" s="54"/>
      <c r="QBN169" s="54"/>
      <c r="QBO169" s="54"/>
      <c r="QBP169" s="54"/>
      <c r="QBQ169" s="54"/>
      <c r="QBR169" s="54"/>
      <c r="QBS169" s="54"/>
      <c r="QBT169" s="54"/>
      <c r="QBU169" s="54"/>
      <c r="QBV169" s="54"/>
      <c r="QBW169" s="54"/>
      <c r="QBX169" s="54"/>
      <c r="QBY169" s="54"/>
      <c r="QBZ169" s="54"/>
      <c r="QCA169" s="54"/>
      <c r="QCB169" s="54"/>
      <c r="QCC169" s="54"/>
      <c r="QCD169" s="54"/>
      <c r="QCE169" s="54"/>
      <c r="QCF169" s="54"/>
      <c r="QCG169" s="54"/>
      <c r="QCH169" s="54"/>
      <c r="QCI169" s="54"/>
      <c r="QCJ169" s="54"/>
      <c r="QCK169" s="54"/>
      <c r="QCL169" s="54"/>
      <c r="QCM169" s="54"/>
      <c r="QCN169" s="54"/>
      <c r="QCO169" s="54"/>
      <c r="QCP169" s="54"/>
      <c r="QCQ169" s="54"/>
      <c r="QCR169" s="54"/>
      <c r="QCS169" s="54"/>
      <c r="QCT169" s="54"/>
      <c r="QCU169" s="54"/>
      <c r="QCV169" s="54"/>
      <c r="QCW169" s="54"/>
      <c r="QCX169" s="54"/>
      <c r="QCY169" s="54"/>
      <c r="QCZ169" s="54"/>
      <c r="QDA169" s="54"/>
      <c r="QDB169" s="54"/>
      <c r="QDC169" s="54"/>
      <c r="QDD169" s="54"/>
      <c r="QDE169" s="54"/>
      <c r="QDF169" s="54"/>
      <c r="QDG169" s="54"/>
      <c r="QDH169" s="54"/>
      <c r="QDI169" s="54"/>
      <c r="QDJ169" s="54"/>
      <c r="QDK169" s="54"/>
      <c r="QDL169" s="54"/>
      <c r="QDM169" s="54"/>
      <c r="QDN169" s="54"/>
      <c r="QDO169" s="54"/>
      <c r="QDP169" s="54"/>
      <c r="QDQ169" s="54"/>
      <c r="QDR169" s="54"/>
      <c r="QDS169" s="54"/>
      <c r="QDT169" s="54"/>
      <c r="QDU169" s="54"/>
      <c r="QDV169" s="54"/>
      <c r="QDW169" s="54"/>
      <c r="QDX169" s="54"/>
      <c r="QDY169" s="54"/>
      <c r="QDZ169" s="54"/>
      <c r="QEA169" s="54"/>
      <c r="QEB169" s="54"/>
      <c r="QEC169" s="54"/>
      <c r="QED169" s="54"/>
      <c r="QEE169" s="54"/>
      <c r="QEF169" s="54"/>
      <c r="QEG169" s="54"/>
      <c r="QEH169" s="54"/>
      <c r="QEI169" s="54"/>
      <c r="QEJ169" s="54"/>
      <c r="QEK169" s="54"/>
      <c r="QEL169" s="54"/>
      <c r="QEM169" s="54"/>
      <c r="QEN169" s="54"/>
      <c r="QEO169" s="54"/>
      <c r="QEP169" s="54"/>
      <c r="QEQ169" s="54"/>
      <c r="QER169" s="54"/>
      <c r="QES169" s="54"/>
      <c r="QET169" s="54"/>
      <c r="QEU169" s="54"/>
      <c r="QEV169" s="54"/>
      <c r="QEW169" s="54"/>
      <c r="QEX169" s="54"/>
      <c r="QEY169" s="54"/>
      <c r="QEZ169" s="54"/>
      <c r="QFA169" s="54"/>
      <c r="QFB169" s="54"/>
      <c r="QFC169" s="54"/>
      <c r="QFD169" s="54"/>
      <c r="QFE169" s="54"/>
      <c r="QFF169" s="54"/>
      <c r="QFG169" s="54"/>
      <c r="QFH169" s="54"/>
      <c r="QFI169" s="54"/>
      <c r="QFJ169" s="54"/>
      <c r="QFK169" s="54"/>
      <c r="QFL169" s="54"/>
      <c r="QFM169" s="54"/>
      <c r="QFN169" s="54"/>
      <c r="QFO169" s="54"/>
      <c r="QFP169" s="54"/>
      <c r="QFQ169" s="54"/>
      <c r="QFR169" s="54"/>
      <c r="QFS169" s="54"/>
      <c r="QFT169" s="54"/>
      <c r="QFU169" s="54"/>
      <c r="QFV169" s="54"/>
      <c r="QFW169" s="54"/>
      <c r="QFX169" s="54"/>
      <c r="QFY169" s="54"/>
      <c r="QFZ169" s="54"/>
      <c r="QGA169" s="54"/>
      <c r="QGB169" s="54"/>
      <c r="QGC169" s="54"/>
      <c r="QGD169" s="54"/>
      <c r="QGE169" s="54"/>
      <c r="QGF169" s="54"/>
      <c r="QGG169" s="54"/>
      <c r="QGH169" s="54"/>
      <c r="QGI169" s="54"/>
      <c r="QGJ169" s="54"/>
      <c r="QGK169" s="54"/>
      <c r="QGL169" s="54"/>
      <c r="QGM169" s="54"/>
      <c r="QGN169" s="54"/>
      <c r="QGO169" s="54"/>
      <c r="QGP169" s="54"/>
      <c r="QGQ169" s="54"/>
      <c r="QGR169" s="54"/>
      <c r="QGS169" s="54"/>
      <c r="QGT169" s="54"/>
      <c r="QGU169" s="54"/>
      <c r="QGV169" s="54"/>
      <c r="QGW169" s="54"/>
      <c r="QGX169" s="54"/>
      <c r="QGY169" s="54"/>
      <c r="QGZ169" s="54"/>
      <c r="QHA169" s="54"/>
      <c r="QHB169" s="54"/>
      <c r="QHC169" s="54"/>
      <c r="QHD169" s="54"/>
      <c r="QHE169" s="54"/>
      <c r="QHF169" s="54"/>
      <c r="QHG169" s="54"/>
      <c r="QHH169" s="54"/>
      <c r="QHI169" s="54"/>
      <c r="QHJ169" s="54"/>
      <c r="QHK169" s="54"/>
      <c r="QHL169" s="54"/>
      <c r="QHM169" s="54"/>
      <c r="QHN169" s="54"/>
      <c r="QHO169" s="54"/>
      <c r="QHP169" s="54"/>
      <c r="QHQ169" s="54"/>
      <c r="QHR169" s="54"/>
      <c r="QHS169" s="54"/>
      <c r="QHT169" s="54"/>
      <c r="QHU169" s="54"/>
      <c r="QHV169" s="54"/>
      <c r="QHW169" s="54"/>
      <c r="QHX169" s="54"/>
      <c r="QHY169" s="54"/>
      <c r="QHZ169" s="54"/>
      <c r="QIA169" s="54"/>
      <c r="QIB169" s="54"/>
      <c r="QIC169" s="54"/>
      <c r="QID169" s="54"/>
      <c r="QIE169" s="54"/>
      <c r="QIF169" s="54"/>
      <c r="QIG169" s="54"/>
      <c r="QIH169" s="54"/>
      <c r="QII169" s="54"/>
      <c r="QIJ169" s="54"/>
      <c r="QIK169" s="54"/>
      <c r="QIL169" s="54"/>
      <c r="QIM169" s="54"/>
      <c r="QIN169" s="54"/>
      <c r="QIO169" s="54"/>
      <c r="QIP169" s="54"/>
      <c r="QIQ169" s="54"/>
      <c r="QIR169" s="54"/>
      <c r="QIS169" s="54"/>
      <c r="QIT169" s="54"/>
      <c r="QIU169" s="54"/>
      <c r="QIV169" s="54"/>
      <c r="QIW169" s="54"/>
      <c r="QIX169" s="54"/>
      <c r="QIY169" s="54"/>
      <c r="QIZ169" s="54"/>
      <c r="QJA169" s="54"/>
      <c r="QJB169" s="54"/>
      <c r="QJC169" s="54"/>
      <c r="QJD169" s="54"/>
      <c r="QJE169" s="54"/>
      <c r="QJF169" s="54"/>
      <c r="QJG169" s="54"/>
      <c r="QJH169" s="54"/>
      <c r="QJI169" s="54"/>
      <c r="QJJ169" s="54"/>
      <c r="QJK169" s="54"/>
      <c r="QJL169" s="54"/>
      <c r="QJM169" s="54"/>
      <c r="QJN169" s="54"/>
      <c r="QJO169" s="54"/>
      <c r="QJP169" s="54"/>
      <c r="QJQ169" s="54"/>
      <c r="QJR169" s="54"/>
      <c r="QJS169" s="54"/>
      <c r="QJT169" s="54"/>
      <c r="QJU169" s="54"/>
      <c r="QJV169" s="54"/>
      <c r="QJW169" s="54"/>
      <c r="QJX169" s="54"/>
      <c r="QJY169" s="54"/>
      <c r="QJZ169" s="54"/>
      <c r="QKA169" s="54"/>
      <c r="QKB169" s="54"/>
      <c r="QKC169" s="54"/>
      <c r="QKD169" s="54"/>
      <c r="QKE169" s="54"/>
      <c r="QKF169" s="54"/>
      <c r="QKG169" s="54"/>
      <c r="QKH169" s="54"/>
      <c r="QKI169" s="54"/>
      <c r="QKJ169" s="54"/>
      <c r="QKK169" s="54"/>
      <c r="QKL169" s="54"/>
      <c r="QKM169" s="54"/>
      <c r="QKN169" s="54"/>
      <c r="QKO169" s="54"/>
      <c r="QKP169" s="54"/>
      <c r="QKQ169" s="54"/>
      <c r="QKR169" s="54"/>
      <c r="QKS169" s="54"/>
      <c r="QKT169" s="54"/>
      <c r="QKU169" s="54"/>
      <c r="QKV169" s="54"/>
      <c r="QKW169" s="54"/>
      <c r="QKX169" s="54"/>
      <c r="QKY169" s="54"/>
      <c r="QKZ169" s="54"/>
      <c r="QLA169" s="54"/>
      <c r="QLB169" s="54"/>
      <c r="QLC169" s="54"/>
      <c r="QLD169" s="54"/>
      <c r="QLE169" s="54"/>
      <c r="QLF169" s="54"/>
      <c r="QLG169" s="54"/>
      <c r="QLH169" s="54"/>
      <c r="QLI169" s="54"/>
      <c r="QLJ169" s="54"/>
      <c r="QLK169" s="54"/>
      <c r="QLL169" s="54"/>
      <c r="QLM169" s="54"/>
      <c r="QLN169" s="54"/>
      <c r="QLO169" s="54"/>
      <c r="QLP169" s="54"/>
      <c r="QLQ169" s="54"/>
      <c r="QLR169" s="54"/>
      <c r="QLS169" s="54"/>
      <c r="QLT169" s="54"/>
      <c r="QLU169" s="54"/>
      <c r="QLV169" s="54"/>
      <c r="QLW169" s="54"/>
      <c r="QLX169" s="54"/>
      <c r="QLY169" s="54"/>
      <c r="QLZ169" s="54"/>
      <c r="QMA169" s="54"/>
      <c r="QMB169" s="54"/>
      <c r="QMC169" s="54"/>
      <c r="QMD169" s="54"/>
      <c r="QME169" s="54"/>
      <c r="QMF169" s="54"/>
      <c r="QMG169" s="54"/>
      <c r="QMH169" s="54"/>
      <c r="QMI169" s="54"/>
      <c r="QMJ169" s="54"/>
      <c r="QMK169" s="54"/>
      <c r="QML169" s="54"/>
      <c r="QMM169" s="54"/>
      <c r="QMN169" s="54"/>
      <c r="QMO169" s="54"/>
      <c r="QMP169" s="54"/>
      <c r="QMQ169" s="54"/>
      <c r="QMR169" s="54"/>
      <c r="QMS169" s="54"/>
      <c r="QMT169" s="54"/>
      <c r="QMU169" s="54"/>
      <c r="QMV169" s="54"/>
      <c r="QMW169" s="54"/>
      <c r="QMX169" s="54"/>
      <c r="QMY169" s="54"/>
      <c r="QMZ169" s="54"/>
      <c r="QNA169" s="54"/>
      <c r="QNB169" s="54"/>
      <c r="QNC169" s="54"/>
      <c r="QND169" s="54"/>
      <c r="QNE169" s="54"/>
      <c r="QNF169" s="54"/>
      <c r="QNG169" s="54"/>
      <c r="QNH169" s="54"/>
      <c r="QNI169" s="54"/>
      <c r="QNJ169" s="54"/>
      <c r="QNK169" s="54"/>
      <c r="QNL169" s="54"/>
      <c r="QNM169" s="54"/>
      <c r="QNN169" s="54"/>
      <c r="QNO169" s="54"/>
      <c r="QNP169" s="54"/>
      <c r="QNQ169" s="54"/>
      <c r="QNR169" s="54"/>
      <c r="QNS169" s="54"/>
      <c r="QNT169" s="54"/>
      <c r="QNU169" s="54"/>
      <c r="QNV169" s="54"/>
      <c r="QNW169" s="54"/>
      <c r="QNX169" s="54"/>
      <c r="QNY169" s="54"/>
      <c r="QNZ169" s="54"/>
      <c r="QOA169" s="54"/>
      <c r="QOB169" s="54"/>
      <c r="QOC169" s="54"/>
      <c r="QOD169" s="54"/>
      <c r="QOE169" s="54"/>
      <c r="QOF169" s="54"/>
      <c r="QOG169" s="54"/>
      <c r="QOH169" s="54"/>
      <c r="QOI169" s="54"/>
      <c r="QOJ169" s="54"/>
      <c r="QOK169" s="54"/>
      <c r="QOL169" s="54"/>
      <c r="QOM169" s="54"/>
      <c r="QON169" s="54"/>
      <c r="QOO169" s="54"/>
      <c r="QOP169" s="54"/>
      <c r="QOQ169" s="54"/>
      <c r="QOR169" s="54"/>
      <c r="QOS169" s="54"/>
      <c r="QOT169" s="54"/>
      <c r="QOU169" s="54"/>
      <c r="QOV169" s="54"/>
      <c r="QOW169" s="54"/>
      <c r="QOX169" s="54"/>
      <c r="QOY169" s="54"/>
      <c r="QOZ169" s="54"/>
      <c r="QPA169" s="54"/>
      <c r="QPB169" s="54"/>
      <c r="QPC169" s="54"/>
      <c r="QPD169" s="54"/>
      <c r="QPE169" s="54"/>
      <c r="QPF169" s="54"/>
      <c r="QPG169" s="54"/>
      <c r="QPH169" s="54"/>
      <c r="QPI169" s="54"/>
      <c r="QPJ169" s="54"/>
      <c r="QPK169" s="54"/>
      <c r="QPL169" s="54"/>
      <c r="QPM169" s="54"/>
      <c r="QPN169" s="54"/>
      <c r="QPO169" s="54"/>
      <c r="QPP169" s="54"/>
      <c r="QPQ169" s="54"/>
      <c r="QPR169" s="54"/>
      <c r="QPS169" s="54"/>
      <c r="QPT169" s="54"/>
      <c r="QPU169" s="54"/>
      <c r="QPV169" s="54"/>
      <c r="QPW169" s="54"/>
      <c r="QPX169" s="54"/>
      <c r="QPY169" s="54"/>
      <c r="QPZ169" s="54"/>
      <c r="QQA169" s="54"/>
      <c r="QQB169" s="54"/>
      <c r="QQC169" s="54"/>
      <c r="QQD169" s="54"/>
      <c r="QQE169" s="54"/>
      <c r="QQF169" s="54"/>
      <c r="QQG169" s="54"/>
      <c r="QQH169" s="54"/>
      <c r="QQI169" s="54"/>
      <c r="QQJ169" s="54"/>
      <c r="QQK169" s="54"/>
      <c r="QQL169" s="54"/>
      <c r="QQM169" s="54"/>
      <c r="QQN169" s="54"/>
      <c r="QQO169" s="54"/>
      <c r="QQP169" s="54"/>
      <c r="QQQ169" s="54"/>
      <c r="QQR169" s="54"/>
      <c r="QQS169" s="54"/>
      <c r="QQT169" s="54"/>
      <c r="QQU169" s="54"/>
      <c r="QQV169" s="54"/>
      <c r="QQW169" s="54"/>
      <c r="QQX169" s="54"/>
      <c r="QQY169" s="54"/>
      <c r="QQZ169" s="54"/>
      <c r="QRA169" s="54"/>
      <c r="QRB169" s="54"/>
      <c r="QRC169" s="54"/>
      <c r="QRD169" s="54"/>
      <c r="QRE169" s="54"/>
      <c r="QRF169" s="54"/>
      <c r="QRG169" s="54"/>
      <c r="QRH169" s="54"/>
      <c r="QRI169" s="54"/>
      <c r="QRJ169" s="54"/>
      <c r="QRK169" s="54"/>
      <c r="QRL169" s="54"/>
      <c r="QRM169" s="54"/>
      <c r="QRN169" s="54"/>
      <c r="QRO169" s="54"/>
      <c r="QRP169" s="54"/>
      <c r="QRQ169" s="54"/>
      <c r="QRR169" s="54"/>
      <c r="QRS169" s="54"/>
      <c r="QRT169" s="54"/>
      <c r="QRU169" s="54"/>
      <c r="QRV169" s="54"/>
      <c r="QRW169" s="54"/>
      <c r="QRX169" s="54"/>
      <c r="QRY169" s="54"/>
      <c r="QRZ169" s="54"/>
      <c r="QSA169" s="54"/>
      <c r="QSB169" s="54"/>
      <c r="QSC169" s="54"/>
      <c r="QSD169" s="54"/>
      <c r="QSE169" s="54"/>
      <c r="QSF169" s="54"/>
      <c r="QSG169" s="54"/>
      <c r="QSH169" s="54"/>
      <c r="QSI169" s="54"/>
      <c r="QSJ169" s="54"/>
      <c r="QSK169" s="54"/>
      <c r="QSL169" s="54"/>
      <c r="QSM169" s="54"/>
      <c r="QSN169" s="54"/>
      <c r="QSO169" s="54"/>
      <c r="QSP169" s="54"/>
      <c r="QSQ169" s="54"/>
      <c r="QSR169" s="54"/>
      <c r="QSS169" s="54"/>
      <c r="QST169" s="54"/>
      <c r="QSU169" s="54"/>
      <c r="QSV169" s="54"/>
      <c r="QSW169" s="54"/>
      <c r="QSX169" s="54"/>
      <c r="QSY169" s="54"/>
      <c r="QSZ169" s="54"/>
      <c r="QTA169" s="54"/>
      <c r="QTB169" s="54"/>
      <c r="QTC169" s="54"/>
      <c r="QTD169" s="54"/>
      <c r="QTE169" s="54"/>
      <c r="QTF169" s="54"/>
      <c r="QTG169" s="54"/>
      <c r="QTH169" s="54"/>
      <c r="QTI169" s="54"/>
      <c r="QTJ169" s="54"/>
      <c r="QTK169" s="54"/>
      <c r="QTL169" s="54"/>
      <c r="QTM169" s="54"/>
      <c r="QTN169" s="54"/>
      <c r="QTO169" s="54"/>
      <c r="QTP169" s="54"/>
      <c r="QTQ169" s="54"/>
      <c r="QTR169" s="54"/>
      <c r="QTS169" s="54"/>
      <c r="QTT169" s="54"/>
      <c r="QTU169" s="54"/>
      <c r="QTV169" s="54"/>
      <c r="QTW169" s="54"/>
      <c r="QTX169" s="54"/>
      <c r="QTY169" s="54"/>
      <c r="QTZ169" s="54"/>
      <c r="QUA169" s="54"/>
      <c r="QUB169" s="54"/>
      <c r="QUC169" s="54"/>
      <c r="QUD169" s="54"/>
      <c r="QUE169" s="54"/>
      <c r="QUF169" s="54"/>
      <c r="QUG169" s="54"/>
      <c r="QUH169" s="54"/>
      <c r="QUI169" s="54"/>
      <c r="QUJ169" s="54"/>
      <c r="QUK169" s="54"/>
      <c r="QUL169" s="54"/>
      <c r="QUM169" s="54"/>
      <c r="QUN169" s="54"/>
      <c r="QUO169" s="54"/>
      <c r="QUP169" s="54"/>
      <c r="QUQ169" s="54"/>
      <c r="QUR169" s="54"/>
      <c r="QUS169" s="54"/>
      <c r="QUT169" s="54"/>
      <c r="QUU169" s="54"/>
      <c r="QUV169" s="54"/>
      <c r="QUW169" s="54"/>
      <c r="QUX169" s="54"/>
      <c r="QUY169" s="54"/>
      <c r="QUZ169" s="54"/>
      <c r="QVA169" s="54"/>
      <c r="QVB169" s="54"/>
      <c r="QVC169" s="54"/>
      <c r="QVD169" s="54"/>
      <c r="QVE169" s="54"/>
      <c r="QVF169" s="54"/>
      <c r="QVG169" s="54"/>
      <c r="QVH169" s="54"/>
      <c r="QVI169" s="54"/>
      <c r="QVJ169" s="54"/>
      <c r="QVK169" s="54"/>
      <c r="QVL169" s="54"/>
      <c r="QVM169" s="54"/>
      <c r="QVN169" s="54"/>
      <c r="QVO169" s="54"/>
      <c r="QVP169" s="54"/>
      <c r="QVQ169" s="54"/>
      <c r="QVR169" s="54"/>
      <c r="QVS169" s="54"/>
      <c r="QVT169" s="54"/>
      <c r="QVU169" s="54"/>
      <c r="QVV169" s="54"/>
      <c r="QVW169" s="54"/>
      <c r="QVX169" s="54"/>
      <c r="QVY169" s="54"/>
      <c r="QVZ169" s="54"/>
      <c r="QWA169" s="54"/>
      <c r="QWB169" s="54"/>
      <c r="QWC169" s="54"/>
      <c r="QWD169" s="54"/>
      <c r="QWE169" s="54"/>
      <c r="QWF169" s="54"/>
      <c r="QWG169" s="54"/>
      <c r="QWH169" s="54"/>
      <c r="QWI169" s="54"/>
      <c r="QWJ169" s="54"/>
      <c r="QWK169" s="54"/>
      <c r="QWL169" s="54"/>
      <c r="QWM169" s="54"/>
      <c r="QWN169" s="54"/>
      <c r="QWO169" s="54"/>
      <c r="QWP169" s="54"/>
      <c r="QWQ169" s="54"/>
      <c r="QWR169" s="54"/>
      <c r="QWS169" s="54"/>
      <c r="QWT169" s="54"/>
      <c r="QWU169" s="54"/>
      <c r="QWV169" s="54"/>
      <c r="QWW169" s="54"/>
      <c r="QWX169" s="54"/>
      <c r="QWY169" s="54"/>
      <c r="QWZ169" s="54"/>
      <c r="QXA169" s="54"/>
      <c r="QXB169" s="54"/>
      <c r="QXC169" s="54"/>
      <c r="QXD169" s="54"/>
      <c r="QXE169" s="54"/>
      <c r="QXF169" s="54"/>
      <c r="QXG169" s="54"/>
      <c r="QXH169" s="54"/>
      <c r="QXI169" s="54"/>
      <c r="QXJ169" s="54"/>
      <c r="QXK169" s="54"/>
      <c r="QXL169" s="54"/>
      <c r="QXM169" s="54"/>
      <c r="QXN169" s="54"/>
      <c r="QXO169" s="54"/>
      <c r="QXP169" s="54"/>
      <c r="QXQ169" s="54"/>
      <c r="QXR169" s="54"/>
      <c r="QXS169" s="54"/>
      <c r="QXT169" s="54"/>
      <c r="QXU169" s="54"/>
      <c r="QXV169" s="54"/>
      <c r="QXW169" s="54"/>
      <c r="QXX169" s="54"/>
      <c r="QXY169" s="54"/>
      <c r="QXZ169" s="54"/>
      <c r="QYA169" s="54"/>
      <c r="QYB169" s="54"/>
      <c r="QYC169" s="54"/>
      <c r="QYD169" s="54"/>
      <c r="QYE169" s="54"/>
      <c r="QYF169" s="54"/>
      <c r="QYG169" s="54"/>
      <c r="QYH169" s="54"/>
      <c r="QYI169" s="54"/>
      <c r="QYJ169" s="54"/>
      <c r="QYK169" s="54"/>
      <c r="QYL169" s="54"/>
      <c r="QYM169" s="54"/>
      <c r="QYN169" s="54"/>
      <c r="QYO169" s="54"/>
      <c r="QYP169" s="54"/>
      <c r="QYQ169" s="54"/>
      <c r="QYR169" s="54"/>
      <c r="QYS169" s="54"/>
      <c r="QYT169" s="54"/>
      <c r="QYU169" s="54"/>
      <c r="QYV169" s="54"/>
      <c r="QYW169" s="54"/>
      <c r="QYX169" s="54"/>
      <c r="QYY169" s="54"/>
      <c r="QYZ169" s="54"/>
      <c r="QZA169" s="54"/>
      <c r="QZB169" s="54"/>
      <c r="QZC169" s="54"/>
      <c r="QZD169" s="54"/>
      <c r="QZE169" s="54"/>
      <c r="QZF169" s="54"/>
      <c r="QZG169" s="54"/>
      <c r="QZH169" s="54"/>
      <c r="QZI169" s="54"/>
      <c r="QZJ169" s="54"/>
      <c r="QZK169" s="54"/>
      <c r="QZL169" s="54"/>
      <c r="QZM169" s="54"/>
      <c r="QZN169" s="54"/>
      <c r="QZO169" s="54"/>
      <c r="QZP169" s="54"/>
      <c r="QZQ169" s="54"/>
      <c r="QZR169" s="54"/>
      <c r="QZS169" s="54"/>
      <c r="QZT169" s="54"/>
      <c r="QZU169" s="54"/>
      <c r="QZV169" s="54"/>
      <c r="QZW169" s="54"/>
      <c r="QZX169" s="54"/>
      <c r="QZY169" s="54"/>
      <c r="QZZ169" s="54"/>
      <c r="RAA169" s="54"/>
      <c r="RAB169" s="54"/>
      <c r="RAC169" s="54"/>
      <c r="RAD169" s="54"/>
      <c r="RAE169" s="54"/>
      <c r="RAF169" s="54"/>
      <c r="RAG169" s="54"/>
      <c r="RAH169" s="54"/>
      <c r="RAI169" s="54"/>
      <c r="RAJ169" s="54"/>
      <c r="RAK169" s="54"/>
      <c r="RAL169" s="54"/>
      <c r="RAM169" s="54"/>
      <c r="RAN169" s="54"/>
      <c r="RAO169" s="54"/>
      <c r="RAP169" s="54"/>
      <c r="RAQ169" s="54"/>
      <c r="RAR169" s="54"/>
      <c r="RAS169" s="54"/>
      <c r="RAT169" s="54"/>
      <c r="RAU169" s="54"/>
      <c r="RAV169" s="54"/>
      <c r="RAW169" s="54"/>
      <c r="RAX169" s="54"/>
      <c r="RAY169" s="54"/>
      <c r="RAZ169" s="54"/>
      <c r="RBA169" s="54"/>
      <c r="RBB169" s="54"/>
      <c r="RBC169" s="54"/>
      <c r="RBD169" s="54"/>
      <c r="RBE169" s="54"/>
      <c r="RBF169" s="54"/>
      <c r="RBG169" s="54"/>
      <c r="RBH169" s="54"/>
      <c r="RBI169" s="54"/>
      <c r="RBJ169" s="54"/>
      <c r="RBK169" s="54"/>
      <c r="RBL169" s="54"/>
      <c r="RBM169" s="54"/>
      <c r="RBN169" s="54"/>
      <c r="RBO169" s="54"/>
      <c r="RBP169" s="54"/>
      <c r="RBQ169" s="54"/>
      <c r="RBR169" s="54"/>
      <c r="RBS169" s="54"/>
      <c r="RBT169" s="54"/>
      <c r="RBU169" s="54"/>
      <c r="RBV169" s="54"/>
      <c r="RBW169" s="54"/>
      <c r="RBX169" s="54"/>
      <c r="RBY169" s="54"/>
      <c r="RBZ169" s="54"/>
      <c r="RCA169" s="54"/>
      <c r="RCB169" s="54"/>
      <c r="RCC169" s="54"/>
      <c r="RCD169" s="54"/>
      <c r="RCE169" s="54"/>
      <c r="RCF169" s="54"/>
      <c r="RCG169" s="54"/>
      <c r="RCH169" s="54"/>
      <c r="RCI169" s="54"/>
      <c r="RCJ169" s="54"/>
      <c r="RCK169" s="54"/>
      <c r="RCL169" s="54"/>
      <c r="RCM169" s="54"/>
      <c r="RCN169" s="54"/>
      <c r="RCO169" s="54"/>
      <c r="RCP169" s="54"/>
      <c r="RCQ169" s="54"/>
      <c r="RCR169" s="54"/>
      <c r="RCS169" s="54"/>
      <c r="RCT169" s="54"/>
      <c r="RCU169" s="54"/>
      <c r="RCV169" s="54"/>
      <c r="RCW169" s="54"/>
      <c r="RCX169" s="54"/>
      <c r="RCY169" s="54"/>
      <c r="RCZ169" s="54"/>
      <c r="RDA169" s="54"/>
      <c r="RDB169" s="54"/>
      <c r="RDC169" s="54"/>
      <c r="RDD169" s="54"/>
      <c r="RDE169" s="54"/>
      <c r="RDF169" s="54"/>
      <c r="RDG169" s="54"/>
      <c r="RDH169" s="54"/>
      <c r="RDI169" s="54"/>
      <c r="RDJ169" s="54"/>
      <c r="RDK169" s="54"/>
      <c r="RDL169" s="54"/>
      <c r="RDM169" s="54"/>
      <c r="RDN169" s="54"/>
      <c r="RDO169" s="54"/>
      <c r="RDP169" s="54"/>
      <c r="RDQ169" s="54"/>
      <c r="RDR169" s="54"/>
      <c r="RDS169" s="54"/>
      <c r="RDT169" s="54"/>
      <c r="RDU169" s="54"/>
      <c r="RDV169" s="54"/>
      <c r="RDW169" s="54"/>
      <c r="RDX169" s="54"/>
      <c r="RDY169" s="54"/>
      <c r="RDZ169" s="54"/>
      <c r="REA169" s="54"/>
      <c r="REB169" s="54"/>
      <c r="REC169" s="54"/>
      <c r="RED169" s="54"/>
      <c r="REE169" s="54"/>
      <c r="REF169" s="54"/>
      <c r="REG169" s="54"/>
      <c r="REH169" s="54"/>
      <c r="REI169" s="54"/>
      <c r="REJ169" s="54"/>
      <c r="REK169" s="54"/>
      <c r="REL169" s="54"/>
      <c r="REM169" s="54"/>
      <c r="REN169" s="54"/>
      <c r="REO169" s="54"/>
      <c r="REP169" s="54"/>
      <c r="REQ169" s="54"/>
      <c r="RER169" s="54"/>
      <c r="RES169" s="54"/>
      <c r="RET169" s="54"/>
      <c r="REU169" s="54"/>
      <c r="REV169" s="54"/>
      <c r="REW169" s="54"/>
      <c r="REX169" s="54"/>
      <c r="REY169" s="54"/>
      <c r="REZ169" s="54"/>
      <c r="RFA169" s="54"/>
      <c r="RFB169" s="54"/>
      <c r="RFC169" s="54"/>
      <c r="RFD169" s="54"/>
      <c r="RFE169" s="54"/>
      <c r="RFF169" s="54"/>
      <c r="RFG169" s="54"/>
      <c r="RFH169" s="54"/>
      <c r="RFI169" s="54"/>
      <c r="RFJ169" s="54"/>
      <c r="RFK169" s="54"/>
      <c r="RFL169" s="54"/>
      <c r="RFM169" s="54"/>
      <c r="RFN169" s="54"/>
      <c r="RFO169" s="54"/>
      <c r="RFP169" s="54"/>
      <c r="RFQ169" s="54"/>
      <c r="RFR169" s="54"/>
      <c r="RFS169" s="54"/>
      <c r="RFT169" s="54"/>
      <c r="RFU169" s="54"/>
      <c r="RFV169" s="54"/>
      <c r="RFW169" s="54"/>
      <c r="RFX169" s="54"/>
      <c r="RFY169" s="54"/>
      <c r="RFZ169" s="54"/>
      <c r="RGA169" s="54"/>
      <c r="RGB169" s="54"/>
      <c r="RGC169" s="54"/>
      <c r="RGD169" s="54"/>
      <c r="RGE169" s="54"/>
      <c r="RGF169" s="54"/>
      <c r="RGG169" s="54"/>
      <c r="RGH169" s="54"/>
      <c r="RGI169" s="54"/>
      <c r="RGJ169" s="54"/>
      <c r="RGK169" s="54"/>
      <c r="RGL169" s="54"/>
      <c r="RGM169" s="54"/>
      <c r="RGN169" s="54"/>
      <c r="RGO169" s="54"/>
      <c r="RGP169" s="54"/>
      <c r="RGQ169" s="54"/>
      <c r="RGR169" s="54"/>
      <c r="RGS169" s="54"/>
      <c r="RGT169" s="54"/>
      <c r="RGU169" s="54"/>
      <c r="RGV169" s="54"/>
      <c r="RGW169" s="54"/>
      <c r="RGX169" s="54"/>
      <c r="RGY169" s="54"/>
      <c r="RGZ169" s="54"/>
      <c r="RHA169" s="54"/>
      <c r="RHB169" s="54"/>
      <c r="RHC169" s="54"/>
      <c r="RHD169" s="54"/>
      <c r="RHE169" s="54"/>
      <c r="RHF169" s="54"/>
      <c r="RHG169" s="54"/>
      <c r="RHH169" s="54"/>
      <c r="RHI169" s="54"/>
      <c r="RHJ169" s="54"/>
      <c r="RHK169" s="54"/>
      <c r="RHL169" s="54"/>
      <c r="RHM169" s="54"/>
      <c r="RHN169" s="54"/>
      <c r="RHO169" s="54"/>
      <c r="RHP169" s="54"/>
      <c r="RHQ169" s="54"/>
      <c r="RHR169" s="54"/>
      <c r="RHS169" s="54"/>
      <c r="RHT169" s="54"/>
      <c r="RHU169" s="54"/>
      <c r="RHV169" s="54"/>
      <c r="RHW169" s="54"/>
      <c r="RHX169" s="54"/>
      <c r="RHY169" s="54"/>
      <c r="RHZ169" s="54"/>
      <c r="RIA169" s="54"/>
      <c r="RIB169" s="54"/>
      <c r="RIC169" s="54"/>
      <c r="RID169" s="54"/>
      <c r="RIE169" s="54"/>
      <c r="RIF169" s="54"/>
      <c r="RIG169" s="54"/>
      <c r="RIH169" s="54"/>
      <c r="RII169" s="54"/>
      <c r="RIJ169" s="54"/>
      <c r="RIK169" s="54"/>
      <c r="RIL169" s="54"/>
      <c r="RIM169" s="54"/>
      <c r="RIN169" s="54"/>
      <c r="RIO169" s="54"/>
      <c r="RIP169" s="54"/>
      <c r="RIQ169" s="54"/>
      <c r="RIR169" s="54"/>
      <c r="RIS169" s="54"/>
      <c r="RIT169" s="54"/>
      <c r="RIU169" s="54"/>
      <c r="RIV169" s="54"/>
      <c r="RIW169" s="54"/>
      <c r="RIX169" s="54"/>
      <c r="RIY169" s="54"/>
      <c r="RIZ169" s="54"/>
      <c r="RJA169" s="54"/>
      <c r="RJB169" s="54"/>
      <c r="RJC169" s="54"/>
      <c r="RJD169" s="54"/>
      <c r="RJE169" s="54"/>
      <c r="RJF169" s="54"/>
      <c r="RJG169" s="54"/>
      <c r="RJH169" s="54"/>
      <c r="RJI169" s="54"/>
      <c r="RJJ169" s="54"/>
      <c r="RJK169" s="54"/>
      <c r="RJL169" s="54"/>
      <c r="RJM169" s="54"/>
      <c r="RJN169" s="54"/>
      <c r="RJO169" s="54"/>
      <c r="RJP169" s="54"/>
      <c r="RJQ169" s="54"/>
      <c r="RJR169" s="54"/>
      <c r="RJS169" s="54"/>
      <c r="RJT169" s="54"/>
      <c r="RJU169" s="54"/>
      <c r="RJV169" s="54"/>
      <c r="RJW169" s="54"/>
      <c r="RJX169" s="54"/>
      <c r="RJY169" s="54"/>
      <c r="RJZ169" s="54"/>
      <c r="RKA169" s="54"/>
      <c r="RKB169" s="54"/>
      <c r="RKC169" s="54"/>
      <c r="RKD169" s="54"/>
      <c r="RKE169" s="54"/>
      <c r="RKF169" s="54"/>
      <c r="RKG169" s="54"/>
      <c r="RKH169" s="54"/>
      <c r="RKI169" s="54"/>
      <c r="RKJ169" s="54"/>
      <c r="RKK169" s="54"/>
      <c r="RKL169" s="54"/>
      <c r="RKM169" s="54"/>
      <c r="RKN169" s="54"/>
      <c r="RKO169" s="54"/>
      <c r="RKP169" s="54"/>
      <c r="RKQ169" s="54"/>
      <c r="RKR169" s="54"/>
      <c r="RKS169" s="54"/>
      <c r="RKT169" s="54"/>
      <c r="RKU169" s="54"/>
      <c r="RKV169" s="54"/>
      <c r="RKW169" s="54"/>
      <c r="RKX169" s="54"/>
      <c r="RKY169" s="54"/>
      <c r="RKZ169" s="54"/>
      <c r="RLA169" s="54"/>
      <c r="RLB169" s="54"/>
      <c r="RLC169" s="54"/>
      <c r="RLD169" s="54"/>
      <c r="RLE169" s="54"/>
      <c r="RLF169" s="54"/>
      <c r="RLG169" s="54"/>
      <c r="RLH169" s="54"/>
      <c r="RLI169" s="54"/>
      <c r="RLJ169" s="54"/>
      <c r="RLK169" s="54"/>
      <c r="RLL169" s="54"/>
      <c r="RLM169" s="54"/>
      <c r="RLN169" s="54"/>
      <c r="RLO169" s="54"/>
      <c r="RLP169" s="54"/>
      <c r="RLQ169" s="54"/>
      <c r="RLR169" s="54"/>
      <c r="RLS169" s="54"/>
      <c r="RLT169" s="54"/>
      <c r="RLU169" s="54"/>
      <c r="RLV169" s="54"/>
      <c r="RLW169" s="54"/>
      <c r="RLX169" s="54"/>
      <c r="RLY169" s="54"/>
      <c r="RLZ169" s="54"/>
      <c r="RMA169" s="54"/>
      <c r="RMB169" s="54"/>
      <c r="RMC169" s="54"/>
      <c r="RMD169" s="54"/>
      <c r="RME169" s="54"/>
      <c r="RMF169" s="54"/>
      <c r="RMG169" s="54"/>
      <c r="RMH169" s="54"/>
      <c r="RMI169" s="54"/>
      <c r="RMJ169" s="54"/>
      <c r="RMK169" s="54"/>
      <c r="RML169" s="54"/>
      <c r="RMM169" s="54"/>
      <c r="RMN169" s="54"/>
      <c r="RMO169" s="54"/>
      <c r="RMP169" s="54"/>
      <c r="RMQ169" s="54"/>
      <c r="RMR169" s="54"/>
      <c r="RMS169" s="54"/>
      <c r="RMT169" s="54"/>
      <c r="RMU169" s="54"/>
      <c r="RMV169" s="54"/>
      <c r="RMW169" s="54"/>
      <c r="RMX169" s="54"/>
      <c r="RMY169" s="54"/>
      <c r="RMZ169" s="54"/>
      <c r="RNA169" s="54"/>
      <c r="RNB169" s="54"/>
      <c r="RNC169" s="54"/>
      <c r="RND169" s="54"/>
      <c r="RNE169" s="54"/>
      <c r="RNF169" s="54"/>
      <c r="RNG169" s="54"/>
      <c r="RNH169" s="54"/>
      <c r="RNI169" s="54"/>
      <c r="RNJ169" s="54"/>
      <c r="RNK169" s="54"/>
      <c r="RNL169" s="54"/>
      <c r="RNM169" s="54"/>
      <c r="RNN169" s="54"/>
      <c r="RNO169" s="54"/>
      <c r="RNP169" s="54"/>
      <c r="RNQ169" s="54"/>
      <c r="RNR169" s="54"/>
      <c r="RNS169" s="54"/>
      <c r="RNT169" s="54"/>
      <c r="RNU169" s="54"/>
      <c r="RNV169" s="54"/>
      <c r="RNW169" s="54"/>
      <c r="RNX169" s="54"/>
      <c r="RNY169" s="54"/>
      <c r="RNZ169" s="54"/>
      <c r="ROA169" s="54"/>
      <c r="ROB169" s="54"/>
      <c r="ROC169" s="54"/>
      <c r="ROD169" s="54"/>
      <c r="ROE169" s="54"/>
      <c r="ROF169" s="54"/>
      <c r="ROG169" s="54"/>
      <c r="ROH169" s="54"/>
      <c r="ROI169" s="54"/>
      <c r="ROJ169" s="54"/>
      <c r="ROK169" s="54"/>
      <c r="ROL169" s="54"/>
      <c r="ROM169" s="54"/>
      <c r="RON169" s="54"/>
      <c r="ROO169" s="54"/>
      <c r="ROP169" s="54"/>
      <c r="ROQ169" s="54"/>
      <c r="ROR169" s="54"/>
      <c r="ROS169" s="54"/>
      <c r="ROT169" s="54"/>
      <c r="ROU169" s="54"/>
      <c r="ROV169" s="54"/>
      <c r="ROW169" s="54"/>
      <c r="ROX169" s="54"/>
      <c r="ROY169" s="54"/>
      <c r="ROZ169" s="54"/>
      <c r="RPA169" s="54"/>
      <c r="RPB169" s="54"/>
      <c r="RPC169" s="54"/>
      <c r="RPD169" s="54"/>
      <c r="RPE169" s="54"/>
      <c r="RPF169" s="54"/>
      <c r="RPG169" s="54"/>
      <c r="RPH169" s="54"/>
      <c r="RPI169" s="54"/>
      <c r="RPJ169" s="54"/>
      <c r="RPK169" s="54"/>
      <c r="RPL169" s="54"/>
      <c r="RPM169" s="54"/>
      <c r="RPN169" s="54"/>
      <c r="RPO169" s="54"/>
      <c r="RPP169" s="54"/>
      <c r="RPQ169" s="54"/>
      <c r="RPR169" s="54"/>
      <c r="RPS169" s="54"/>
      <c r="RPT169" s="54"/>
      <c r="RPU169" s="54"/>
      <c r="RPV169" s="54"/>
      <c r="RPW169" s="54"/>
      <c r="RPX169" s="54"/>
      <c r="RPY169" s="54"/>
      <c r="RPZ169" s="54"/>
      <c r="RQA169" s="54"/>
      <c r="RQB169" s="54"/>
      <c r="RQC169" s="54"/>
      <c r="RQD169" s="54"/>
      <c r="RQE169" s="54"/>
      <c r="RQF169" s="54"/>
      <c r="RQG169" s="54"/>
      <c r="RQH169" s="54"/>
      <c r="RQI169" s="54"/>
      <c r="RQJ169" s="54"/>
      <c r="RQK169" s="54"/>
      <c r="RQL169" s="54"/>
      <c r="RQM169" s="54"/>
      <c r="RQN169" s="54"/>
      <c r="RQO169" s="54"/>
      <c r="RQP169" s="54"/>
      <c r="RQQ169" s="54"/>
      <c r="RQR169" s="54"/>
      <c r="RQS169" s="54"/>
      <c r="RQT169" s="54"/>
      <c r="RQU169" s="54"/>
      <c r="RQV169" s="54"/>
      <c r="RQW169" s="54"/>
      <c r="RQX169" s="54"/>
      <c r="RQY169" s="54"/>
      <c r="RQZ169" s="54"/>
      <c r="RRA169" s="54"/>
      <c r="RRB169" s="54"/>
      <c r="RRC169" s="54"/>
      <c r="RRD169" s="54"/>
      <c r="RRE169" s="54"/>
      <c r="RRF169" s="54"/>
      <c r="RRG169" s="54"/>
      <c r="RRH169" s="54"/>
      <c r="RRI169" s="54"/>
      <c r="RRJ169" s="54"/>
      <c r="RRK169" s="54"/>
      <c r="RRL169" s="54"/>
      <c r="RRM169" s="54"/>
      <c r="RRN169" s="54"/>
      <c r="RRO169" s="54"/>
      <c r="RRP169" s="54"/>
      <c r="RRQ169" s="54"/>
      <c r="RRR169" s="54"/>
      <c r="RRS169" s="54"/>
      <c r="RRT169" s="54"/>
      <c r="RRU169" s="54"/>
      <c r="RRV169" s="54"/>
      <c r="RRW169" s="54"/>
      <c r="RRX169" s="54"/>
      <c r="RRY169" s="54"/>
      <c r="RRZ169" s="54"/>
      <c r="RSA169" s="54"/>
      <c r="RSB169" s="54"/>
      <c r="RSC169" s="54"/>
      <c r="RSD169" s="54"/>
      <c r="RSE169" s="54"/>
      <c r="RSF169" s="54"/>
      <c r="RSG169" s="54"/>
      <c r="RSH169" s="54"/>
      <c r="RSI169" s="54"/>
      <c r="RSJ169" s="54"/>
      <c r="RSK169" s="54"/>
      <c r="RSL169" s="54"/>
      <c r="RSM169" s="54"/>
      <c r="RSN169" s="54"/>
      <c r="RSO169" s="54"/>
      <c r="RSP169" s="54"/>
      <c r="RSQ169" s="54"/>
      <c r="RSR169" s="54"/>
      <c r="RSS169" s="54"/>
      <c r="RST169" s="54"/>
      <c r="RSU169" s="54"/>
      <c r="RSV169" s="54"/>
      <c r="RSW169" s="54"/>
      <c r="RSX169" s="54"/>
      <c r="RSY169" s="54"/>
      <c r="RSZ169" s="54"/>
      <c r="RTA169" s="54"/>
      <c r="RTB169" s="54"/>
      <c r="RTC169" s="54"/>
      <c r="RTD169" s="54"/>
      <c r="RTE169" s="54"/>
      <c r="RTF169" s="54"/>
      <c r="RTG169" s="54"/>
      <c r="RTH169" s="54"/>
      <c r="RTI169" s="54"/>
      <c r="RTJ169" s="54"/>
      <c r="RTK169" s="54"/>
      <c r="RTL169" s="54"/>
      <c r="RTM169" s="54"/>
      <c r="RTN169" s="54"/>
      <c r="RTO169" s="54"/>
      <c r="RTP169" s="54"/>
      <c r="RTQ169" s="54"/>
      <c r="RTR169" s="54"/>
      <c r="RTS169" s="54"/>
      <c r="RTT169" s="54"/>
      <c r="RTU169" s="54"/>
      <c r="RTV169" s="54"/>
      <c r="RTW169" s="54"/>
      <c r="RTX169" s="54"/>
      <c r="RTY169" s="54"/>
      <c r="RTZ169" s="54"/>
      <c r="RUA169" s="54"/>
      <c r="RUB169" s="54"/>
      <c r="RUC169" s="54"/>
      <c r="RUD169" s="54"/>
      <c r="RUE169" s="54"/>
      <c r="RUF169" s="54"/>
      <c r="RUG169" s="54"/>
      <c r="RUH169" s="54"/>
      <c r="RUI169" s="54"/>
      <c r="RUJ169" s="54"/>
      <c r="RUK169" s="54"/>
      <c r="RUL169" s="54"/>
      <c r="RUM169" s="54"/>
      <c r="RUN169" s="54"/>
      <c r="RUO169" s="54"/>
      <c r="RUP169" s="54"/>
      <c r="RUQ169" s="54"/>
      <c r="RUR169" s="54"/>
      <c r="RUS169" s="54"/>
      <c r="RUT169" s="54"/>
      <c r="RUU169" s="54"/>
      <c r="RUV169" s="54"/>
      <c r="RUW169" s="54"/>
      <c r="RUX169" s="54"/>
      <c r="RUY169" s="54"/>
      <c r="RUZ169" s="54"/>
      <c r="RVA169" s="54"/>
      <c r="RVB169" s="54"/>
      <c r="RVC169" s="54"/>
      <c r="RVD169" s="54"/>
      <c r="RVE169" s="54"/>
      <c r="RVF169" s="54"/>
      <c r="RVG169" s="54"/>
      <c r="RVH169" s="54"/>
      <c r="RVI169" s="54"/>
      <c r="RVJ169" s="54"/>
      <c r="RVK169" s="54"/>
      <c r="RVL169" s="54"/>
      <c r="RVM169" s="54"/>
      <c r="RVN169" s="54"/>
      <c r="RVO169" s="54"/>
      <c r="RVP169" s="54"/>
      <c r="RVQ169" s="54"/>
      <c r="RVR169" s="54"/>
      <c r="RVS169" s="54"/>
      <c r="RVT169" s="54"/>
      <c r="RVU169" s="54"/>
      <c r="RVV169" s="54"/>
      <c r="RVW169" s="54"/>
      <c r="RVX169" s="54"/>
      <c r="RVY169" s="54"/>
      <c r="RVZ169" s="54"/>
      <c r="RWA169" s="54"/>
      <c r="RWB169" s="54"/>
      <c r="RWC169" s="54"/>
      <c r="RWD169" s="54"/>
      <c r="RWE169" s="54"/>
      <c r="RWF169" s="54"/>
      <c r="RWG169" s="54"/>
      <c r="RWH169" s="54"/>
      <c r="RWI169" s="54"/>
      <c r="RWJ169" s="54"/>
      <c r="RWK169" s="54"/>
      <c r="RWL169" s="54"/>
      <c r="RWM169" s="54"/>
      <c r="RWN169" s="54"/>
      <c r="RWO169" s="54"/>
      <c r="RWP169" s="54"/>
      <c r="RWQ169" s="54"/>
      <c r="RWR169" s="54"/>
      <c r="RWS169" s="54"/>
      <c r="RWT169" s="54"/>
      <c r="RWU169" s="54"/>
      <c r="RWV169" s="54"/>
      <c r="RWW169" s="54"/>
      <c r="RWX169" s="54"/>
      <c r="RWY169" s="54"/>
      <c r="RWZ169" s="54"/>
      <c r="RXA169" s="54"/>
      <c r="RXB169" s="54"/>
      <c r="RXC169" s="54"/>
      <c r="RXD169" s="54"/>
      <c r="RXE169" s="54"/>
      <c r="RXF169" s="54"/>
      <c r="RXG169" s="54"/>
      <c r="RXH169" s="54"/>
      <c r="RXI169" s="54"/>
      <c r="RXJ169" s="54"/>
      <c r="RXK169" s="54"/>
      <c r="RXL169" s="54"/>
      <c r="RXM169" s="54"/>
      <c r="RXN169" s="54"/>
      <c r="RXO169" s="54"/>
      <c r="RXP169" s="54"/>
      <c r="RXQ169" s="54"/>
      <c r="RXR169" s="54"/>
      <c r="RXS169" s="54"/>
      <c r="RXT169" s="54"/>
      <c r="RXU169" s="54"/>
      <c r="RXV169" s="54"/>
      <c r="RXW169" s="54"/>
      <c r="RXX169" s="54"/>
      <c r="RXY169" s="54"/>
      <c r="RXZ169" s="54"/>
      <c r="RYA169" s="54"/>
      <c r="RYB169" s="54"/>
      <c r="RYC169" s="54"/>
      <c r="RYD169" s="54"/>
      <c r="RYE169" s="54"/>
      <c r="RYF169" s="54"/>
      <c r="RYG169" s="54"/>
      <c r="RYH169" s="54"/>
      <c r="RYI169" s="54"/>
      <c r="RYJ169" s="54"/>
      <c r="RYK169" s="54"/>
      <c r="RYL169" s="54"/>
      <c r="RYM169" s="54"/>
      <c r="RYN169" s="54"/>
      <c r="RYO169" s="54"/>
      <c r="RYP169" s="54"/>
      <c r="RYQ169" s="54"/>
      <c r="RYR169" s="54"/>
      <c r="RYS169" s="54"/>
      <c r="RYT169" s="54"/>
      <c r="RYU169" s="54"/>
      <c r="RYV169" s="54"/>
      <c r="RYW169" s="54"/>
      <c r="RYX169" s="54"/>
      <c r="RYY169" s="54"/>
      <c r="RYZ169" s="54"/>
      <c r="RZA169" s="54"/>
      <c r="RZB169" s="54"/>
      <c r="RZC169" s="54"/>
      <c r="RZD169" s="54"/>
      <c r="RZE169" s="54"/>
      <c r="RZF169" s="54"/>
      <c r="RZG169" s="54"/>
      <c r="RZH169" s="54"/>
      <c r="RZI169" s="54"/>
      <c r="RZJ169" s="54"/>
      <c r="RZK169" s="54"/>
      <c r="RZL169" s="54"/>
      <c r="RZM169" s="54"/>
      <c r="RZN169" s="54"/>
      <c r="RZO169" s="54"/>
      <c r="RZP169" s="54"/>
      <c r="RZQ169" s="54"/>
      <c r="RZR169" s="54"/>
      <c r="RZS169" s="54"/>
      <c r="RZT169" s="54"/>
      <c r="RZU169" s="54"/>
      <c r="RZV169" s="54"/>
      <c r="RZW169" s="54"/>
      <c r="RZX169" s="54"/>
      <c r="RZY169" s="54"/>
      <c r="RZZ169" s="54"/>
      <c r="SAA169" s="54"/>
      <c r="SAB169" s="54"/>
      <c r="SAC169" s="54"/>
      <c r="SAD169" s="54"/>
      <c r="SAE169" s="54"/>
      <c r="SAF169" s="54"/>
      <c r="SAG169" s="54"/>
      <c r="SAH169" s="54"/>
      <c r="SAI169" s="54"/>
      <c r="SAJ169" s="54"/>
      <c r="SAK169" s="54"/>
      <c r="SAL169" s="54"/>
      <c r="SAM169" s="54"/>
      <c r="SAN169" s="54"/>
      <c r="SAO169" s="54"/>
      <c r="SAP169" s="54"/>
      <c r="SAQ169" s="54"/>
      <c r="SAR169" s="54"/>
      <c r="SAS169" s="54"/>
      <c r="SAT169" s="54"/>
      <c r="SAU169" s="54"/>
      <c r="SAV169" s="54"/>
      <c r="SAW169" s="54"/>
      <c r="SAX169" s="54"/>
      <c r="SAY169" s="54"/>
      <c r="SAZ169" s="54"/>
      <c r="SBA169" s="54"/>
      <c r="SBB169" s="54"/>
      <c r="SBC169" s="54"/>
      <c r="SBD169" s="54"/>
      <c r="SBE169" s="54"/>
      <c r="SBF169" s="54"/>
      <c r="SBG169" s="54"/>
      <c r="SBH169" s="54"/>
      <c r="SBI169" s="54"/>
      <c r="SBJ169" s="54"/>
      <c r="SBK169" s="54"/>
      <c r="SBL169" s="54"/>
      <c r="SBM169" s="54"/>
      <c r="SBN169" s="54"/>
      <c r="SBO169" s="54"/>
      <c r="SBP169" s="54"/>
      <c r="SBQ169" s="54"/>
      <c r="SBR169" s="54"/>
      <c r="SBS169" s="54"/>
      <c r="SBT169" s="54"/>
      <c r="SBU169" s="54"/>
      <c r="SBV169" s="54"/>
      <c r="SBW169" s="54"/>
      <c r="SBX169" s="54"/>
      <c r="SBY169" s="54"/>
      <c r="SBZ169" s="54"/>
      <c r="SCA169" s="54"/>
      <c r="SCB169" s="54"/>
      <c r="SCC169" s="54"/>
      <c r="SCD169" s="54"/>
      <c r="SCE169" s="54"/>
      <c r="SCF169" s="54"/>
      <c r="SCG169" s="54"/>
      <c r="SCH169" s="54"/>
      <c r="SCI169" s="54"/>
      <c r="SCJ169" s="54"/>
      <c r="SCK169" s="54"/>
      <c r="SCL169" s="54"/>
      <c r="SCM169" s="54"/>
      <c r="SCN169" s="54"/>
      <c r="SCO169" s="54"/>
      <c r="SCP169" s="54"/>
      <c r="SCQ169" s="54"/>
      <c r="SCR169" s="54"/>
      <c r="SCS169" s="54"/>
      <c r="SCT169" s="54"/>
      <c r="SCU169" s="54"/>
      <c r="SCV169" s="54"/>
      <c r="SCW169" s="54"/>
      <c r="SCX169" s="54"/>
      <c r="SCY169" s="54"/>
      <c r="SCZ169" s="54"/>
      <c r="SDA169" s="54"/>
      <c r="SDB169" s="54"/>
      <c r="SDC169" s="54"/>
      <c r="SDD169" s="54"/>
      <c r="SDE169" s="54"/>
      <c r="SDF169" s="54"/>
      <c r="SDG169" s="54"/>
      <c r="SDH169" s="54"/>
      <c r="SDI169" s="54"/>
      <c r="SDJ169" s="54"/>
      <c r="SDK169" s="54"/>
      <c r="SDL169" s="54"/>
      <c r="SDM169" s="54"/>
      <c r="SDN169" s="54"/>
      <c r="SDO169" s="54"/>
      <c r="SDP169" s="54"/>
      <c r="SDQ169" s="54"/>
      <c r="SDR169" s="54"/>
      <c r="SDS169" s="54"/>
      <c r="SDT169" s="54"/>
      <c r="SDU169" s="54"/>
      <c r="SDV169" s="54"/>
      <c r="SDW169" s="54"/>
      <c r="SDX169" s="54"/>
      <c r="SDY169" s="54"/>
      <c r="SDZ169" s="54"/>
      <c r="SEA169" s="54"/>
      <c r="SEB169" s="54"/>
      <c r="SEC169" s="54"/>
      <c r="SED169" s="54"/>
      <c r="SEE169" s="54"/>
      <c r="SEF169" s="54"/>
      <c r="SEG169" s="54"/>
      <c r="SEH169" s="54"/>
      <c r="SEI169" s="54"/>
      <c r="SEJ169" s="54"/>
      <c r="SEK169" s="54"/>
      <c r="SEL169" s="54"/>
      <c r="SEM169" s="54"/>
      <c r="SEN169" s="54"/>
      <c r="SEO169" s="54"/>
      <c r="SEP169" s="54"/>
      <c r="SEQ169" s="54"/>
      <c r="SER169" s="54"/>
      <c r="SES169" s="54"/>
      <c r="SET169" s="54"/>
      <c r="SEU169" s="54"/>
      <c r="SEV169" s="54"/>
      <c r="SEW169" s="54"/>
      <c r="SEX169" s="54"/>
      <c r="SEY169" s="54"/>
      <c r="SEZ169" s="54"/>
      <c r="SFA169" s="54"/>
      <c r="SFB169" s="54"/>
      <c r="SFC169" s="54"/>
      <c r="SFD169" s="54"/>
      <c r="SFE169" s="54"/>
      <c r="SFF169" s="54"/>
      <c r="SFG169" s="54"/>
      <c r="SFH169" s="54"/>
      <c r="SFI169" s="54"/>
      <c r="SFJ169" s="54"/>
      <c r="SFK169" s="54"/>
      <c r="SFL169" s="54"/>
      <c r="SFM169" s="54"/>
      <c r="SFN169" s="54"/>
      <c r="SFO169" s="54"/>
      <c r="SFP169" s="54"/>
      <c r="SFQ169" s="54"/>
      <c r="SFR169" s="54"/>
      <c r="SFS169" s="54"/>
      <c r="SFT169" s="54"/>
      <c r="SFU169" s="54"/>
      <c r="SFV169" s="54"/>
      <c r="SFW169" s="54"/>
      <c r="SFX169" s="54"/>
      <c r="SFY169" s="54"/>
      <c r="SFZ169" s="54"/>
      <c r="SGA169" s="54"/>
      <c r="SGB169" s="54"/>
      <c r="SGC169" s="54"/>
      <c r="SGD169" s="54"/>
      <c r="SGE169" s="54"/>
      <c r="SGF169" s="54"/>
      <c r="SGG169" s="54"/>
      <c r="SGH169" s="54"/>
      <c r="SGI169" s="54"/>
      <c r="SGJ169" s="54"/>
      <c r="SGK169" s="54"/>
      <c r="SGL169" s="54"/>
      <c r="SGM169" s="54"/>
      <c r="SGN169" s="54"/>
      <c r="SGO169" s="54"/>
      <c r="SGP169" s="54"/>
      <c r="SGQ169" s="54"/>
      <c r="SGR169" s="54"/>
      <c r="SGS169" s="54"/>
      <c r="SGT169" s="54"/>
      <c r="SGU169" s="54"/>
      <c r="SGV169" s="54"/>
      <c r="SGW169" s="54"/>
      <c r="SGX169" s="54"/>
      <c r="SGY169" s="54"/>
      <c r="SGZ169" s="54"/>
      <c r="SHA169" s="54"/>
      <c r="SHB169" s="54"/>
      <c r="SHC169" s="54"/>
      <c r="SHD169" s="54"/>
      <c r="SHE169" s="54"/>
      <c r="SHF169" s="54"/>
      <c r="SHG169" s="54"/>
      <c r="SHH169" s="54"/>
      <c r="SHI169" s="54"/>
      <c r="SHJ169" s="54"/>
      <c r="SHK169" s="54"/>
      <c r="SHL169" s="54"/>
      <c r="SHM169" s="54"/>
      <c r="SHN169" s="54"/>
      <c r="SHO169" s="54"/>
      <c r="SHP169" s="54"/>
      <c r="SHQ169" s="54"/>
      <c r="SHR169" s="54"/>
      <c r="SHS169" s="54"/>
      <c r="SHT169" s="54"/>
      <c r="SHU169" s="54"/>
      <c r="SHV169" s="54"/>
      <c r="SHW169" s="54"/>
      <c r="SHX169" s="54"/>
      <c r="SHY169" s="54"/>
      <c r="SHZ169" s="54"/>
      <c r="SIA169" s="54"/>
      <c r="SIB169" s="54"/>
      <c r="SIC169" s="54"/>
      <c r="SID169" s="54"/>
      <c r="SIE169" s="54"/>
      <c r="SIF169" s="54"/>
      <c r="SIG169" s="54"/>
      <c r="SIH169" s="54"/>
      <c r="SII169" s="54"/>
      <c r="SIJ169" s="54"/>
      <c r="SIK169" s="54"/>
      <c r="SIL169" s="54"/>
      <c r="SIM169" s="54"/>
      <c r="SIN169" s="54"/>
      <c r="SIO169" s="54"/>
      <c r="SIP169" s="54"/>
      <c r="SIQ169" s="54"/>
      <c r="SIR169" s="54"/>
      <c r="SIS169" s="54"/>
      <c r="SIT169" s="54"/>
      <c r="SIU169" s="54"/>
      <c r="SIV169" s="54"/>
      <c r="SIW169" s="54"/>
      <c r="SIX169" s="54"/>
      <c r="SIY169" s="54"/>
      <c r="SIZ169" s="54"/>
      <c r="SJA169" s="54"/>
      <c r="SJB169" s="54"/>
      <c r="SJC169" s="54"/>
      <c r="SJD169" s="54"/>
      <c r="SJE169" s="54"/>
      <c r="SJF169" s="54"/>
      <c r="SJG169" s="54"/>
      <c r="SJH169" s="54"/>
      <c r="SJI169" s="54"/>
      <c r="SJJ169" s="54"/>
      <c r="SJK169" s="54"/>
      <c r="SJL169" s="54"/>
      <c r="SJM169" s="54"/>
      <c r="SJN169" s="54"/>
      <c r="SJO169" s="54"/>
      <c r="SJP169" s="54"/>
      <c r="SJQ169" s="54"/>
      <c r="SJR169" s="54"/>
      <c r="SJS169" s="54"/>
      <c r="SJT169" s="54"/>
      <c r="SJU169" s="54"/>
      <c r="SJV169" s="54"/>
      <c r="SJW169" s="54"/>
      <c r="SJX169" s="54"/>
      <c r="SJY169" s="54"/>
      <c r="SJZ169" s="54"/>
      <c r="SKA169" s="54"/>
      <c r="SKB169" s="54"/>
      <c r="SKC169" s="54"/>
      <c r="SKD169" s="54"/>
      <c r="SKE169" s="54"/>
      <c r="SKF169" s="54"/>
      <c r="SKG169" s="54"/>
      <c r="SKH169" s="54"/>
      <c r="SKI169" s="54"/>
      <c r="SKJ169" s="54"/>
      <c r="SKK169" s="54"/>
      <c r="SKL169" s="54"/>
      <c r="SKM169" s="54"/>
      <c r="SKN169" s="54"/>
      <c r="SKO169" s="54"/>
      <c r="SKP169" s="54"/>
      <c r="SKQ169" s="54"/>
      <c r="SKR169" s="54"/>
      <c r="SKS169" s="54"/>
      <c r="SKT169" s="54"/>
      <c r="SKU169" s="54"/>
      <c r="SKV169" s="54"/>
      <c r="SKW169" s="54"/>
      <c r="SKX169" s="54"/>
      <c r="SKY169" s="54"/>
      <c r="SKZ169" s="54"/>
      <c r="SLA169" s="54"/>
      <c r="SLB169" s="54"/>
      <c r="SLC169" s="54"/>
      <c r="SLD169" s="54"/>
      <c r="SLE169" s="54"/>
      <c r="SLF169" s="54"/>
      <c r="SLG169" s="54"/>
      <c r="SLH169" s="54"/>
      <c r="SLI169" s="54"/>
      <c r="SLJ169" s="54"/>
      <c r="SLK169" s="54"/>
      <c r="SLL169" s="54"/>
      <c r="SLM169" s="54"/>
      <c r="SLN169" s="54"/>
      <c r="SLO169" s="54"/>
      <c r="SLP169" s="54"/>
      <c r="SLQ169" s="54"/>
      <c r="SLR169" s="54"/>
      <c r="SLS169" s="54"/>
      <c r="SLT169" s="54"/>
      <c r="SLU169" s="54"/>
      <c r="SLV169" s="54"/>
      <c r="SLW169" s="54"/>
      <c r="SLX169" s="54"/>
      <c r="SLY169" s="54"/>
      <c r="SLZ169" s="54"/>
      <c r="SMA169" s="54"/>
      <c r="SMB169" s="54"/>
      <c r="SMC169" s="54"/>
      <c r="SMD169" s="54"/>
      <c r="SME169" s="54"/>
      <c r="SMF169" s="54"/>
      <c r="SMG169" s="54"/>
      <c r="SMH169" s="54"/>
      <c r="SMI169" s="54"/>
      <c r="SMJ169" s="54"/>
      <c r="SMK169" s="54"/>
      <c r="SML169" s="54"/>
      <c r="SMM169" s="54"/>
      <c r="SMN169" s="54"/>
      <c r="SMO169" s="54"/>
      <c r="SMP169" s="54"/>
      <c r="SMQ169" s="54"/>
      <c r="SMR169" s="54"/>
      <c r="SMS169" s="54"/>
      <c r="SMT169" s="54"/>
      <c r="SMU169" s="54"/>
      <c r="SMV169" s="54"/>
      <c r="SMW169" s="54"/>
      <c r="SMX169" s="54"/>
      <c r="SMY169" s="54"/>
      <c r="SMZ169" s="54"/>
      <c r="SNA169" s="54"/>
      <c r="SNB169" s="54"/>
      <c r="SNC169" s="54"/>
      <c r="SND169" s="54"/>
      <c r="SNE169" s="54"/>
      <c r="SNF169" s="54"/>
      <c r="SNG169" s="54"/>
      <c r="SNH169" s="54"/>
      <c r="SNI169" s="54"/>
      <c r="SNJ169" s="54"/>
      <c r="SNK169" s="54"/>
      <c r="SNL169" s="54"/>
      <c r="SNM169" s="54"/>
      <c r="SNN169" s="54"/>
      <c r="SNO169" s="54"/>
      <c r="SNP169" s="54"/>
      <c r="SNQ169" s="54"/>
      <c r="SNR169" s="54"/>
      <c r="SNS169" s="54"/>
      <c r="SNT169" s="54"/>
      <c r="SNU169" s="54"/>
      <c r="SNV169" s="54"/>
      <c r="SNW169" s="54"/>
      <c r="SNX169" s="54"/>
      <c r="SNY169" s="54"/>
      <c r="SNZ169" s="54"/>
      <c r="SOA169" s="54"/>
      <c r="SOB169" s="54"/>
      <c r="SOC169" s="54"/>
      <c r="SOD169" s="54"/>
      <c r="SOE169" s="54"/>
      <c r="SOF169" s="54"/>
      <c r="SOG169" s="54"/>
      <c r="SOH169" s="54"/>
      <c r="SOI169" s="54"/>
      <c r="SOJ169" s="54"/>
      <c r="SOK169" s="54"/>
      <c r="SOL169" s="54"/>
      <c r="SOM169" s="54"/>
      <c r="SON169" s="54"/>
      <c r="SOO169" s="54"/>
      <c r="SOP169" s="54"/>
      <c r="SOQ169" s="54"/>
      <c r="SOR169" s="54"/>
      <c r="SOS169" s="54"/>
      <c r="SOT169" s="54"/>
      <c r="SOU169" s="54"/>
      <c r="SOV169" s="54"/>
      <c r="SOW169" s="54"/>
      <c r="SOX169" s="54"/>
      <c r="SOY169" s="54"/>
      <c r="SOZ169" s="54"/>
      <c r="SPA169" s="54"/>
      <c r="SPB169" s="54"/>
      <c r="SPC169" s="54"/>
      <c r="SPD169" s="54"/>
      <c r="SPE169" s="54"/>
      <c r="SPF169" s="54"/>
      <c r="SPG169" s="54"/>
      <c r="SPH169" s="54"/>
      <c r="SPI169" s="54"/>
      <c r="SPJ169" s="54"/>
      <c r="SPK169" s="54"/>
      <c r="SPL169" s="54"/>
      <c r="SPM169" s="54"/>
      <c r="SPN169" s="54"/>
      <c r="SPO169" s="54"/>
      <c r="SPP169" s="54"/>
      <c r="SPQ169" s="54"/>
      <c r="SPR169" s="54"/>
      <c r="SPS169" s="54"/>
      <c r="SPT169" s="54"/>
      <c r="SPU169" s="54"/>
      <c r="SPV169" s="54"/>
      <c r="SPW169" s="54"/>
      <c r="SPX169" s="54"/>
      <c r="SPY169" s="54"/>
      <c r="SPZ169" s="54"/>
      <c r="SQA169" s="54"/>
      <c r="SQB169" s="54"/>
      <c r="SQC169" s="54"/>
      <c r="SQD169" s="54"/>
      <c r="SQE169" s="54"/>
      <c r="SQF169" s="54"/>
      <c r="SQG169" s="54"/>
      <c r="SQH169" s="54"/>
      <c r="SQI169" s="54"/>
      <c r="SQJ169" s="54"/>
      <c r="SQK169" s="54"/>
      <c r="SQL169" s="54"/>
      <c r="SQM169" s="54"/>
      <c r="SQN169" s="54"/>
      <c r="SQO169" s="54"/>
      <c r="SQP169" s="54"/>
      <c r="SQQ169" s="54"/>
      <c r="SQR169" s="54"/>
      <c r="SQS169" s="54"/>
      <c r="SQT169" s="54"/>
      <c r="SQU169" s="54"/>
      <c r="SQV169" s="54"/>
      <c r="SQW169" s="54"/>
      <c r="SQX169" s="54"/>
      <c r="SQY169" s="54"/>
      <c r="SQZ169" s="54"/>
      <c r="SRA169" s="54"/>
      <c r="SRB169" s="54"/>
      <c r="SRC169" s="54"/>
      <c r="SRD169" s="54"/>
      <c r="SRE169" s="54"/>
      <c r="SRF169" s="54"/>
      <c r="SRG169" s="54"/>
      <c r="SRH169" s="54"/>
      <c r="SRI169" s="54"/>
      <c r="SRJ169" s="54"/>
      <c r="SRK169" s="54"/>
      <c r="SRL169" s="54"/>
      <c r="SRM169" s="54"/>
      <c r="SRN169" s="54"/>
      <c r="SRO169" s="54"/>
      <c r="SRP169" s="54"/>
      <c r="SRQ169" s="54"/>
      <c r="SRR169" s="54"/>
      <c r="SRS169" s="54"/>
      <c r="SRT169" s="54"/>
      <c r="SRU169" s="54"/>
      <c r="SRV169" s="54"/>
      <c r="SRW169" s="54"/>
      <c r="SRX169" s="54"/>
      <c r="SRY169" s="54"/>
      <c r="SRZ169" s="54"/>
      <c r="SSA169" s="54"/>
      <c r="SSB169" s="54"/>
      <c r="SSC169" s="54"/>
      <c r="SSD169" s="54"/>
      <c r="SSE169" s="54"/>
      <c r="SSF169" s="54"/>
      <c r="SSG169" s="54"/>
      <c r="SSH169" s="54"/>
      <c r="SSI169" s="54"/>
      <c r="SSJ169" s="54"/>
      <c r="SSK169" s="54"/>
      <c r="SSL169" s="54"/>
      <c r="SSM169" s="54"/>
      <c r="SSN169" s="54"/>
      <c r="SSO169" s="54"/>
      <c r="SSP169" s="54"/>
      <c r="SSQ169" s="54"/>
      <c r="SSR169" s="54"/>
      <c r="SSS169" s="54"/>
      <c r="SST169" s="54"/>
      <c r="SSU169" s="54"/>
      <c r="SSV169" s="54"/>
      <c r="SSW169" s="54"/>
      <c r="SSX169" s="54"/>
      <c r="SSY169" s="54"/>
      <c r="SSZ169" s="54"/>
      <c r="STA169" s="54"/>
      <c r="STB169" s="54"/>
      <c r="STC169" s="54"/>
      <c r="STD169" s="54"/>
      <c r="STE169" s="54"/>
      <c r="STF169" s="54"/>
      <c r="STG169" s="54"/>
      <c r="STH169" s="54"/>
      <c r="STI169" s="54"/>
      <c r="STJ169" s="54"/>
      <c r="STK169" s="54"/>
      <c r="STL169" s="54"/>
      <c r="STM169" s="54"/>
      <c r="STN169" s="54"/>
      <c r="STO169" s="54"/>
      <c r="STP169" s="54"/>
      <c r="STQ169" s="54"/>
      <c r="STR169" s="54"/>
      <c r="STS169" s="54"/>
      <c r="STT169" s="54"/>
      <c r="STU169" s="54"/>
      <c r="STV169" s="54"/>
      <c r="STW169" s="54"/>
      <c r="STX169" s="54"/>
      <c r="STY169" s="54"/>
      <c r="STZ169" s="54"/>
      <c r="SUA169" s="54"/>
      <c r="SUB169" s="54"/>
      <c r="SUC169" s="54"/>
      <c r="SUD169" s="54"/>
      <c r="SUE169" s="54"/>
      <c r="SUF169" s="54"/>
      <c r="SUG169" s="54"/>
      <c r="SUH169" s="54"/>
      <c r="SUI169" s="54"/>
      <c r="SUJ169" s="54"/>
      <c r="SUK169" s="54"/>
      <c r="SUL169" s="54"/>
      <c r="SUM169" s="54"/>
      <c r="SUN169" s="54"/>
      <c r="SUO169" s="54"/>
      <c r="SUP169" s="54"/>
      <c r="SUQ169" s="54"/>
      <c r="SUR169" s="54"/>
      <c r="SUS169" s="54"/>
      <c r="SUT169" s="54"/>
      <c r="SUU169" s="54"/>
      <c r="SUV169" s="54"/>
      <c r="SUW169" s="54"/>
      <c r="SUX169" s="54"/>
      <c r="SUY169" s="54"/>
      <c r="SUZ169" s="54"/>
      <c r="SVA169" s="54"/>
      <c r="SVB169" s="54"/>
      <c r="SVC169" s="54"/>
      <c r="SVD169" s="54"/>
      <c r="SVE169" s="54"/>
      <c r="SVF169" s="54"/>
      <c r="SVG169" s="54"/>
      <c r="SVH169" s="54"/>
      <c r="SVI169" s="54"/>
      <c r="SVJ169" s="54"/>
      <c r="SVK169" s="54"/>
      <c r="SVL169" s="54"/>
      <c r="SVM169" s="54"/>
      <c r="SVN169" s="54"/>
      <c r="SVO169" s="54"/>
      <c r="SVP169" s="54"/>
      <c r="SVQ169" s="54"/>
      <c r="SVR169" s="54"/>
      <c r="SVS169" s="54"/>
      <c r="SVT169" s="54"/>
      <c r="SVU169" s="54"/>
      <c r="SVV169" s="54"/>
      <c r="SVW169" s="54"/>
      <c r="SVX169" s="54"/>
      <c r="SVY169" s="54"/>
      <c r="SVZ169" s="54"/>
      <c r="SWA169" s="54"/>
      <c r="SWB169" s="54"/>
      <c r="SWC169" s="54"/>
      <c r="SWD169" s="54"/>
      <c r="SWE169" s="54"/>
      <c r="SWF169" s="54"/>
      <c r="SWG169" s="54"/>
      <c r="SWH169" s="54"/>
      <c r="SWI169" s="54"/>
      <c r="SWJ169" s="54"/>
      <c r="SWK169" s="54"/>
      <c r="SWL169" s="54"/>
      <c r="SWM169" s="54"/>
      <c r="SWN169" s="54"/>
      <c r="SWO169" s="54"/>
      <c r="SWP169" s="54"/>
      <c r="SWQ169" s="54"/>
      <c r="SWR169" s="54"/>
      <c r="SWS169" s="54"/>
      <c r="SWT169" s="54"/>
      <c r="SWU169" s="54"/>
      <c r="SWV169" s="54"/>
      <c r="SWW169" s="54"/>
      <c r="SWX169" s="54"/>
      <c r="SWY169" s="54"/>
      <c r="SWZ169" s="54"/>
      <c r="SXA169" s="54"/>
      <c r="SXB169" s="54"/>
      <c r="SXC169" s="54"/>
      <c r="SXD169" s="54"/>
      <c r="SXE169" s="54"/>
      <c r="SXF169" s="54"/>
      <c r="SXG169" s="54"/>
      <c r="SXH169" s="54"/>
      <c r="SXI169" s="54"/>
      <c r="SXJ169" s="54"/>
      <c r="SXK169" s="54"/>
      <c r="SXL169" s="54"/>
      <c r="SXM169" s="54"/>
      <c r="SXN169" s="54"/>
      <c r="SXO169" s="54"/>
      <c r="SXP169" s="54"/>
      <c r="SXQ169" s="54"/>
      <c r="SXR169" s="54"/>
      <c r="SXS169" s="54"/>
      <c r="SXT169" s="54"/>
      <c r="SXU169" s="54"/>
      <c r="SXV169" s="54"/>
      <c r="SXW169" s="54"/>
      <c r="SXX169" s="54"/>
      <c r="SXY169" s="54"/>
      <c r="SXZ169" s="54"/>
      <c r="SYA169" s="54"/>
      <c r="SYB169" s="54"/>
      <c r="SYC169" s="54"/>
      <c r="SYD169" s="54"/>
      <c r="SYE169" s="54"/>
      <c r="SYF169" s="54"/>
      <c r="SYG169" s="54"/>
      <c r="SYH169" s="54"/>
      <c r="SYI169" s="54"/>
      <c r="SYJ169" s="54"/>
      <c r="SYK169" s="54"/>
      <c r="SYL169" s="54"/>
      <c r="SYM169" s="54"/>
      <c r="SYN169" s="54"/>
      <c r="SYO169" s="54"/>
      <c r="SYP169" s="54"/>
      <c r="SYQ169" s="54"/>
      <c r="SYR169" s="54"/>
      <c r="SYS169" s="54"/>
      <c r="SYT169" s="54"/>
      <c r="SYU169" s="54"/>
      <c r="SYV169" s="54"/>
      <c r="SYW169" s="54"/>
      <c r="SYX169" s="54"/>
      <c r="SYY169" s="54"/>
      <c r="SYZ169" s="54"/>
      <c r="SZA169" s="54"/>
      <c r="SZB169" s="54"/>
      <c r="SZC169" s="54"/>
      <c r="SZD169" s="54"/>
      <c r="SZE169" s="54"/>
      <c r="SZF169" s="54"/>
      <c r="SZG169" s="54"/>
      <c r="SZH169" s="54"/>
      <c r="SZI169" s="54"/>
      <c r="SZJ169" s="54"/>
      <c r="SZK169" s="54"/>
      <c r="SZL169" s="54"/>
      <c r="SZM169" s="54"/>
      <c r="SZN169" s="54"/>
      <c r="SZO169" s="54"/>
      <c r="SZP169" s="54"/>
      <c r="SZQ169" s="54"/>
      <c r="SZR169" s="54"/>
      <c r="SZS169" s="54"/>
      <c r="SZT169" s="54"/>
      <c r="SZU169" s="54"/>
      <c r="SZV169" s="54"/>
      <c r="SZW169" s="54"/>
      <c r="SZX169" s="54"/>
      <c r="SZY169" s="54"/>
      <c r="SZZ169" s="54"/>
      <c r="TAA169" s="54"/>
      <c r="TAB169" s="54"/>
      <c r="TAC169" s="54"/>
      <c r="TAD169" s="54"/>
      <c r="TAE169" s="54"/>
      <c r="TAF169" s="54"/>
      <c r="TAG169" s="54"/>
      <c r="TAH169" s="54"/>
      <c r="TAI169" s="54"/>
      <c r="TAJ169" s="54"/>
      <c r="TAK169" s="54"/>
      <c r="TAL169" s="54"/>
      <c r="TAM169" s="54"/>
      <c r="TAN169" s="54"/>
      <c r="TAO169" s="54"/>
      <c r="TAP169" s="54"/>
      <c r="TAQ169" s="54"/>
      <c r="TAR169" s="54"/>
      <c r="TAS169" s="54"/>
      <c r="TAT169" s="54"/>
      <c r="TAU169" s="54"/>
      <c r="TAV169" s="54"/>
      <c r="TAW169" s="54"/>
      <c r="TAX169" s="54"/>
      <c r="TAY169" s="54"/>
      <c r="TAZ169" s="54"/>
      <c r="TBA169" s="54"/>
      <c r="TBB169" s="54"/>
      <c r="TBC169" s="54"/>
      <c r="TBD169" s="54"/>
      <c r="TBE169" s="54"/>
      <c r="TBF169" s="54"/>
      <c r="TBG169" s="54"/>
      <c r="TBH169" s="54"/>
      <c r="TBI169" s="54"/>
      <c r="TBJ169" s="54"/>
      <c r="TBK169" s="54"/>
      <c r="TBL169" s="54"/>
      <c r="TBM169" s="54"/>
      <c r="TBN169" s="54"/>
      <c r="TBO169" s="54"/>
      <c r="TBP169" s="54"/>
      <c r="TBQ169" s="54"/>
      <c r="TBR169" s="54"/>
      <c r="TBS169" s="54"/>
      <c r="TBT169" s="54"/>
      <c r="TBU169" s="54"/>
      <c r="TBV169" s="54"/>
      <c r="TBW169" s="54"/>
      <c r="TBX169" s="54"/>
      <c r="TBY169" s="54"/>
      <c r="TBZ169" s="54"/>
      <c r="TCA169" s="54"/>
      <c r="TCB169" s="54"/>
      <c r="TCC169" s="54"/>
      <c r="TCD169" s="54"/>
      <c r="TCE169" s="54"/>
      <c r="TCF169" s="54"/>
      <c r="TCG169" s="54"/>
      <c r="TCH169" s="54"/>
      <c r="TCI169" s="54"/>
      <c r="TCJ169" s="54"/>
      <c r="TCK169" s="54"/>
      <c r="TCL169" s="54"/>
      <c r="TCM169" s="54"/>
      <c r="TCN169" s="54"/>
      <c r="TCO169" s="54"/>
      <c r="TCP169" s="54"/>
      <c r="TCQ169" s="54"/>
      <c r="TCR169" s="54"/>
      <c r="TCS169" s="54"/>
      <c r="TCT169" s="54"/>
      <c r="TCU169" s="54"/>
      <c r="TCV169" s="54"/>
      <c r="TCW169" s="54"/>
      <c r="TCX169" s="54"/>
      <c r="TCY169" s="54"/>
      <c r="TCZ169" s="54"/>
      <c r="TDA169" s="54"/>
      <c r="TDB169" s="54"/>
      <c r="TDC169" s="54"/>
      <c r="TDD169" s="54"/>
      <c r="TDE169" s="54"/>
      <c r="TDF169" s="54"/>
      <c r="TDG169" s="54"/>
      <c r="TDH169" s="54"/>
      <c r="TDI169" s="54"/>
      <c r="TDJ169" s="54"/>
      <c r="TDK169" s="54"/>
      <c r="TDL169" s="54"/>
      <c r="TDM169" s="54"/>
      <c r="TDN169" s="54"/>
      <c r="TDO169" s="54"/>
      <c r="TDP169" s="54"/>
      <c r="TDQ169" s="54"/>
      <c r="TDR169" s="54"/>
      <c r="TDS169" s="54"/>
      <c r="TDT169" s="54"/>
      <c r="TDU169" s="54"/>
      <c r="TDV169" s="54"/>
      <c r="TDW169" s="54"/>
      <c r="TDX169" s="54"/>
      <c r="TDY169" s="54"/>
      <c r="TDZ169" s="54"/>
      <c r="TEA169" s="54"/>
      <c r="TEB169" s="54"/>
      <c r="TEC169" s="54"/>
      <c r="TED169" s="54"/>
      <c r="TEE169" s="54"/>
      <c r="TEF169" s="54"/>
      <c r="TEG169" s="54"/>
      <c r="TEH169" s="54"/>
      <c r="TEI169" s="54"/>
      <c r="TEJ169" s="54"/>
      <c r="TEK169" s="54"/>
      <c r="TEL169" s="54"/>
      <c r="TEM169" s="54"/>
      <c r="TEN169" s="54"/>
      <c r="TEO169" s="54"/>
      <c r="TEP169" s="54"/>
      <c r="TEQ169" s="54"/>
      <c r="TER169" s="54"/>
      <c r="TES169" s="54"/>
      <c r="TET169" s="54"/>
      <c r="TEU169" s="54"/>
      <c r="TEV169" s="54"/>
      <c r="TEW169" s="54"/>
      <c r="TEX169" s="54"/>
      <c r="TEY169" s="54"/>
      <c r="TEZ169" s="54"/>
      <c r="TFA169" s="54"/>
      <c r="TFB169" s="54"/>
      <c r="TFC169" s="54"/>
      <c r="TFD169" s="54"/>
      <c r="TFE169" s="54"/>
      <c r="TFF169" s="54"/>
      <c r="TFG169" s="54"/>
      <c r="TFH169" s="54"/>
      <c r="TFI169" s="54"/>
      <c r="TFJ169" s="54"/>
      <c r="TFK169" s="54"/>
      <c r="TFL169" s="54"/>
      <c r="TFM169" s="54"/>
      <c r="TFN169" s="54"/>
      <c r="TFO169" s="54"/>
      <c r="TFP169" s="54"/>
      <c r="TFQ169" s="54"/>
      <c r="TFR169" s="54"/>
      <c r="TFS169" s="54"/>
      <c r="TFT169" s="54"/>
      <c r="TFU169" s="54"/>
      <c r="TFV169" s="54"/>
      <c r="TFW169" s="54"/>
      <c r="TFX169" s="54"/>
      <c r="TFY169" s="54"/>
      <c r="TFZ169" s="54"/>
      <c r="TGA169" s="54"/>
      <c r="TGB169" s="54"/>
      <c r="TGC169" s="54"/>
      <c r="TGD169" s="54"/>
      <c r="TGE169" s="54"/>
      <c r="TGF169" s="54"/>
      <c r="TGG169" s="54"/>
      <c r="TGH169" s="54"/>
      <c r="TGI169" s="54"/>
      <c r="TGJ169" s="54"/>
      <c r="TGK169" s="54"/>
      <c r="TGL169" s="54"/>
      <c r="TGM169" s="54"/>
      <c r="TGN169" s="54"/>
      <c r="TGO169" s="54"/>
      <c r="TGP169" s="54"/>
      <c r="TGQ169" s="54"/>
      <c r="TGR169" s="54"/>
      <c r="TGS169" s="54"/>
      <c r="TGT169" s="54"/>
      <c r="TGU169" s="54"/>
      <c r="TGV169" s="54"/>
      <c r="TGW169" s="54"/>
      <c r="TGX169" s="54"/>
      <c r="TGY169" s="54"/>
      <c r="TGZ169" s="54"/>
      <c r="THA169" s="54"/>
      <c r="THB169" s="54"/>
      <c r="THC169" s="54"/>
      <c r="THD169" s="54"/>
      <c r="THE169" s="54"/>
      <c r="THF169" s="54"/>
      <c r="THG169" s="54"/>
      <c r="THH169" s="54"/>
      <c r="THI169" s="54"/>
      <c r="THJ169" s="54"/>
      <c r="THK169" s="54"/>
      <c r="THL169" s="54"/>
      <c r="THM169" s="54"/>
      <c r="THN169" s="54"/>
      <c r="THO169" s="54"/>
      <c r="THP169" s="54"/>
      <c r="THQ169" s="54"/>
      <c r="THR169" s="54"/>
      <c r="THS169" s="54"/>
      <c r="THT169" s="54"/>
      <c r="THU169" s="54"/>
      <c r="THV169" s="54"/>
      <c r="THW169" s="54"/>
      <c r="THX169" s="54"/>
      <c r="THY169" s="54"/>
      <c r="THZ169" s="54"/>
      <c r="TIA169" s="54"/>
      <c r="TIB169" s="54"/>
      <c r="TIC169" s="54"/>
      <c r="TID169" s="54"/>
      <c r="TIE169" s="54"/>
      <c r="TIF169" s="54"/>
      <c r="TIG169" s="54"/>
      <c r="TIH169" s="54"/>
      <c r="TII169" s="54"/>
      <c r="TIJ169" s="54"/>
      <c r="TIK169" s="54"/>
      <c r="TIL169" s="54"/>
      <c r="TIM169" s="54"/>
      <c r="TIN169" s="54"/>
      <c r="TIO169" s="54"/>
      <c r="TIP169" s="54"/>
      <c r="TIQ169" s="54"/>
      <c r="TIR169" s="54"/>
      <c r="TIS169" s="54"/>
      <c r="TIT169" s="54"/>
      <c r="TIU169" s="54"/>
      <c r="TIV169" s="54"/>
      <c r="TIW169" s="54"/>
      <c r="TIX169" s="54"/>
      <c r="TIY169" s="54"/>
      <c r="TIZ169" s="54"/>
      <c r="TJA169" s="54"/>
      <c r="TJB169" s="54"/>
      <c r="TJC169" s="54"/>
      <c r="TJD169" s="54"/>
      <c r="TJE169" s="54"/>
      <c r="TJF169" s="54"/>
      <c r="TJG169" s="54"/>
      <c r="TJH169" s="54"/>
      <c r="TJI169" s="54"/>
      <c r="TJJ169" s="54"/>
      <c r="TJK169" s="54"/>
      <c r="TJL169" s="54"/>
      <c r="TJM169" s="54"/>
      <c r="TJN169" s="54"/>
      <c r="TJO169" s="54"/>
      <c r="TJP169" s="54"/>
      <c r="TJQ169" s="54"/>
      <c r="TJR169" s="54"/>
      <c r="TJS169" s="54"/>
      <c r="TJT169" s="54"/>
      <c r="TJU169" s="54"/>
      <c r="TJV169" s="54"/>
      <c r="TJW169" s="54"/>
      <c r="TJX169" s="54"/>
      <c r="TJY169" s="54"/>
      <c r="TJZ169" s="54"/>
      <c r="TKA169" s="54"/>
      <c r="TKB169" s="54"/>
      <c r="TKC169" s="54"/>
      <c r="TKD169" s="54"/>
      <c r="TKE169" s="54"/>
      <c r="TKF169" s="54"/>
      <c r="TKG169" s="54"/>
      <c r="TKH169" s="54"/>
      <c r="TKI169" s="54"/>
      <c r="TKJ169" s="54"/>
      <c r="TKK169" s="54"/>
      <c r="TKL169" s="54"/>
      <c r="TKM169" s="54"/>
      <c r="TKN169" s="54"/>
      <c r="TKO169" s="54"/>
      <c r="TKP169" s="54"/>
      <c r="TKQ169" s="54"/>
      <c r="TKR169" s="54"/>
      <c r="TKS169" s="54"/>
      <c r="TKT169" s="54"/>
      <c r="TKU169" s="54"/>
      <c r="TKV169" s="54"/>
      <c r="TKW169" s="54"/>
      <c r="TKX169" s="54"/>
      <c r="TKY169" s="54"/>
      <c r="TKZ169" s="54"/>
      <c r="TLA169" s="54"/>
      <c r="TLB169" s="54"/>
      <c r="TLC169" s="54"/>
      <c r="TLD169" s="54"/>
      <c r="TLE169" s="54"/>
      <c r="TLF169" s="54"/>
      <c r="TLG169" s="54"/>
      <c r="TLH169" s="54"/>
      <c r="TLI169" s="54"/>
      <c r="TLJ169" s="54"/>
      <c r="TLK169" s="54"/>
      <c r="TLL169" s="54"/>
      <c r="TLM169" s="54"/>
      <c r="TLN169" s="54"/>
      <c r="TLO169" s="54"/>
      <c r="TLP169" s="54"/>
      <c r="TLQ169" s="54"/>
      <c r="TLR169" s="54"/>
      <c r="TLS169" s="54"/>
      <c r="TLT169" s="54"/>
      <c r="TLU169" s="54"/>
      <c r="TLV169" s="54"/>
      <c r="TLW169" s="54"/>
      <c r="TLX169" s="54"/>
      <c r="TLY169" s="54"/>
      <c r="TLZ169" s="54"/>
      <c r="TMA169" s="54"/>
      <c r="TMB169" s="54"/>
      <c r="TMC169" s="54"/>
      <c r="TMD169" s="54"/>
      <c r="TME169" s="54"/>
      <c r="TMF169" s="54"/>
      <c r="TMG169" s="54"/>
      <c r="TMH169" s="54"/>
      <c r="TMI169" s="54"/>
      <c r="TMJ169" s="54"/>
      <c r="TMK169" s="54"/>
      <c r="TML169" s="54"/>
      <c r="TMM169" s="54"/>
      <c r="TMN169" s="54"/>
      <c r="TMO169" s="54"/>
      <c r="TMP169" s="54"/>
      <c r="TMQ169" s="54"/>
      <c r="TMR169" s="54"/>
      <c r="TMS169" s="54"/>
      <c r="TMT169" s="54"/>
      <c r="TMU169" s="54"/>
      <c r="TMV169" s="54"/>
      <c r="TMW169" s="54"/>
      <c r="TMX169" s="54"/>
      <c r="TMY169" s="54"/>
      <c r="TMZ169" s="54"/>
      <c r="TNA169" s="54"/>
      <c r="TNB169" s="54"/>
      <c r="TNC169" s="54"/>
      <c r="TND169" s="54"/>
      <c r="TNE169" s="54"/>
      <c r="TNF169" s="54"/>
      <c r="TNG169" s="54"/>
      <c r="TNH169" s="54"/>
      <c r="TNI169" s="54"/>
      <c r="TNJ169" s="54"/>
      <c r="TNK169" s="54"/>
      <c r="TNL169" s="54"/>
      <c r="TNM169" s="54"/>
      <c r="TNN169" s="54"/>
      <c r="TNO169" s="54"/>
      <c r="TNP169" s="54"/>
      <c r="TNQ169" s="54"/>
      <c r="TNR169" s="54"/>
      <c r="TNS169" s="54"/>
      <c r="TNT169" s="54"/>
      <c r="TNU169" s="54"/>
      <c r="TNV169" s="54"/>
      <c r="TNW169" s="54"/>
      <c r="TNX169" s="54"/>
      <c r="TNY169" s="54"/>
      <c r="TNZ169" s="54"/>
      <c r="TOA169" s="54"/>
      <c r="TOB169" s="54"/>
      <c r="TOC169" s="54"/>
      <c r="TOD169" s="54"/>
      <c r="TOE169" s="54"/>
      <c r="TOF169" s="54"/>
      <c r="TOG169" s="54"/>
      <c r="TOH169" s="54"/>
      <c r="TOI169" s="54"/>
      <c r="TOJ169" s="54"/>
      <c r="TOK169" s="54"/>
      <c r="TOL169" s="54"/>
      <c r="TOM169" s="54"/>
      <c r="TON169" s="54"/>
      <c r="TOO169" s="54"/>
      <c r="TOP169" s="54"/>
      <c r="TOQ169" s="54"/>
      <c r="TOR169" s="54"/>
      <c r="TOS169" s="54"/>
      <c r="TOT169" s="54"/>
      <c r="TOU169" s="54"/>
      <c r="TOV169" s="54"/>
      <c r="TOW169" s="54"/>
      <c r="TOX169" s="54"/>
      <c r="TOY169" s="54"/>
      <c r="TOZ169" s="54"/>
      <c r="TPA169" s="54"/>
      <c r="TPB169" s="54"/>
      <c r="TPC169" s="54"/>
      <c r="TPD169" s="54"/>
      <c r="TPE169" s="54"/>
      <c r="TPF169" s="54"/>
      <c r="TPG169" s="54"/>
      <c r="TPH169" s="54"/>
      <c r="TPI169" s="54"/>
      <c r="TPJ169" s="54"/>
      <c r="TPK169" s="54"/>
      <c r="TPL169" s="54"/>
      <c r="TPM169" s="54"/>
      <c r="TPN169" s="54"/>
      <c r="TPO169" s="54"/>
      <c r="TPP169" s="54"/>
      <c r="TPQ169" s="54"/>
      <c r="TPR169" s="54"/>
      <c r="TPS169" s="54"/>
      <c r="TPT169" s="54"/>
      <c r="TPU169" s="54"/>
      <c r="TPV169" s="54"/>
      <c r="TPW169" s="54"/>
      <c r="TPX169" s="54"/>
      <c r="TPY169" s="54"/>
      <c r="TPZ169" s="54"/>
      <c r="TQA169" s="54"/>
      <c r="TQB169" s="54"/>
      <c r="TQC169" s="54"/>
      <c r="TQD169" s="54"/>
      <c r="TQE169" s="54"/>
      <c r="TQF169" s="54"/>
      <c r="TQG169" s="54"/>
      <c r="TQH169" s="54"/>
      <c r="TQI169" s="54"/>
      <c r="TQJ169" s="54"/>
      <c r="TQK169" s="54"/>
      <c r="TQL169" s="54"/>
      <c r="TQM169" s="54"/>
      <c r="TQN169" s="54"/>
      <c r="TQO169" s="54"/>
      <c r="TQP169" s="54"/>
      <c r="TQQ169" s="54"/>
      <c r="TQR169" s="54"/>
      <c r="TQS169" s="54"/>
      <c r="TQT169" s="54"/>
      <c r="TQU169" s="54"/>
      <c r="TQV169" s="54"/>
      <c r="TQW169" s="54"/>
      <c r="TQX169" s="54"/>
      <c r="TQY169" s="54"/>
      <c r="TQZ169" s="54"/>
      <c r="TRA169" s="54"/>
      <c r="TRB169" s="54"/>
      <c r="TRC169" s="54"/>
      <c r="TRD169" s="54"/>
      <c r="TRE169" s="54"/>
      <c r="TRF169" s="54"/>
      <c r="TRG169" s="54"/>
      <c r="TRH169" s="54"/>
      <c r="TRI169" s="54"/>
      <c r="TRJ169" s="54"/>
      <c r="TRK169" s="54"/>
      <c r="TRL169" s="54"/>
      <c r="TRM169" s="54"/>
      <c r="TRN169" s="54"/>
      <c r="TRO169" s="54"/>
      <c r="TRP169" s="54"/>
      <c r="TRQ169" s="54"/>
      <c r="TRR169" s="54"/>
      <c r="TRS169" s="54"/>
      <c r="TRT169" s="54"/>
      <c r="TRU169" s="54"/>
      <c r="TRV169" s="54"/>
      <c r="TRW169" s="54"/>
      <c r="TRX169" s="54"/>
      <c r="TRY169" s="54"/>
      <c r="TRZ169" s="54"/>
      <c r="TSA169" s="54"/>
      <c r="TSB169" s="54"/>
      <c r="TSC169" s="54"/>
      <c r="TSD169" s="54"/>
      <c r="TSE169" s="54"/>
      <c r="TSF169" s="54"/>
      <c r="TSG169" s="54"/>
      <c r="TSH169" s="54"/>
      <c r="TSI169" s="54"/>
      <c r="TSJ169" s="54"/>
      <c r="TSK169" s="54"/>
      <c r="TSL169" s="54"/>
      <c r="TSM169" s="54"/>
      <c r="TSN169" s="54"/>
      <c r="TSO169" s="54"/>
      <c r="TSP169" s="54"/>
      <c r="TSQ169" s="54"/>
      <c r="TSR169" s="54"/>
      <c r="TSS169" s="54"/>
      <c r="TST169" s="54"/>
      <c r="TSU169" s="54"/>
      <c r="TSV169" s="54"/>
      <c r="TSW169" s="54"/>
      <c r="TSX169" s="54"/>
      <c r="TSY169" s="54"/>
      <c r="TSZ169" s="54"/>
      <c r="TTA169" s="54"/>
      <c r="TTB169" s="54"/>
      <c r="TTC169" s="54"/>
      <c r="TTD169" s="54"/>
      <c r="TTE169" s="54"/>
      <c r="TTF169" s="54"/>
      <c r="TTG169" s="54"/>
      <c r="TTH169" s="54"/>
      <c r="TTI169" s="54"/>
      <c r="TTJ169" s="54"/>
      <c r="TTK169" s="54"/>
      <c r="TTL169" s="54"/>
      <c r="TTM169" s="54"/>
      <c r="TTN169" s="54"/>
      <c r="TTO169" s="54"/>
      <c r="TTP169" s="54"/>
      <c r="TTQ169" s="54"/>
      <c r="TTR169" s="54"/>
      <c r="TTS169" s="54"/>
      <c r="TTT169" s="54"/>
      <c r="TTU169" s="54"/>
      <c r="TTV169" s="54"/>
      <c r="TTW169" s="54"/>
      <c r="TTX169" s="54"/>
      <c r="TTY169" s="54"/>
      <c r="TTZ169" s="54"/>
      <c r="TUA169" s="54"/>
      <c r="TUB169" s="54"/>
      <c r="TUC169" s="54"/>
      <c r="TUD169" s="54"/>
      <c r="TUE169" s="54"/>
      <c r="TUF169" s="54"/>
      <c r="TUG169" s="54"/>
      <c r="TUH169" s="54"/>
      <c r="TUI169" s="54"/>
      <c r="TUJ169" s="54"/>
      <c r="TUK169" s="54"/>
      <c r="TUL169" s="54"/>
      <c r="TUM169" s="54"/>
      <c r="TUN169" s="54"/>
      <c r="TUO169" s="54"/>
      <c r="TUP169" s="54"/>
      <c r="TUQ169" s="54"/>
      <c r="TUR169" s="54"/>
      <c r="TUS169" s="54"/>
      <c r="TUT169" s="54"/>
      <c r="TUU169" s="54"/>
      <c r="TUV169" s="54"/>
      <c r="TUW169" s="54"/>
      <c r="TUX169" s="54"/>
      <c r="TUY169" s="54"/>
      <c r="TUZ169" s="54"/>
      <c r="TVA169" s="54"/>
      <c r="TVB169" s="54"/>
      <c r="TVC169" s="54"/>
      <c r="TVD169" s="54"/>
      <c r="TVE169" s="54"/>
      <c r="TVF169" s="54"/>
      <c r="TVG169" s="54"/>
      <c r="TVH169" s="54"/>
      <c r="TVI169" s="54"/>
      <c r="TVJ169" s="54"/>
      <c r="TVK169" s="54"/>
      <c r="TVL169" s="54"/>
      <c r="TVM169" s="54"/>
      <c r="TVN169" s="54"/>
      <c r="TVO169" s="54"/>
      <c r="TVP169" s="54"/>
      <c r="TVQ169" s="54"/>
      <c r="TVR169" s="54"/>
      <c r="TVS169" s="54"/>
      <c r="TVT169" s="54"/>
      <c r="TVU169" s="54"/>
      <c r="TVV169" s="54"/>
      <c r="TVW169" s="54"/>
      <c r="TVX169" s="54"/>
      <c r="TVY169" s="54"/>
      <c r="TVZ169" s="54"/>
      <c r="TWA169" s="54"/>
      <c r="TWB169" s="54"/>
      <c r="TWC169" s="54"/>
      <c r="TWD169" s="54"/>
      <c r="TWE169" s="54"/>
      <c r="TWF169" s="54"/>
      <c r="TWG169" s="54"/>
      <c r="TWH169" s="54"/>
      <c r="TWI169" s="54"/>
      <c r="TWJ169" s="54"/>
      <c r="TWK169" s="54"/>
      <c r="TWL169" s="54"/>
      <c r="TWM169" s="54"/>
      <c r="TWN169" s="54"/>
      <c r="TWO169" s="54"/>
      <c r="TWP169" s="54"/>
      <c r="TWQ169" s="54"/>
      <c r="TWR169" s="54"/>
      <c r="TWS169" s="54"/>
      <c r="TWT169" s="54"/>
      <c r="TWU169" s="54"/>
      <c r="TWV169" s="54"/>
      <c r="TWW169" s="54"/>
      <c r="TWX169" s="54"/>
      <c r="TWY169" s="54"/>
      <c r="TWZ169" s="54"/>
      <c r="TXA169" s="54"/>
      <c r="TXB169" s="54"/>
      <c r="TXC169" s="54"/>
      <c r="TXD169" s="54"/>
      <c r="TXE169" s="54"/>
      <c r="TXF169" s="54"/>
      <c r="TXG169" s="54"/>
      <c r="TXH169" s="54"/>
      <c r="TXI169" s="54"/>
      <c r="TXJ169" s="54"/>
      <c r="TXK169" s="54"/>
      <c r="TXL169" s="54"/>
      <c r="TXM169" s="54"/>
      <c r="TXN169" s="54"/>
      <c r="TXO169" s="54"/>
      <c r="TXP169" s="54"/>
      <c r="TXQ169" s="54"/>
      <c r="TXR169" s="54"/>
      <c r="TXS169" s="54"/>
      <c r="TXT169" s="54"/>
      <c r="TXU169" s="54"/>
      <c r="TXV169" s="54"/>
      <c r="TXW169" s="54"/>
      <c r="TXX169" s="54"/>
      <c r="TXY169" s="54"/>
      <c r="TXZ169" s="54"/>
      <c r="TYA169" s="54"/>
      <c r="TYB169" s="54"/>
      <c r="TYC169" s="54"/>
      <c r="TYD169" s="54"/>
      <c r="TYE169" s="54"/>
      <c r="TYF169" s="54"/>
      <c r="TYG169" s="54"/>
      <c r="TYH169" s="54"/>
      <c r="TYI169" s="54"/>
      <c r="TYJ169" s="54"/>
      <c r="TYK169" s="54"/>
      <c r="TYL169" s="54"/>
      <c r="TYM169" s="54"/>
      <c r="TYN169" s="54"/>
      <c r="TYO169" s="54"/>
      <c r="TYP169" s="54"/>
      <c r="TYQ169" s="54"/>
      <c r="TYR169" s="54"/>
      <c r="TYS169" s="54"/>
      <c r="TYT169" s="54"/>
      <c r="TYU169" s="54"/>
      <c r="TYV169" s="54"/>
      <c r="TYW169" s="54"/>
      <c r="TYX169" s="54"/>
      <c r="TYY169" s="54"/>
      <c r="TYZ169" s="54"/>
      <c r="TZA169" s="54"/>
      <c r="TZB169" s="54"/>
      <c r="TZC169" s="54"/>
      <c r="TZD169" s="54"/>
      <c r="TZE169" s="54"/>
      <c r="TZF169" s="54"/>
      <c r="TZG169" s="54"/>
      <c r="TZH169" s="54"/>
      <c r="TZI169" s="54"/>
      <c r="TZJ169" s="54"/>
      <c r="TZK169" s="54"/>
      <c r="TZL169" s="54"/>
      <c r="TZM169" s="54"/>
      <c r="TZN169" s="54"/>
      <c r="TZO169" s="54"/>
      <c r="TZP169" s="54"/>
      <c r="TZQ169" s="54"/>
      <c r="TZR169" s="54"/>
      <c r="TZS169" s="54"/>
      <c r="TZT169" s="54"/>
      <c r="TZU169" s="54"/>
      <c r="TZV169" s="54"/>
      <c r="TZW169" s="54"/>
      <c r="TZX169" s="54"/>
      <c r="TZY169" s="54"/>
      <c r="TZZ169" s="54"/>
      <c r="UAA169" s="54"/>
      <c r="UAB169" s="54"/>
      <c r="UAC169" s="54"/>
      <c r="UAD169" s="54"/>
      <c r="UAE169" s="54"/>
      <c r="UAF169" s="54"/>
      <c r="UAG169" s="54"/>
      <c r="UAH169" s="54"/>
      <c r="UAI169" s="54"/>
      <c r="UAJ169" s="54"/>
      <c r="UAK169" s="54"/>
      <c r="UAL169" s="54"/>
      <c r="UAM169" s="54"/>
      <c r="UAN169" s="54"/>
      <c r="UAO169" s="54"/>
      <c r="UAP169" s="54"/>
      <c r="UAQ169" s="54"/>
      <c r="UAR169" s="54"/>
      <c r="UAS169" s="54"/>
      <c r="UAT169" s="54"/>
      <c r="UAU169" s="54"/>
      <c r="UAV169" s="54"/>
      <c r="UAW169" s="54"/>
      <c r="UAX169" s="54"/>
      <c r="UAY169" s="54"/>
      <c r="UAZ169" s="54"/>
      <c r="UBA169" s="54"/>
      <c r="UBB169" s="54"/>
      <c r="UBC169" s="54"/>
      <c r="UBD169" s="54"/>
      <c r="UBE169" s="54"/>
      <c r="UBF169" s="54"/>
      <c r="UBG169" s="54"/>
      <c r="UBH169" s="54"/>
      <c r="UBI169" s="54"/>
      <c r="UBJ169" s="54"/>
      <c r="UBK169" s="54"/>
      <c r="UBL169" s="54"/>
      <c r="UBM169" s="54"/>
      <c r="UBN169" s="54"/>
      <c r="UBO169" s="54"/>
      <c r="UBP169" s="54"/>
      <c r="UBQ169" s="54"/>
      <c r="UBR169" s="54"/>
      <c r="UBS169" s="54"/>
      <c r="UBT169" s="54"/>
      <c r="UBU169" s="54"/>
      <c r="UBV169" s="54"/>
      <c r="UBW169" s="54"/>
      <c r="UBX169" s="54"/>
      <c r="UBY169" s="54"/>
      <c r="UBZ169" s="54"/>
      <c r="UCA169" s="54"/>
      <c r="UCB169" s="54"/>
      <c r="UCC169" s="54"/>
      <c r="UCD169" s="54"/>
      <c r="UCE169" s="54"/>
      <c r="UCF169" s="54"/>
      <c r="UCG169" s="54"/>
      <c r="UCH169" s="54"/>
      <c r="UCI169" s="54"/>
      <c r="UCJ169" s="54"/>
      <c r="UCK169" s="54"/>
      <c r="UCL169" s="54"/>
      <c r="UCM169" s="54"/>
      <c r="UCN169" s="54"/>
      <c r="UCO169" s="54"/>
      <c r="UCP169" s="54"/>
      <c r="UCQ169" s="54"/>
      <c r="UCR169" s="54"/>
      <c r="UCS169" s="54"/>
      <c r="UCT169" s="54"/>
      <c r="UCU169" s="54"/>
      <c r="UCV169" s="54"/>
      <c r="UCW169" s="54"/>
      <c r="UCX169" s="54"/>
      <c r="UCY169" s="54"/>
      <c r="UCZ169" s="54"/>
      <c r="UDA169" s="54"/>
      <c r="UDB169" s="54"/>
      <c r="UDC169" s="54"/>
      <c r="UDD169" s="54"/>
      <c r="UDE169" s="54"/>
      <c r="UDF169" s="54"/>
      <c r="UDG169" s="54"/>
      <c r="UDH169" s="54"/>
      <c r="UDI169" s="54"/>
      <c r="UDJ169" s="54"/>
      <c r="UDK169" s="54"/>
      <c r="UDL169" s="54"/>
      <c r="UDM169" s="54"/>
      <c r="UDN169" s="54"/>
      <c r="UDO169" s="54"/>
      <c r="UDP169" s="54"/>
      <c r="UDQ169" s="54"/>
      <c r="UDR169" s="54"/>
      <c r="UDS169" s="54"/>
      <c r="UDT169" s="54"/>
      <c r="UDU169" s="54"/>
      <c r="UDV169" s="54"/>
      <c r="UDW169" s="54"/>
      <c r="UDX169" s="54"/>
      <c r="UDY169" s="54"/>
      <c r="UDZ169" s="54"/>
      <c r="UEA169" s="54"/>
      <c r="UEB169" s="54"/>
      <c r="UEC169" s="54"/>
      <c r="UED169" s="54"/>
      <c r="UEE169" s="54"/>
      <c r="UEF169" s="54"/>
      <c r="UEG169" s="54"/>
      <c r="UEH169" s="54"/>
      <c r="UEI169" s="54"/>
      <c r="UEJ169" s="54"/>
      <c r="UEK169" s="54"/>
      <c r="UEL169" s="54"/>
      <c r="UEM169" s="54"/>
      <c r="UEN169" s="54"/>
      <c r="UEO169" s="54"/>
      <c r="UEP169" s="54"/>
      <c r="UEQ169" s="54"/>
      <c r="UER169" s="54"/>
      <c r="UES169" s="54"/>
      <c r="UET169" s="54"/>
      <c r="UEU169" s="54"/>
      <c r="UEV169" s="54"/>
      <c r="UEW169" s="54"/>
      <c r="UEX169" s="54"/>
      <c r="UEY169" s="54"/>
      <c r="UEZ169" s="54"/>
      <c r="UFA169" s="54"/>
      <c r="UFB169" s="54"/>
      <c r="UFC169" s="54"/>
      <c r="UFD169" s="54"/>
      <c r="UFE169" s="54"/>
      <c r="UFF169" s="54"/>
      <c r="UFG169" s="54"/>
      <c r="UFH169" s="54"/>
      <c r="UFI169" s="54"/>
      <c r="UFJ169" s="54"/>
      <c r="UFK169" s="54"/>
      <c r="UFL169" s="54"/>
      <c r="UFM169" s="54"/>
      <c r="UFN169" s="54"/>
      <c r="UFO169" s="54"/>
      <c r="UFP169" s="54"/>
      <c r="UFQ169" s="54"/>
      <c r="UFR169" s="54"/>
      <c r="UFS169" s="54"/>
      <c r="UFT169" s="54"/>
      <c r="UFU169" s="54"/>
      <c r="UFV169" s="54"/>
      <c r="UFW169" s="54"/>
      <c r="UFX169" s="54"/>
      <c r="UFY169" s="54"/>
      <c r="UFZ169" s="54"/>
      <c r="UGA169" s="54"/>
      <c r="UGB169" s="54"/>
      <c r="UGC169" s="54"/>
      <c r="UGD169" s="54"/>
      <c r="UGE169" s="54"/>
      <c r="UGF169" s="54"/>
      <c r="UGG169" s="54"/>
      <c r="UGH169" s="54"/>
      <c r="UGI169" s="54"/>
      <c r="UGJ169" s="54"/>
      <c r="UGK169" s="54"/>
      <c r="UGL169" s="54"/>
      <c r="UGM169" s="54"/>
      <c r="UGN169" s="54"/>
      <c r="UGO169" s="54"/>
      <c r="UGP169" s="54"/>
      <c r="UGQ169" s="54"/>
      <c r="UGR169" s="54"/>
      <c r="UGS169" s="54"/>
      <c r="UGT169" s="54"/>
      <c r="UGU169" s="54"/>
      <c r="UGV169" s="54"/>
      <c r="UGW169" s="54"/>
      <c r="UGX169" s="54"/>
      <c r="UGY169" s="54"/>
      <c r="UGZ169" s="54"/>
      <c r="UHA169" s="54"/>
      <c r="UHB169" s="54"/>
      <c r="UHC169" s="54"/>
      <c r="UHD169" s="54"/>
      <c r="UHE169" s="54"/>
      <c r="UHF169" s="54"/>
      <c r="UHG169" s="54"/>
      <c r="UHH169" s="54"/>
      <c r="UHI169" s="54"/>
      <c r="UHJ169" s="54"/>
      <c r="UHK169" s="54"/>
      <c r="UHL169" s="54"/>
      <c r="UHM169" s="54"/>
      <c r="UHN169" s="54"/>
      <c r="UHO169" s="54"/>
      <c r="UHP169" s="54"/>
      <c r="UHQ169" s="54"/>
      <c r="UHR169" s="54"/>
      <c r="UHS169" s="54"/>
      <c r="UHT169" s="54"/>
      <c r="UHU169" s="54"/>
      <c r="UHV169" s="54"/>
      <c r="UHW169" s="54"/>
      <c r="UHX169" s="54"/>
      <c r="UHY169" s="54"/>
      <c r="UHZ169" s="54"/>
      <c r="UIA169" s="54"/>
      <c r="UIB169" s="54"/>
      <c r="UIC169" s="54"/>
      <c r="UID169" s="54"/>
      <c r="UIE169" s="54"/>
      <c r="UIF169" s="54"/>
      <c r="UIG169" s="54"/>
      <c r="UIH169" s="54"/>
      <c r="UII169" s="54"/>
      <c r="UIJ169" s="54"/>
      <c r="UIK169" s="54"/>
      <c r="UIL169" s="54"/>
      <c r="UIM169" s="54"/>
      <c r="UIN169" s="54"/>
      <c r="UIO169" s="54"/>
      <c r="UIP169" s="54"/>
      <c r="UIQ169" s="54"/>
      <c r="UIR169" s="54"/>
      <c r="UIS169" s="54"/>
      <c r="UIT169" s="54"/>
      <c r="UIU169" s="54"/>
      <c r="UIV169" s="54"/>
      <c r="UIW169" s="54"/>
      <c r="UIX169" s="54"/>
      <c r="UIY169" s="54"/>
      <c r="UIZ169" s="54"/>
      <c r="UJA169" s="54"/>
      <c r="UJB169" s="54"/>
      <c r="UJC169" s="54"/>
      <c r="UJD169" s="54"/>
      <c r="UJE169" s="54"/>
      <c r="UJF169" s="54"/>
      <c r="UJG169" s="54"/>
      <c r="UJH169" s="54"/>
      <c r="UJI169" s="54"/>
      <c r="UJJ169" s="54"/>
      <c r="UJK169" s="54"/>
      <c r="UJL169" s="54"/>
      <c r="UJM169" s="54"/>
      <c r="UJN169" s="54"/>
      <c r="UJO169" s="54"/>
      <c r="UJP169" s="54"/>
      <c r="UJQ169" s="54"/>
      <c r="UJR169" s="54"/>
      <c r="UJS169" s="54"/>
      <c r="UJT169" s="54"/>
      <c r="UJU169" s="54"/>
      <c r="UJV169" s="54"/>
      <c r="UJW169" s="54"/>
      <c r="UJX169" s="54"/>
      <c r="UJY169" s="54"/>
      <c r="UJZ169" s="54"/>
      <c r="UKA169" s="54"/>
      <c r="UKB169" s="54"/>
      <c r="UKC169" s="54"/>
      <c r="UKD169" s="54"/>
      <c r="UKE169" s="54"/>
      <c r="UKF169" s="54"/>
      <c r="UKG169" s="54"/>
      <c r="UKH169" s="54"/>
      <c r="UKI169" s="54"/>
      <c r="UKJ169" s="54"/>
      <c r="UKK169" s="54"/>
      <c r="UKL169" s="54"/>
      <c r="UKM169" s="54"/>
      <c r="UKN169" s="54"/>
      <c r="UKO169" s="54"/>
      <c r="UKP169" s="54"/>
      <c r="UKQ169" s="54"/>
      <c r="UKR169" s="54"/>
      <c r="UKS169" s="54"/>
      <c r="UKT169" s="54"/>
      <c r="UKU169" s="54"/>
      <c r="UKV169" s="54"/>
      <c r="UKW169" s="54"/>
      <c r="UKX169" s="54"/>
      <c r="UKY169" s="54"/>
      <c r="UKZ169" s="54"/>
      <c r="ULA169" s="54"/>
      <c r="ULB169" s="54"/>
      <c r="ULC169" s="54"/>
      <c r="ULD169" s="54"/>
      <c r="ULE169" s="54"/>
      <c r="ULF169" s="54"/>
      <c r="ULG169" s="54"/>
      <c r="ULH169" s="54"/>
      <c r="ULI169" s="54"/>
      <c r="ULJ169" s="54"/>
      <c r="ULK169" s="54"/>
      <c r="ULL169" s="54"/>
      <c r="ULM169" s="54"/>
      <c r="ULN169" s="54"/>
      <c r="ULO169" s="54"/>
      <c r="ULP169" s="54"/>
      <c r="ULQ169" s="54"/>
      <c r="ULR169" s="54"/>
      <c r="ULS169" s="54"/>
      <c r="ULT169" s="54"/>
      <c r="ULU169" s="54"/>
      <c r="ULV169" s="54"/>
      <c r="ULW169" s="54"/>
      <c r="ULX169" s="54"/>
      <c r="ULY169" s="54"/>
      <c r="ULZ169" s="54"/>
      <c r="UMA169" s="54"/>
      <c r="UMB169" s="54"/>
      <c r="UMC169" s="54"/>
      <c r="UMD169" s="54"/>
      <c r="UME169" s="54"/>
      <c r="UMF169" s="54"/>
      <c r="UMG169" s="54"/>
      <c r="UMH169" s="54"/>
      <c r="UMI169" s="54"/>
      <c r="UMJ169" s="54"/>
      <c r="UMK169" s="54"/>
      <c r="UML169" s="54"/>
      <c r="UMM169" s="54"/>
      <c r="UMN169" s="54"/>
      <c r="UMO169" s="54"/>
      <c r="UMP169" s="54"/>
      <c r="UMQ169" s="54"/>
      <c r="UMR169" s="54"/>
      <c r="UMS169" s="54"/>
      <c r="UMT169" s="54"/>
      <c r="UMU169" s="54"/>
      <c r="UMV169" s="54"/>
      <c r="UMW169" s="54"/>
      <c r="UMX169" s="54"/>
      <c r="UMY169" s="54"/>
      <c r="UMZ169" s="54"/>
      <c r="UNA169" s="54"/>
      <c r="UNB169" s="54"/>
      <c r="UNC169" s="54"/>
      <c r="UND169" s="54"/>
      <c r="UNE169" s="54"/>
      <c r="UNF169" s="54"/>
      <c r="UNG169" s="54"/>
      <c r="UNH169" s="54"/>
      <c r="UNI169" s="54"/>
      <c r="UNJ169" s="54"/>
      <c r="UNK169" s="54"/>
      <c r="UNL169" s="54"/>
      <c r="UNM169" s="54"/>
      <c r="UNN169" s="54"/>
      <c r="UNO169" s="54"/>
      <c r="UNP169" s="54"/>
      <c r="UNQ169" s="54"/>
      <c r="UNR169" s="54"/>
      <c r="UNS169" s="54"/>
      <c r="UNT169" s="54"/>
      <c r="UNU169" s="54"/>
      <c r="UNV169" s="54"/>
      <c r="UNW169" s="54"/>
      <c r="UNX169" s="54"/>
      <c r="UNY169" s="54"/>
      <c r="UNZ169" s="54"/>
      <c r="UOA169" s="54"/>
      <c r="UOB169" s="54"/>
      <c r="UOC169" s="54"/>
      <c r="UOD169" s="54"/>
      <c r="UOE169" s="54"/>
      <c r="UOF169" s="54"/>
      <c r="UOG169" s="54"/>
      <c r="UOH169" s="54"/>
      <c r="UOI169" s="54"/>
      <c r="UOJ169" s="54"/>
      <c r="UOK169" s="54"/>
      <c r="UOL169" s="54"/>
      <c r="UOM169" s="54"/>
      <c r="UON169" s="54"/>
      <c r="UOO169" s="54"/>
      <c r="UOP169" s="54"/>
      <c r="UOQ169" s="54"/>
      <c r="UOR169" s="54"/>
      <c r="UOS169" s="54"/>
      <c r="UOT169" s="54"/>
      <c r="UOU169" s="54"/>
      <c r="UOV169" s="54"/>
      <c r="UOW169" s="54"/>
      <c r="UOX169" s="54"/>
      <c r="UOY169" s="54"/>
      <c r="UOZ169" s="54"/>
      <c r="UPA169" s="54"/>
      <c r="UPB169" s="54"/>
      <c r="UPC169" s="54"/>
      <c r="UPD169" s="54"/>
      <c r="UPE169" s="54"/>
      <c r="UPF169" s="54"/>
      <c r="UPG169" s="54"/>
      <c r="UPH169" s="54"/>
      <c r="UPI169" s="54"/>
      <c r="UPJ169" s="54"/>
      <c r="UPK169" s="54"/>
      <c r="UPL169" s="54"/>
      <c r="UPM169" s="54"/>
      <c r="UPN169" s="54"/>
      <c r="UPO169" s="54"/>
      <c r="UPP169" s="54"/>
      <c r="UPQ169" s="54"/>
      <c r="UPR169" s="54"/>
      <c r="UPS169" s="54"/>
      <c r="UPT169" s="54"/>
      <c r="UPU169" s="54"/>
      <c r="UPV169" s="54"/>
      <c r="UPW169" s="54"/>
      <c r="UPX169" s="54"/>
      <c r="UPY169" s="54"/>
      <c r="UPZ169" s="54"/>
      <c r="UQA169" s="54"/>
      <c r="UQB169" s="54"/>
      <c r="UQC169" s="54"/>
      <c r="UQD169" s="54"/>
      <c r="UQE169" s="54"/>
      <c r="UQF169" s="54"/>
      <c r="UQG169" s="54"/>
      <c r="UQH169" s="54"/>
      <c r="UQI169" s="54"/>
      <c r="UQJ169" s="54"/>
      <c r="UQK169" s="54"/>
      <c r="UQL169" s="54"/>
      <c r="UQM169" s="54"/>
      <c r="UQN169" s="54"/>
      <c r="UQO169" s="54"/>
      <c r="UQP169" s="54"/>
      <c r="UQQ169" s="54"/>
      <c r="UQR169" s="54"/>
      <c r="UQS169" s="54"/>
      <c r="UQT169" s="54"/>
      <c r="UQU169" s="54"/>
      <c r="UQV169" s="54"/>
      <c r="UQW169" s="54"/>
      <c r="UQX169" s="54"/>
      <c r="UQY169" s="54"/>
      <c r="UQZ169" s="54"/>
      <c r="URA169" s="54"/>
      <c r="URB169" s="54"/>
      <c r="URC169" s="54"/>
      <c r="URD169" s="54"/>
      <c r="URE169" s="54"/>
      <c r="URF169" s="54"/>
      <c r="URG169" s="54"/>
      <c r="URH169" s="54"/>
      <c r="URI169" s="54"/>
      <c r="URJ169" s="54"/>
      <c r="URK169" s="54"/>
      <c r="URL169" s="54"/>
      <c r="URM169" s="54"/>
      <c r="URN169" s="54"/>
      <c r="URO169" s="54"/>
      <c r="URP169" s="54"/>
      <c r="URQ169" s="54"/>
      <c r="URR169" s="54"/>
      <c r="URS169" s="54"/>
      <c r="URT169" s="54"/>
      <c r="URU169" s="54"/>
      <c r="URV169" s="54"/>
      <c r="URW169" s="54"/>
      <c r="URX169" s="54"/>
      <c r="URY169" s="54"/>
      <c r="URZ169" s="54"/>
      <c r="USA169" s="54"/>
      <c r="USB169" s="54"/>
      <c r="USC169" s="54"/>
      <c r="USD169" s="54"/>
      <c r="USE169" s="54"/>
      <c r="USF169" s="54"/>
      <c r="USG169" s="54"/>
      <c r="USH169" s="54"/>
      <c r="USI169" s="54"/>
      <c r="USJ169" s="54"/>
      <c r="USK169" s="54"/>
      <c r="USL169" s="54"/>
      <c r="USM169" s="54"/>
      <c r="USN169" s="54"/>
      <c r="USO169" s="54"/>
      <c r="USP169" s="54"/>
      <c r="USQ169" s="54"/>
      <c r="USR169" s="54"/>
      <c r="USS169" s="54"/>
      <c r="UST169" s="54"/>
      <c r="USU169" s="54"/>
      <c r="USV169" s="54"/>
      <c r="USW169" s="54"/>
      <c r="USX169" s="54"/>
      <c r="USY169" s="54"/>
      <c r="USZ169" s="54"/>
      <c r="UTA169" s="54"/>
      <c r="UTB169" s="54"/>
      <c r="UTC169" s="54"/>
      <c r="UTD169" s="54"/>
      <c r="UTE169" s="54"/>
      <c r="UTF169" s="54"/>
      <c r="UTG169" s="54"/>
      <c r="UTH169" s="54"/>
      <c r="UTI169" s="54"/>
      <c r="UTJ169" s="54"/>
      <c r="UTK169" s="54"/>
      <c r="UTL169" s="54"/>
      <c r="UTM169" s="54"/>
      <c r="UTN169" s="54"/>
      <c r="UTO169" s="54"/>
      <c r="UTP169" s="54"/>
      <c r="UTQ169" s="54"/>
      <c r="UTR169" s="54"/>
      <c r="UTS169" s="54"/>
      <c r="UTT169" s="54"/>
      <c r="UTU169" s="54"/>
      <c r="UTV169" s="54"/>
      <c r="UTW169" s="54"/>
      <c r="UTX169" s="54"/>
      <c r="UTY169" s="54"/>
      <c r="UTZ169" s="54"/>
      <c r="UUA169" s="54"/>
      <c r="UUB169" s="54"/>
      <c r="UUC169" s="54"/>
      <c r="UUD169" s="54"/>
      <c r="UUE169" s="54"/>
      <c r="UUF169" s="54"/>
      <c r="UUG169" s="54"/>
      <c r="UUH169" s="54"/>
      <c r="UUI169" s="54"/>
      <c r="UUJ169" s="54"/>
      <c r="UUK169" s="54"/>
      <c r="UUL169" s="54"/>
      <c r="UUM169" s="54"/>
      <c r="UUN169" s="54"/>
      <c r="UUO169" s="54"/>
      <c r="UUP169" s="54"/>
      <c r="UUQ169" s="54"/>
      <c r="UUR169" s="54"/>
      <c r="UUS169" s="54"/>
      <c r="UUT169" s="54"/>
      <c r="UUU169" s="54"/>
      <c r="UUV169" s="54"/>
      <c r="UUW169" s="54"/>
      <c r="UUX169" s="54"/>
      <c r="UUY169" s="54"/>
      <c r="UUZ169" s="54"/>
      <c r="UVA169" s="54"/>
      <c r="UVB169" s="54"/>
      <c r="UVC169" s="54"/>
      <c r="UVD169" s="54"/>
      <c r="UVE169" s="54"/>
      <c r="UVF169" s="54"/>
      <c r="UVG169" s="54"/>
      <c r="UVH169" s="54"/>
      <c r="UVI169" s="54"/>
      <c r="UVJ169" s="54"/>
      <c r="UVK169" s="54"/>
      <c r="UVL169" s="54"/>
      <c r="UVM169" s="54"/>
      <c r="UVN169" s="54"/>
      <c r="UVO169" s="54"/>
      <c r="UVP169" s="54"/>
      <c r="UVQ169" s="54"/>
      <c r="UVR169" s="54"/>
      <c r="UVS169" s="54"/>
      <c r="UVT169" s="54"/>
      <c r="UVU169" s="54"/>
      <c r="UVV169" s="54"/>
      <c r="UVW169" s="54"/>
      <c r="UVX169" s="54"/>
      <c r="UVY169" s="54"/>
      <c r="UVZ169" s="54"/>
      <c r="UWA169" s="54"/>
      <c r="UWB169" s="54"/>
      <c r="UWC169" s="54"/>
      <c r="UWD169" s="54"/>
      <c r="UWE169" s="54"/>
      <c r="UWF169" s="54"/>
      <c r="UWG169" s="54"/>
      <c r="UWH169" s="54"/>
      <c r="UWI169" s="54"/>
      <c r="UWJ169" s="54"/>
      <c r="UWK169" s="54"/>
      <c r="UWL169" s="54"/>
      <c r="UWM169" s="54"/>
      <c r="UWN169" s="54"/>
      <c r="UWO169" s="54"/>
      <c r="UWP169" s="54"/>
      <c r="UWQ169" s="54"/>
      <c r="UWR169" s="54"/>
      <c r="UWS169" s="54"/>
      <c r="UWT169" s="54"/>
      <c r="UWU169" s="54"/>
      <c r="UWV169" s="54"/>
      <c r="UWW169" s="54"/>
      <c r="UWX169" s="54"/>
      <c r="UWY169" s="54"/>
      <c r="UWZ169" s="54"/>
      <c r="UXA169" s="54"/>
      <c r="UXB169" s="54"/>
      <c r="UXC169" s="54"/>
      <c r="UXD169" s="54"/>
      <c r="UXE169" s="54"/>
      <c r="UXF169" s="54"/>
      <c r="UXG169" s="54"/>
      <c r="UXH169" s="54"/>
      <c r="UXI169" s="54"/>
      <c r="UXJ169" s="54"/>
      <c r="UXK169" s="54"/>
      <c r="UXL169" s="54"/>
      <c r="UXM169" s="54"/>
      <c r="UXN169" s="54"/>
      <c r="UXO169" s="54"/>
      <c r="UXP169" s="54"/>
      <c r="UXQ169" s="54"/>
      <c r="UXR169" s="54"/>
      <c r="UXS169" s="54"/>
      <c r="UXT169" s="54"/>
      <c r="UXU169" s="54"/>
      <c r="UXV169" s="54"/>
      <c r="UXW169" s="54"/>
      <c r="UXX169" s="54"/>
      <c r="UXY169" s="54"/>
      <c r="UXZ169" s="54"/>
      <c r="UYA169" s="54"/>
      <c r="UYB169" s="54"/>
      <c r="UYC169" s="54"/>
      <c r="UYD169" s="54"/>
      <c r="UYE169" s="54"/>
      <c r="UYF169" s="54"/>
      <c r="UYG169" s="54"/>
      <c r="UYH169" s="54"/>
      <c r="UYI169" s="54"/>
      <c r="UYJ169" s="54"/>
      <c r="UYK169" s="54"/>
      <c r="UYL169" s="54"/>
      <c r="UYM169" s="54"/>
      <c r="UYN169" s="54"/>
      <c r="UYO169" s="54"/>
      <c r="UYP169" s="54"/>
      <c r="UYQ169" s="54"/>
      <c r="UYR169" s="54"/>
      <c r="UYS169" s="54"/>
      <c r="UYT169" s="54"/>
      <c r="UYU169" s="54"/>
      <c r="UYV169" s="54"/>
      <c r="UYW169" s="54"/>
      <c r="UYX169" s="54"/>
      <c r="UYY169" s="54"/>
      <c r="UYZ169" s="54"/>
      <c r="UZA169" s="54"/>
      <c r="UZB169" s="54"/>
      <c r="UZC169" s="54"/>
      <c r="UZD169" s="54"/>
      <c r="UZE169" s="54"/>
      <c r="UZF169" s="54"/>
      <c r="UZG169" s="54"/>
      <c r="UZH169" s="54"/>
      <c r="UZI169" s="54"/>
      <c r="UZJ169" s="54"/>
      <c r="UZK169" s="54"/>
      <c r="UZL169" s="54"/>
      <c r="UZM169" s="54"/>
      <c r="UZN169" s="54"/>
      <c r="UZO169" s="54"/>
      <c r="UZP169" s="54"/>
      <c r="UZQ169" s="54"/>
      <c r="UZR169" s="54"/>
      <c r="UZS169" s="54"/>
      <c r="UZT169" s="54"/>
      <c r="UZU169" s="54"/>
      <c r="UZV169" s="54"/>
      <c r="UZW169" s="54"/>
      <c r="UZX169" s="54"/>
      <c r="UZY169" s="54"/>
      <c r="UZZ169" s="54"/>
      <c r="VAA169" s="54"/>
      <c r="VAB169" s="54"/>
      <c r="VAC169" s="54"/>
      <c r="VAD169" s="54"/>
      <c r="VAE169" s="54"/>
      <c r="VAF169" s="54"/>
      <c r="VAG169" s="54"/>
      <c r="VAH169" s="54"/>
      <c r="VAI169" s="54"/>
      <c r="VAJ169" s="54"/>
      <c r="VAK169" s="54"/>
      <c r="VAL169" s="54"/>
      <c r="VAM169" s="54"/>
      <c r="VAN169" s="54"/>
      <c r="VAO169" s="54"/>
      <c r="VAP169" s="54"/>
      <c r="VAQ169" s="54"/>
      <c r="VAR169" s="54"/>
      <c r="VAS169" s="54"/>
      <c r="VAT169" s="54"/>
      <c r="VAU169" s="54"/>
      <c r="VAV169" s="54"/>
      <c r="VAW169" s="54"/>
      <c r="VAX169" s="54"/>
      <c r="VAY169" s="54"/>
      <c r="VAZ169" s="54"/>
      <c r="VBA169" s="54"/>
      <c r="VBB169" s="54"/>
      <c r="VBC169" s="54"/>
      <c r="VBD169" s="54"/>
      <c r="VBE169" s="54"/>
      <c r="VBF169" s="54"/>
      <c r="VBG169" s="54"/>
      <c r="VBH169" s="54"/>
      <c r="VBI169" s="54"/>
      <c r="VBJ169" s="54"/>
      <c r="VBK169" s="54"/>
      <c r="VBL169" s="54"/>
      <c r="VBM169" s="54"/>
      <c r="VBN169" s="54"/>
      <c r="VBO169" s="54"/>
      <c r="VBP169" s="54"/>
      <c r="VBQ169" s="54"/>
      <c r="VBR169" s="54"/>
      <c r="VBS169" s="54"/>
      <c r="VBT169" s="54"/>
      <c r="VBU169" s="54"/>
      <c r="VBV169" s="54"/>
      <c r="VBW169" s="54"/>
      <c r="VBX169" s="54"/>
      <c r="VBY169" s="54"/>
      <c r="VBZ169" s="54"/>
      <c r="VCA169" s="54"/>
      <c r="VCB169" s="54"/>
      <c r="VCC169" s="54"/>
      <c r="VCD169" s="54"/>
      <c r="VCE169" s="54"/>
      <c r="VCF169" s="54"/>
      <c r="VCG169" s="54"/>
      <c r="VCH169" s="54"/>
      <c r="VCI169" s="54"/>
      <c r="VCJ169" s="54"/>
      <c r="VCK169" s="54"/>
      <c r="VCL169" s="54"/>
      <c r="VCM169" s="54"/>
      <c r="VCN169" s="54"/>
      <c r="VCO169" s="54"/>
      <c r="VCP169" s="54"/>
      <c r="VCQ169" s="54"/>
      <c r="VCR169" s="54"/>
      <c r="VCS169" s="54"/>
      <c r="VCT169" s="54"/>
      <c r="VCU169" s="54"/>
      <c r="VCV169" s="54"/>
      <c r="VCW169" s="54"/>
      <c r="VCX169" s="54"/>
      <c r="VCY169" s="54"/>
      <c r="VCZ169" s="54"/>
      <c r="VDA169" s="54"/>
      <c r="VDB169" s="54"/>
      <c r="VDC169" s="54"/>
      <c r="VDD169" s="54"/>
      <c r="VDE169" s="54"/>
      <c r="VDF169" s="54"/>
      <c r="VDG169" s="54"/>
      <c r="VDH169" s="54"/>
      <c r="VDI169" s="54"/>
      <c r="VDJ169" s="54"/>
      <c r="VDK169" s="54"/>
      <c r="VDL169" s="54"/>
      <c r="VDM169" s="54"/>
      <c r="VDN169" s="54"/>
      <c r="VDO169" s="54"/>
      <c r="VDP169" s="54"/>
      <c r="VDQ169" s="54"/>
      <c r="VDR169" s="54"/>
      <c r="VDS169" s="54"/>
      <c r="VDT169" s="54"/>
      <c r="VDU169" s="54"/>
      <c r="VDV169" s="54"/>
      <c r="VDW169" s="54"/>
      <c r="VDX169" s="54"/>
      <c r="VDY169" s="54"/>
      <c r="VDZ169" s="54"/>
      <c r="VEA169" s="54"/>
      <c r="VEB169" s="54"/>
      <c r="VEC169" s="54"/>
      <c r="VED169" s="54"/>
      <c r="VEE169" s="54"/>
      <c r="VEF169" s="54"/>
      <c r="VEG169" s="54"/>
      <c r="VEH169" s="54"/>
      <c r="VEI169" s="54"/>
      <c r="VEJ169" s="54"/>
      <c r="VEK169" s="54"/>
      <c r="VEL169" s="54"/>
      <c r="VEM169" s="54"/>
      <c r="VEN169" s="54"/>
      <c r="VEO169" s="54"/>
      <c r="VEP169" s="54"/>
      <c r="VEQ169" s="54"/>
      <c r="VER169" s="54"/>
      <c r="VES169" s="54"/>
      <c r="VET169" s="54"/>
      <c r="VEU169" s="54"/>
      <c r="VEV169" s="54"/>
      <c r="VEW169" s="54"/>
      <c r="VEX169" s="54"/>
      <c r="VEY169" s="54"/>
      <c r="VEZ169" s="54"/>
      <c r="VFA169" s="54"/>
      <c r="VFB169" s="54"/>
      <c r="VFC169" s="54"/>
      <c r="VFD169" s="54"/>
      <c r="VFE169" s="54"/>
      <c r="VFF169" s="54"/>
      <c r="VFG169" s="54"/>
      <c r="VFH169" s="54"/>
      <c r="VFI169" s="54"/>
      <c r="VFJ169" s="54"/>
      <c r="VFK169" s="54"/>
      <c r="VFL169" s="54"/>
      <c r="VFM169" s="54"/>
      <c r="VFN169" s="54"/>
      <c r="VFO169" s="54"/>
      <c r="VFP169" s="54"/>
      <c r="VFQ169" s="54"/>
      <c r="VFR169" s="54"/>
      <c r="VFS169" s="54"/>
      <c r="VFT169" s="54"/>
      <c r="VFU169" s="54"/>
      <c r="VFV169" s="54"/>
      <c r="VFW169" s="54"/>
      <c r="VFX169" s="54"/>
      <c r="VFY169" s="54"/>
      <c r="VFZ169" s="54"/>
      <c r="VGA169" s="54"/>
      <c r="VGB169" s="54"/>
      <c r="VGC169" s="54"/>
      <c r="VGD169" s="54"/>
      <c r="VGE169" s="54"/>
      <c r="VGF169" s="54"/>
      <c r="VGG169" s="54"/>
      <c r="VGH169" s="54"/>
      <c r="VGI169" s="54"/>
      <c r="VGJ169" s="54"/>
      <c r="VGK169" s="54"/>
      <c r="VGL169" s="54"/>
      <c r="VGM169" s="54"/>
      <c r="VGN169" s="54"/>
      <c r="VGO169" s="54"/>
      <c r="VGP169" s="54"/>
      <c r="VGQ169" s="54"/>
      <c r="VGR169" s="54"/>
      <c r="VGS169" s="54"/>
      <c r="VGT169" s="54"/>
      <c r="VGU169" s="54"/>
      <c r="VGV169" s="54"/>
      <c r="VGW169" s="54"/>
      <c r="VGX169" s="54"/>
      <c r="VGY169" s="54"/>
      <c r="VGZ169" s="54"/>
      <c r="VHA169" s="54"/>
      <c r="VHB169" s="54"/>
      <c r="VHC169" s="54"/>
      <c r="VHD169" s="54"/>
      <c r="VHE169" s="54"/>
      <c r="VHF169" s="54"/>
      <c r="VHG169" s="54"/>
      <c r="VHH169" s="54"/>
      <c r="VHI169" s="54"/>
      <c r="VHJ169" s="54"/>
      <c r="VHK169" s="54"/>
      <c r="VHL169" s="54"/>
      <c r="VHM169" s="54"/>
      <c r="VHN169" s="54"/>
      <c r="VHO169" s="54"/>
      <c r="VHP169" s="54"/>
      <c r="VHQ169" s="54"/>
      <c r="VHR169" s="54"/>
      <c r="VHS169" s="54"/>
      <c r="VHT169" s="54"/>
      <c r="VHU169" s="54"/>
      <c r="VHV169" s="54"/>
      <c r="VHW169" s="54"/>
      <c r="VHX169" s="54"/>
      <c r="VHY169" s="54"/>
      <c r="VHZ169" s="54"/>
      <c r="VIA169" s="54"/>
      <c r="VIB169" s="54"/>
      <c r="VIC169" s="54"/>
      <c r="VID169" s="54"/>
      <c r="VIE169" s="54"/>
      <c r="VIF169" s="54"/>
      <c r="VIG169" s="54"/>
      <c r="VIH169" s="54"/>
      <c r="VII169" s="54"/>
      <c r="VIJ169" s="54"/>
      <c r="VIK169" s="54"/>
      <c r="VIL169" s="54"/>
      <c r="VIM169" s="54"/>
      <c r="VIN169" s="54"/>
      <c r="VIO169" s="54"/>
      <c r="VIP169" s="54"/>
      <c r="VIQ169" s="54"/>
      <c r="VIR169" s="54"/>
      <c r="VIS169" s="54"/>
      <c r="VIT169" s="54"/>
      <c r="VIU169" s="54"/>
      <c r="VIV169" s="54"/>
      <c r="VIW169" s="54"/>
      <c r="VIX169" s="54"/>
      <c r="VIY169" s="54"/>
      <c r="VIZ169" s="54"/>
      <c r="VJA169" s="54"/>
      <c r="VJB169" s="54"/>
      <c r="VJC169" s="54"/>
      <c r="VJD169" s="54"/>
      <c r="VJE169" s="54"/>
      <c r="VJF169" s="54"/>
      <c r="VJG169" s="54"/>
      <c r="VJH169" s="54"/>
      <c r="VJI169" s="54"/>
      <c r="VJJ169" s="54"/>
      <c r="VJK169" s="54"/>
      <c r="VJL169" s="54"/>
      <c r="VJM169" s="54"/>
      <c r="VJN169" s="54"/>
      <c r="VJO169" s="54"/>
      <c r="VJP169" s="54"/>
      <c r="VJQ169" s="54"/>
      <c r="VJR169" s="54"/>
      <c r="VJS169" s="54"/>
      <c r="VJT169" s="54"/>
      <c r="VJU169" s="54"/>
      <c r="VJV169" s="54"/>
      <c r="VJW169" s="54"/>
      <c r="VJX169" s="54"/>
      <c r="VJY169" s="54"/>
      <c r="VJZ169" s="54"/>
      <c r="VKA169" s="54"/>
      <c r="VKB169" s="54"/>
      <c r="VKC169" s="54"/>
      <c r="VKD169" s="54"/>
      <c r="VKE169" s="54"/>
      <c r="VKF169" s="54"/>
      <c r="VKG169" s="54"/>
      <c r="VKH169" s="54"/>
      <c r="VKI169" s="54"/>
      <c r="VKJ169" s="54"/>
      <c r="VKK169" s="54"/>
      <c r="VKL169" s="54"/>
      <c r="VKM169" s="54"/>
      <c r="VKN169" s="54"/>
      <c r="VKO169" s="54"/>
      <c r="VKP169" s="54"/>
      <c r="VKQ169" s="54"/>
      <c r="VKR169" s="54"/>
      <c r="VKS169" s="54"/>
      <c r="VKT169" s="54"/>
      <c r="VKU169" s="54"/>
      <c r="VKV169" s="54"/>
      <c r="VKW169" s="54"/>
      <c r="VKX169" s="54"/>
      <c r="VKY169" s="54"/>
      <c r="VKZ169" s="54"/>
      <c r="VLA169" s="54"/>
      <c r="VLB169" s="54"/>
      <c r="VLC169" s="54"/>
      <c r="VLD169" s="54"/>
      <c r="VLE169" s="54"/>
      <c r="VLF169" s="54"/>
      <c r="VLG169" s="54"/>
      <c r="VLH169" s="54"/>
      <c r="VLI169" s="54"/>
      <c r="VLJ169" s="54"/>
      <c r="VLK169" s="54"/>
      <c r="VLL169" s="54"/>
      <c r="VLM169" s="54"/>
      <c r="VLN169" s="54"/>
      <c r="VLO169" s="54"/>
      <c r="VLP169" s="54"/>
      <c r="VLQ169" s="54"/>
      <c r="VLR169" s="54"/>
      <c r="VLS169" s="54"/>
      <c r="VLT169" s="54"/>
      <c r="VLU169" s="54"/>
      <c r="VLV169" s="54"/>
      <c r="VLW169" s="54"/>
      <c r="VLX169" s="54"/>
      <c r="VLY169" s="54"/>
      <c r="VLZ169" s="54"/>
      <c r="VMA169" s="54"/>
      <c r="VMB169" s="54"/>
      <c r="VMC169" s="54"/>
      <c r="VMD169" s="54"/>
      <c r="VME169" s="54"/>
      <c r="VMF169" s="54"/>
      <c r="VMG169" s="54"/>
      <c r="VMH169" s="54"/>
      <c r="VMI169" s="54"/>
      <c r="VMJ169" s="54"/>
      <c r="VMK169" s="54"/>
      <c r="VML169" s="54"/>
      <c r="VMM169" s="54"/>
      <c r="VMN169" s="54"/>
      <c r="VMO169" s="54"/>
      <c r="VMP169" s="54"/>
      <c r="VMQ169" s="54"/>
      <c r="VMR169" s="54"/>
      <c r="VMS169" s="54"/>
      <c r="VMT169" s="54"/>
      <c r="VMU169" s="54"/>
      <c r="VMV169" s="54"/>
      <c r="VMW169" s="54"/>
      <c r="VMX169" s="54"/>
      <c r="VMY169" s="54"/>
      <c r="VMZ169" s="54"/>
      <c r="VNA169" s="54"/>
      <c r="VNB169" s="54"/>
      <c r="VNC169" s="54"/>
      <c r="VND169" s="54"/>
      <c r="VNE169" s="54"/>
      <c r="VNF169" s="54"/>
      <c r="VNG169" s="54"/>
      <c r="VNH169" s="54"/>
      <c r="VNI169" s="54"/>
      <c r="VNJ169" s="54"/>
      <c r="VNK169" s="54"/>
      <c r="VNL169" s="54"/>
      <c r="VNM169" s="54"/>
      <c r="VNN169" s="54"/>
      <c r="VNO169" s="54"/>
      <c r="VNP169" s="54"/>
      <c r="VNQ169" s="54"/>
      <c r="VNR169" s="54"/>
      <c r="VNS169" s="54"/>
      <c r="VNT169" s="54"/>
      <c r="VNU169" s="54"/>
      <c r="VNV169" s="54"/>
      <c r="VNW169" s="54"/>
      <c r="VNX169" s="54"/>
      <c r="VNY169" s="54"/>
      <c r="VNZ169" s="54"/>
      <c r="VOA169" s="54"/>
      <c r="VOB169" s="54"/>
      <c r="VOC169" s="54"/>
      <c r="VOD169" s="54"/>
      <c r="VOE169" s="54"/>
      <c r="VOF169" s="54"/>
      <c r="VOG169" s="54"/>
      <c r="VOH169" s="54"/>
      <c r="VOI169" s="54"/>
      <c r="VOJ169" s="54"/>
      <c r="VOK169" s="54"/>
      <c r="VOL169" s="54"/>
      <c r="VOM169" s="54"/>
      <c r="VON169" s="54"/>
      <c r="VOO169" s="54"/>
      <c r="VOP169" s="54"/>
      <c r="VOQ169" s="54"/>
      <c r="VOR169" s="54"/>
      <c r="VOS169" s="54"/>
      <c r="VOT169" s="54"/>
      <c r="VOU169" s="54"/>
      <c r="VOV169" s="54"/>
      <c r="VOW169" s="54"/>
      <c r="VOX169" s="54"/>
      <c r="VOY169" s="54"/>
      <c r="VOZ169" s="54"/>
      <c r="VPA169" s="54"/>
      <c r="VPB169" s="54"/>
      <c r="VPC169" s="54"/>
      <c r="VPD169" s="54"/>
      <c r="VPE169" s="54"/>
      <c r="VPF169" s="54"/>
      <c r="VPG169" s="54"/>
      <c r="VPH169" s="54"/>
      <c r="VPI169" s="54"/>
      <c r="VPJ169" s="54"/>
      <c r="VPK169" s="54"/>
      <c r="VPL169" s="54"/>
      <c r="VPM169" s="54"/>
      <c r="VPN169" s="54"/>
      <c r="VPO169" s="54"/>
      <c r="VPP169" s="54"/>
      <c r="VPQ169" s="54"/>
      <c r="VPR169" s="54"/>
      <c r="VPS169" s="54"/>
      <c r="VPT169" s="54"/>
      <c r="VPU169" s="54"/>
      <c r="VPV169" s="54"/>
      <c r="VPW169" s="54"/>
      <c r="VPX169" s="54"/>
      <c r="VPY169" s="54"/>
      <c r="VPZ169" s="54"/>
      <c r="VQA169" s="54"/>
      <c r="VQB169" s="54"/>
      <c r="VQC169" s="54"/>
      <c r="VQD169" s="54"/>
      <c r="VQE169" s="54"/>
      <c r="VQF169" s="54"/>
      <c r="VQG169" s="54"/>
      <c r="VQH169" s="54"/>
      <c r="VQI169" s="54"/>
      <c r="VQJ169" s="54"/>
      <c r="VQK169" s="54"/>
      <c r="VQL169" s="54"/>
      <c r="VQM169" s="54"/>
      <c r="VQN169" s="54"/>
      <c r="VQO169" s="54"/>
      <c r="VQP169" s="54"/>
      <c r="VQQ169" s="54"/>
      <c r="VQR169" s="54"/>
      <c r="VQS169" s="54"/>
      <c r="VQT169" s="54"/>
      <c r="VQU169" s="54"/>
      <c r="VQV169" s="54"/>
      <c r="VQW169" s="54"/>
      <c r="VQX169" s="54"/>
      <c r="VQY169" s="54"/>
      <c r="VQZ169" s="54"/>
      <c r="VRA169" s="54"/>
      <c r="VRB169" s="54"/>
      <c r="VRC169" s="54"/>
      <c r="VRD169" s="54"/>
      <c r="VRE169" s="54"/>
      <c r="VRF169" s="54"/>
      <c r="VRG169" s="54"/>
      <c r="VRH169" s="54"/>
      <c r="VRI169" s="54"/>
      <c r="VRJ169" s="54"/>
      <c r="VRK169" s="54"/>
      <c r="VRL169" s="54"/>
      <c r="VRM169" s="54"/>
      <c r="VRN169" s="54"/>
      <c r="VRO169" s="54"/>
      <c r="VRP169" s="54"/>
      <c r="VRQ169" s="54"/>
      <c r="VRR169" s="54"/>
      <c r="VRS169" s="54"/>
      <c r="VRT169" s="54"/>
      <c r="VRU169" s="54"/>
      <c r="VRV169" s="54"/>
      <c r="VRW169" s="54"/>
      <c r="VRX169" s="54"/>
      <c r="VRY169" s="54"/>
      <c r="VRZ169" s="54"/>
      <c r="VSA169" s="54"/>
      <c r="VSB169" s="54"/>
      <c r="VSC169" s="54"/>
      <c r="VSD169" s="54"/>
      <c r="VSE169" s="54"/>
      <c r="VSF169" s="54"/>
      <c r="VSG169" s="54"/>
      <c r="VSH169" s="54"/>
      <c r="VSI169" s="54"/>
      <c r="VSJ169" s="54"/>
      <c r="VSK169" s="54"/>
      <c r="VSL169" s="54"/>
      <c r="VSM169" s="54"/>
      <c r="VSN169" s="54"/>
      <c r="VSO169" s="54"/>
      <c r="VSP169" s="54"/>
      <c r="VSQ169" s="54"/>
      <c r="VSR169" s="54"/>
      <c r="VSS169" s="54"/>
      <c r="VST169" s="54"/>
      <c r="VSU169" s="54"/>
      <c r="VSV169" s="54"/>
      <c r="VSW169" s="54"/>
      <c r="VSX169" s="54"/>
      <c r="VSY169" s="54"/>
      <c r="VSZ169" s="54"/>
      <c r="VTA169" s="54"/>
      <c r="VTB169" s="54"/>
      <c r="VTC169" s="54"/>
      <c r="VTD169" s="54"/>
      <c r="VTE169" s="54"/>
      <c r="VTF169" s="54"/>
      <c r="VTG169" s="54"/>
      <c r="VTH169" s="54"/>
      <c r="VTI169" s="54"/>
      <c r="VTJ169" s="54"/>
      <c r="VTK169" s="54"/>
      <c r="VTL169" s="54"/>
      <c r="VTM169" s="54"/>
      <c r="VTN169" s="54"/>
      <c r="VTO169" s="54"/>
      <c r="VTP169" s="54"/>
      <c r="VTQ169" s="54"/>
      <c r="VTR169" s="54"/>
      <c r="VTS169" s="54"/>
      <c r="VTT169" s="54"/>
      <c r="VTU169" s="54"/>
      <c r="VTV169" s="54"/>
      <c r="VTW169" s="54"/>
      <c r="VTX169" s="54"/>
      <c r="VTY169" s="54"/>
      <c r="VTZ169" s="54"/>
      <c r="VUA169" s="54"/>
      <c r="VUB169" s="54"/>
      <c r="VUC169" s="54"/>
      <c r="VUD169" s="54"/>
      <c r="VUE169" s="54"/>
      <c r="VUF169" s="54"/>
      <c r="VUG169" s="54"/>
      <c r="VUH169" s="54"/>
      <c r="VUI169" s="54"/>
      <c r="VUJ169" s="54"/>
      <c r="VUK169" s="54"/>
      <c r="VUL169" s="54"/>
      <c r="VUM169" s="54"/>
      <c r="VUN169" s="54"/>
      <c r="VUO169" s="54"/>
      <c r="VUP169" s="54"/>
      <c r="VUQ169" s="54"/>
      <c r="VUR169" s="54"/>
      <c r="VUS169" s="54"/>
      <c r="VUT169" s="54"/>
      <c r="VUU169" s="54"/>
      <c r="VUV169" s="54"/>
      <c r="VUW169" s="54"/>
      <c r="VUX169" s="54"/>
      <c r="VUY169" s="54"/>
      <c r="VUZ169" s="54"/>
      <c r="VVA169" s="54"/>
      <c r="VVB169" s="54"/>
      <c r="VVC169" s="54"/>
      <c r="VVD169" s="54"/>
      <c r="VVE169" s="54"/>
      <c r="VVF169" s="54"/>
      <c r="VVG169" s="54"/>
      <c r="VVH169" s="54"/>
      <c r="VVI169" s="54"/>
      <c r="VVJ169" s="54"/>
      <c r="VVK169" s="54"/>
      <c r="VVL169" s="54"/>
      <c r="VVM169" s="54"/>
      <c r="VVN169" s="54"/>
      <c r="VVO169" s="54"/>
      <c r="VVP169" s="54"/>
      <c r="VVQ169" s="54"/>
      <c r="VVR169" s="54"/>
      <c r="VVS169" s="54"/>
      <c r="VVT169" s="54"/>
      <c r="VVU169" s="54"/>
      <c r="VVV169" s="54"/>
      <c r="VVW169" s="54"/>
      <c r="VVX169" s="54"/>
      <c r="VVY169" s="54"/>
      <c r="VVZ169" s="54"/>
      <c r="VWA169" s="54"/>
      <c r="VWB169" s="54"/>
      <c r="VWC169" s="54"/>
      <c r="VWD169" s="54"/>
      <c r="VWE169" s="54"/>
      <c r="VWF169" s="54"/>
      <c r="VWG169" s="54"/>
      <c r="VWH169" s="54"/>
      <c r="VWI169" s="54"/>
      <c r="VWJ169" s="54"/>
      <c r="VWK169" s="54"/>
      <c r="VWL169" s="54"/>
      <c r="VWM169" s="54"/>
      <c r="VWN169" s="54"/>
      <c r="VWO169" s="54"/>
      <c r="VWP169" s="54"/>
      <c r="VWQ169" s="54"/>
      <c r="VWR169" s="54"/>
      <c r="VWS169" s="54"/>
      <c r="VWT169" s="54"/>
      <c r="VWU169" s="54"/>
      <c r="VWV169" s="54"/>
      <c r="VWW169" s="54"/>
      <c r="VWX169" s="54"/>
      <c r="VWY169" s="54"/>
      <c r="VWZ169" s="54"/>
      <c r="VXA169" s="54"/>
      <c r="VXB169" s="54"/>
      <c r="VXC169" s="54"/>
      <c r="VXD169" s="54"/>
      <c r="VXE169" s="54"/>
      <c r="VXF169" s="54"/>
      <c r="VXG169" s="54"/>
      <c r="VXH169" s="54"/>
      <c r="VXI169" s="54"/>
      <c r="VXJ169" s="54"/>
      <c r="VXK169" s="54"/>
      <c r="VXL169" s="54"/>
      <c r="VXM169" s="54"/>
      <c r="VXN169" s="54"/>
      <c r="VXO169" s="54"/>
      <c r="VXP169" s="54"/>
      <c r="VXQ169" s="54"/>
      <c r="VXR169" s="54"/>
      <c r="VXS169" s="54"/>
      <c r="VXT169" s="54"/>
      <c r="VXU169" s="54"/>
      <c r="VXV169" s="54"/>
      <c r="VXW169" s="54"/>
      <c r="VXX169" s="54"/>
      <c r="VXY169" s="54"/>
      <c r="VXZ169" s="54"/>
      <c r="VYA169" s="54"/>
      <c r="VYB169" s="54"/>
      <c r="VYC169" s="54"/>
      <c r="VYD169" s="54"/>
      <c r="VYE169" s="54"/>
      <c r="VYF169" s="54"/>
      <c r="VYG169" s="54"/>
      <c r="VYH169" s="54"/>
      <c r="VYI169" s="54"/>
      <c r="VYJ169" s="54"/>
      <c r="VYK169" s="54"/>
      <c r="VYL169" s="54"/>
      <c r="VYM169" s="54"/>
      <c r="VYN169" s="54"/>
      <c r="VYO169" s="54"/>
      <c r="VYP169" s="54"/>
      <c r="VYQ169" s="54"/>
      <c r="VYR169" s="54"/>
      <c r="VYS169" s="54"/>
      <c r="VYT169" s="54"/>
      <c r="VYU169" s="54"/>
      <c r="VYV169" s="54"/>
      <c r="VYW169" s="54"/>
      <c r="VYX169" s="54"/>
      <c r="VYY169" s="54"/>
      <c r="VYZ169" s="54"/>
      <c r="VZA169" s="54"/>
      <c r="VZB169" s="54"/>
      <c r="VZC169" s="54"/>
      <c r="VZD169" s="54"/>
      <c r="VZE169" s="54"/>
      <c r="VZF169" s="54"/>
      <c r="VZG169" s="54"/>
      <c r="VZH169" s="54"/>
      <c r="VZI169" s="54"/>
      <c r="VZJ169" s="54"/>
      <c r="VZK169" s="54"/>
      <c r="VZL169" s="54"/>
      <c r="VZM169" s="54"/>
      <c r="VZN169" s="54"/>
      <c r="VZO169" s="54"/>
      <c r="VZP169" s="54"/>
      <c r="VZQ169" s="54"/>
      <c r="VZR169" s="54"/>
      <c r="VZS169" s="54"/>
      <c r="VZT169" s="54"/>
      <c r="VZU169" s="54"/>
      <c r="VZV169" s="54"/>
      <c r="VZW169" s="54"/>
      <c r="VZX169" s="54"/>
      <c r="VZY169" s="54"/>
      <c r="VZZ169" s="54"/>
      <c r="WAA169" s="54"/>
      <c r="WAB169" s="54"/>
      <c r="WAC169" s="54"/>
      <c r="WAD169" s="54"/>
      <c r="WAE169" s="54"/>
      <c r="WAF169" s="54"/>
      <c r="WAG169" s="54"/>
      <c r="WAH169" s="54"/>
      <c r="WAI169" s="54"/>
      <c r="WAJ169" s="54"/>
      <c r="WAK169" s="54"/>
      <c r="WAL169" s="54"/>
      <c r="WAM169" s="54"/>
      <c r="WAN169" s="54"/>
      <c r="WAO169" s="54"/>
      <c r="WAP169" s="54"/>
      <c r="WAQ169" s="54"/>
      <c r="WAR169" s="54"/>
      <c r="WAS169" s="54"/>
      <c r="WAT169" s="54"/>
      <c r="WAU169" s="54"/>
      <c r="WAV169" s="54"/>
      <c r="WAW169" s="54"/>
      <c r="WAX169" s="54"/>
      <c r="WAY169" s="54"/>
      <c r="WAZ169" s="54"/>
      <c r="WBA169" s="54"/>
      <c r="WBB169" s="54"/>
      <c r="WBC169" s="54"/>
      <c r="WBD169" s="54"/>
      <c r="WBE169" s="54"/>
      <c r="WBF169" s="54"/>
      <c r="WBG169" s="54"/>
      <c r="WBH169" s="54"/>
      <c r="WBI169" s="54"/>
      <c r="WBJ169" s="54"/>
      <c r="WBK169" s="54"/>
      <c r="WBL169" s="54"/>
      <c r="WBM169" s="54"/>
      <c r="WBN169" s="54"/>
      <c r="WBO169" s="54"/>
      <c r="WBP169" s="54"/>
      <c r="WBQ169" s="54"/>
      <c r="WBR169" s="54"/>
      <c r="WBS169" s="54"/>
      <c r="WBT169" s="54"/>
      <c r="WBU169" s="54"/>
      <c r="WBV169" s="54"/>
      <c r="WBW169" s="54"/>
      <c r="WBX169" s="54"/>
      <c r="WBY169" s="54"/>
      <c r="WBZ169" s="54"/>
      <c r="WCA169" s="54"/>
      <c r="WCB169" s="54"/>
      <c r="WCC169" s="54"/>
      <c r="WCD169" s="54"/>
      <c r="WCE169" s="54"/>
      <c r="WCF169" s="54"/>
      <c r="WCG169" s="54"/>
      <c r="WCH169" s="54"/>
      <c r="WCI169" s="54"/>
      <c r="WCJ169" s="54"/>
      <c r="WCK169" s="54"/>
      <c r="WCL169" s="54"/>
      <c r="WCM169" s="54"/>
      <c r="WCN169" s="54"/>
      <c r="WCO169" s="54"/>
      <c r="WCP169" s="54"/>
      <c r="WCQ169" s="54"/>
      <c r="WCR169" s="54"/>
      <c r="WCS169" s="54"/>
      <c r="WCT169" s="54"/>
      <c r="WCU169" s="54"/>
      <c r="WCV169" s="54"/>
      <c r="WCW169" s="54"/>
      <c r="WCX169" s="54"/>
      <c r="WCY169" s="54"/>
      <c r="WCZ169" s="54"/>
      <c r="WDA169" s="54"/>
      <c r="WDB169" s="54"/>
      <c r="WDC169" s="54"/>
      <c r="WDD169" s="54"/>
      <c r="WDE169" s="54"/>
      <c r="WDF169" s="54"/>
      <c r="WDG169" s="54"/>
      <c r="WDH169" s="54"/>
      <c r="WDI169" s="54"/>
      <c r="WDJ169" s="54"/>
      <c r="WDK169" s="54"/>
      <c r="WDL169" s="54"/>
      <c r="WDM169" s="54"/>
      <c r="WDN169" s="54"/>
      <c r="WDO169" s="54"/>
      <c r="WDP169" s="54"/>
      <c r="WDQ169" s="54"/>
      <c r="WDR169" s="54"/>
      <c r="WDS169" s="54"/>
      <c r="WDT169" s="54"/>
      <c r="WDU169" s="54"/>
      <c r="WDV169" s="54"/>
      <c r="WDW169" s="54"/>
      <c r="WDX169" s="54"/>
      <c r="WDY169" s="54"/>
      <c r="WDZ169" s="54"/>
      <c r="WEA169" s="54"/>
      <c r="WEB169" s="54"/>
      <c r="WEC169" s="54"/>
      <c r="WED169" s="54"/>
      <c r="WEE169" s="54"/>
      <c r="WEF169" s="54"/>
      <c r="WEG169" s="54"/>
      <c r="WEH169" s="54"/>
      <c r="WEI169" s="54"/>
      <c r="WEJ169" s="54"/>
      <c r="WEK169" s="54"/>
      <c r="WEL169" s="54"/>
      <c r="WEM169" s="54"/>
      <c r="WEN169" s="54"/>
      <c r="WEO169" s="54"/>
      <c r="WEP169" s="54"/>
      <c r="WEQ169" s="54"/>
      <c r="WER169" s="54"/>
      <c r="WES169" s="54"/>
      <c r="WET169" s="54"/>
      <c r="WEU169" s="54"/>
      <c r="WEV169" s="54"/>
      <c r="WEW169" s="54"/>
      <c r="WEX169" s="54"/>
      <c r="WEY169" s="54"/>
      <c r="WEZ169" s="54"/>
      <c r="WFA169" s="54"/>
      <c r="WFB169" s="54"/>
      <c r="WFC169" s="54"/>
      <c r="WFD169" s="54"/>
      <c r="WFE169" s="54"/>
      <c r="WFF169" s="54"/>
      <c r="WFG169" s="54"/>
      <c r="WFH169" s="54"/>
      <c r="WFI169" s="54"/>
      <c r="WFJ169" s="54"/>
      <c r="WFK169" s="54"/>
      <c r="WFL169" s="54"/>
      <c r="WFM169" s="54"/>
      <c r="WFN169" s="54"/>
      <c r="WFO169" s="54"/>
      <c r="WFP169" s="54"/>
      <c r="WFQ169" s="54"/>
      <c r="WFR169" s="54"/>
      <c r="WFS169" s="54"/>
      <c r="WFT169" s="54"/>
      <c r="WFU169" s="54"/>
      <c r="WFV169" s="54"/>
      <c r="WFW169" s="54"/>
      <c r="WFX169" s="54"/>
      <c r="WFY169" s="54"/>
      <c r="WFZ169" s="54"/>
      <c r="WGA169" s="54"/>
      <c r="WGB169" s="54"/>
      <c r="WGC169" s="54"/>
      <c r="WGD169" s="54"/>
      <c r="WGE169" s="54"/>
      <c r="WGF169" s="54"/>
      <c r="WGG169" s="54"/>
      <c r="WGH169" s="54"/>
      <c r="WGI169" s="54"/>
      <c r="WGJ169" s="54"/>
      <c r="WGK169" s="54"/>
      <c r="WGL169" s="54"/>
      <c r="WGM169" s="54"/>
      <c r="WGN169" s="54"/>
      <c r="WGO169" s="54"/>
      <c r="WGP169" s="54"/>
      <c r="WGQ169" s="54"/>
      <c r="WGR169" s="54"/>
      <c r="WGS169" s="54"/>
      <c r="WGT169" s="54"/>
      <c r="WGU169" s="54"/>
      <c r="WGV169" s="54"/>
      <c r="WGW169" s="54"/>
      <c r="WGX169" s="54"/>
      <c r="WGY169" s="54"/>
      <c r="WGZ169" s="54"/>
      <c r="WHA169" s="54"/>
      <c r="WHB169" s="54"/>
      <c r="WHC169" s="54"/>
      <c r="WHD169" s="54"/>
      <c r="WHE169" s="54"/>
      <c r="WHF169" s="54"/>
      <c r="WHG169" s="54"/>
      <c r="WHH169" s="54"/>
      <c r="WHI169" s="54"/>
      <c r="WHJ169" s="54"/>
      <c r="WHK169" s="54"/>
      <c r="WHL169" s="54"/>
      <c r="WHM169" s="54"/>
      <c r="WHN169" s="54"/>
      <c r="WHO169" s="54"/>
      <c r="WHP169" s="54"/>
      <c r="WHQ169" s="54"/>
      <c r="WHR169" s="54"/>
      <c r="WHS169" s="54"/>
      <c r="WHT169" s="54"/>
      <c r="WHU169" s="54"/>
      <c r="WHV169" s="54"/>
      <c r="WHW169" s="54"/>
      <c r="WHX169" s="54"/>
      <c r="WHY169" s="54"/>
      <c r="WHZ169" s="54"/>
      <c r="WIA169" s="54"/>
      <c r="WIB169" s="54"/>
      <c r="WIC169" s="54"/>
      <c r="WID169" s="54"/>
      <c r="WIE169" s="54"/>
      <c r="WIF169" s="54"/>
      <c r="WIG169" s="54"/>
      <c r="WIH169" s="54"/>
      <c r="WII169" s="54"/>
      <c r="WIJ169" s="54"/>
      <c r="WIK169" s="54"/>
      <c r="WIL169" s="54"/>
      <c r="WIM169" s="54"/>
      <c r="WIN169" s="54"/>
      <c r="WIO169" s="54"/>
      <c r="WIP169" s="54"/>
      <c r="WIQ169" s="54"/>
      <c r="WIR169" s="54"/>
      <c r="WIS169" s="54"/>
      <c r="WIT169" s="54"/>
      <c r="WIU169" s="54"/>
      <c r="WIV169" s="54"/>
      <c r="WIW169" s="54"/>
      <c r="WIX169" s="54"/>
      <c r="WIY169" s="54"/>
      <c r="WIZ169" s="54"/>
      <c r="WJA169" s="54"/>
      <c r="WJB169" s="54"/>
      <c r="WJC169" s="54"/>
      <c r="WJD169" s="54"/>
      <c r="WJE169" s="54"/>
      <c r="WJF169" s="54"/>
      <c r="WJG169" s="54"/>
      <c r="WJH169" s="54"/>
      <c r="WJI169" s="54"/>
      <c r="WJJ169" s="54"/>
      <c r="WJK169" s="54"/>
      <c r="WJL169" s="54"/>
      <c r="WJM169" s="54"/>
      <c r="WJN169" s="54"/>
      <c r="WJO169" s="54"/>
      <c r="WJP169" s="54"/>
      <c r="WJQ169" s="54"/>
      <c r="WJR169" s="54"/>
      <c r="WJS169" s="54"/>
      <c r="WJT169" s="54"/>
      <c r="WJU169" s="54"/>
      <c r="WJV169" s="54"/>
      <c r="WJW169" s="54"/>
      <c r="WJX169" s="54"/>
      <c r="WJY169" s="54"/>
      <c r="WJZ169" s="54"/>
      <c r="WKA169" s="54"/>
      <c r="WKB169" s="54"/>
      <c r="WKC169" s="54"/>
      <c r="WKD169" s="54"/>
      <c r="WKE169" s="54"/>
      <c r="WKF169" s="54"/>
      <c r="WKG169" s="54"/>
      <c r="WKH169" s="54"/>
      <c r="WKI169" s="54"/>
      <c r="WKJ169" s="54"/>
      <c r="WKK169" s="54"/>
      <c r="WKL169" s="54"/>
      <c r="WKM169" s="54"/>
      <c r="WKN169" s="54"/>
      <c r="WKO169" s="54"/>
      <c r="WKP169" s="54"/>
      <c r="WKQ169" s="54"/>
      <c r="WKR169" s="54"/>
      <c r="WKS169" s="54"/>
      <c r="WKT169" s="54"/>
      <c r="WKU169" s="54"/>
      <c r="WKV169" s="54"/>
      <c r="WKW169" s="54"/>
      <c r="WKX169" s="54"/>
      <c r="WKY169" s="54"/>
      <c r="WKZ169" s="54"/>
      <c r="WLA169" s="54"/>
      <c r="WLB169" s="54"/>
      <c r="WLC169" s="54"/>
      <c r="WLD169" s="54"/>
      <c r="WLE169" s="54"/>
      <c r="WLF169" s="54"/>
      <c r="WLG169" s="54"/>
      <c r="WLH169" s="54"/>
      <c r="WLI169" s="54"/>
      <c r="WLJ169" s="54"/>
      <c r="WLK169" s="54"/>
      <c r="WLL169" s="54"/>
      <c r="WLM169" s="54"/>
      <c r="WLN169" s="54"/>
      <c r="WLO169" s="54"/>
      <c r="WLP169" s="54"/>
      <c r="WLQ169" s="54"/>
      <c r="WLR169" s="54"/>
      <c r="WLS169" s="54"/>
      <c r="WLT169" s="54"/>
      <c r="WLU169" s="54"/>
      <c r="WLV169" s="54"/>
      <c r="WLW169" s="54"/>
      <c r="WLX169" s="54"/>
      <c r="WLY169" s="54"/>
      <c r="WLZ169" s="54"/>
      <c r="WMA169" s="54"/>
      <c r="WMB169" s="54"/>
      <c r="WMC169" s="54"/>
      <c r="WMD169" s="54"/>
      <c r="WME169" s="54"/>
      <c r="WMF169" s="54"/>
      <c r="WMG169" s="54"/>
      <c r="WMH169" s="54"/>
      <c r="WMI169" s="54"/>
      <c r="WMJ169" s="54"/>
      <c r="WMK169" s="54"/>
      <c r="WML169" s="54"/>
      <c r="WMM169" s="54"/>
      <c r="WMN169" s="54"/>
      <c r="WMO169" s="54"/>
      <c r="WMP169" s="54"/>
      <c r="WMQ169" s="54"/>
      <c r="WMR169" s="54"/>
      <c r="WMS169" s="54"/>
      <c r="WMT169" s="54"/>
      <c r="WMU169" s="54"/>
      <c r="WMV169" s="54"/>
      <c r="WMW169" s="54"/>
      <c r="WMX169" s="54"/>
      <c r="WMY169" s="54"/>
      <c r="WMZ169" s="54"/>
      <c r="WNA169" s="54"/>
      <c r="WNB169" s="54"/>
      <c r="WNC169" s="54"/>
      <c r="WND169" s="54"/>
      <c r="WNE169" s="54"/>
      <c r="WNF169" s="54"/>
      <c r="WNG169" s="54"/>
      <c r="WNH169" s="54"/>
      <c r="WNI169" s="54"/>
      <c r="WNJ169" s="54"/>
      <c r="WNK169" s="54"/>
      <c r="WNL169" s="54"/>
      <c r="WNM169" s="54"/>
      <c r="WNN169" s="54"/>
      <c r="WNO169" s="54"/>
      <c r="WNP169" s="54"/>
      <c r="WNQ169" s="54"/>
      <c r="WNR169" s="54"/>
      <c r="WNS169" s="54"/>
      <c r="WNT169" s="54"/>
      <c r="WNU169" s="54"/>
      <c r="WNV169" s="54"/>
      <c r="WNW169" s="54"/>
      <c r="WNX169" s="54"/>
      <c r="WNY169" s="54"/>
      <c r="WNZ169" s="54"/>
      <c r="WOA169" s="54"/>
      <c r="WOB169" s="54"/>
      <c r="WOC169" s="54"/>
      <c r="WOD169" s="54"/>
      <c r="WOE169" s="54"/>
      <c r="WOF169" s="54"/>
      <c r="WOG169" s="54"/>
      <c r="WOH169" s="54"/>
      <c r="WOI169" s="54"/>
      <c r="WOJ169" s="54"/>
      <c r="WOK169" s="54"/>
      <c r="WOL169" s="54"/>
      <c r="WOM169" s="54"/>
      <c r="WON169" s="54"/>
      <c r="WOO169" s="54"/>
      <c r="WOP169" s="54"/>
      <c r="WOQ169" s="54"/>
      <c r="WOR169" s="54"/>
      <c r="WOS169" s="54"/>
      <c r="WOT169" s="54"/>
      <c r="WOU169" s="54"/>
      <c r="WOV169" s="54"/>
      <c r="WOW169" s="54"/>
      <c r="WOX169" s="54"/>
      <c r="WOY169" s="54"/>
      <c r="WOZ169" s="54"/>
      <c r="WPA169" s="54"/>
      <c r="WPB169" s="54"/>
      <c r="WPC169" s="54"/>
      <c r="WPD169" s="54"/>
      <c r="WPE169" s="54"/>
      <c r="WPF169" s="54"/>
      <c r="WPG169" s="54"/>
      <c r="WPH169" s="54"/>
      <c r="WPI169" s="54"/>
      <c r="WPJ169" s="54"/>
      <c r="WPK169" s="54"/>
      <c r="WPL169" s="54"/>
      <c r="WPM169" s="54"/>
      <c r="WPN169" s="54"/>
      <c r="WPO169" s="54"/>
      <c r="WPP169" s="54"/>
      <c r="WPQ169" s="54"/>
      <c r="WPR169" s="54"/>
      <c r="WPS169" s="54"/>
      <c r="WPT169" s="54"/>
      <c r="WPU169" s="54"/>
      <c r="WPV169" s="54"/>
      <c r="WPW169" s="54"/>
      <c r="WPX169" s="54"/>
      <c r="WPY169" s="54"/>
      <c r="WPZ169" s="54"/>
      <c r="WQA169" s="54"/>
      <c r="WQB169" s="54"/>
      <c r="WQC169" s="54"/>
      <c r="WQD169" s="54"/>
      <c r="WQE169" s="54"/>
      <c r="WQF169" s="54"/>
      <c r="WQG169" s="54"/>
      <c r="WQH169" s="54"/>
      <c r="WQI169" s="54"/>
      <c r="WQJ169" s="54"/>
      <c r="WQK169" s="54"/>
      <c r="WQL169" s="54"/>
      <c r="WQM169" s="54"/>
      <c r="WQN169" s="54"/>
      <c r="WQO169" s="54"/>
      <c r="WQP169" s="54"/>
      <c r="WQQ169" s="54"/>
      <c r="WQR169" s="54"/>
      <c r="WQS169" s="54"/>
      <c r="WQT169" s="54"/>
      <c r="WQU169" s="54"/>
      <c r="WQV169" s="54"/>
      <c r="WQW169" s="54"/>
      <c r="WQX169" s="54"/>
      <c r="WQY169" s="54"/>
      <c r="WQZ169" s="54"/>
      <c r="WRA169" s="54"/>
      <c r="WRB169" s="54"/>
      <c r="WRC169" s="54"/>
      <c r="WRD169" s="54"/>
      <c r="WRE169" s="54"/>
      <c r="WRF169" s="54"/>
      <c r="WRG169" s="54"/>
      <c r="WRH169" s="54"/>
      <c r="WRI169" s="54"/>
      <c r="WRJ169" s="54"/>
      <c r="WRK169" s="54"/>
      <c r="WRL169" s="54"/>
      <c r="WRM169" s="54"/>
      <c r="WRN169" s="54"/>
      <c r="WRO169" s="54"/>
      <c r="WRP169" s="54"/>
      <c r="WRQ169" s="54"/>
      <c r="WRR169" s="54"/>
      <c r="WRS169" s="54"/>
      <c r="WRT169" s="54"/>
      <c r="WRU169" s="54"/>
      <c r="WRV169" s="54"/>
      <c r="WRW169" s="54"/>
      <c r="WRX169" s="54"/>
      <c r="WRY169" s="54"/>
      <c r="WRZ169" s="54"/>
      <c r="WSA169" s="54"/>
      <c r="WSB169" s="54"/>
      <c r="WSC169" s="54"/>
      <c r="WSD169" s="54"/>
      <c r="WSE169" s="54"/>
      <c r="WSF169" s="54"/>
      <c r="WSG169" s="54"/>
      <c r="WSH169" s="54"/>
      <c r="WSI169" s="54"/>
      <c r="WSJ169" s="54"/>
      <c r="WSK169" s="54"/>
      <c r="WSL169" s="54"/>
      <c r="WSM169" s="54"/>
      <c r="WSN169" s="54"/>
      <c r="WSO169" s="54"/>
      <c r="WSP169" s="54"/>
      <c r="WSQ169" s="54"/>
      <c r="WSR169" s="54"/>
      <c r="WSS169" s="54"/>
      <c r="WST169" s="54"/>
      <c r="WSU169" s="54"/>
      <c r="WSV169" s="54"/>
      <c r="WSW169" s="54"/>
      <c r="WSX169" s="54"/>
      <c r="WSY169" s="54"/>
      <c r="WSZ169" s="54"/>
      <c r="WTA169" s="54"/>
      <c r="WTB169" s="54"/>
      <c r="WTC169" s="54"/>
      <c r="WTD169" s="54"/>
      <c r="WTE169" s="54"/>
      <c r="WTF169" s="54"/>
      <c r="WTG169" s="54"/>
      <c r="WTH169" s="54"/>
      <c r="WTI169" s="54"/>
      <c r="WTJ169" s="54"/>
      <c r="WTK169" s="54"/>
      <c r="WTL169" s="54"/>
      <c r="WTM169" s="54"/>
      <c r="WTN169" s="54"/>
      <c r="WTO169" s="54"/>
      <c r="WTP169" s="54"/>
      <c r="WTQ169" s="54"/>
      <c r="WTR169" s="54"/>
      <c r="WTS169" s="54"/>
      <c r="WTT169" s="54"/>
      <c r="WTU169" s="54"/>
      <c r="WTV169" s="54"/>
      <c r="WTW169" s="54"/>
      <c r="WTX169" s="54"/>
      <c r="WTY169" s="54"/>
      <c r="WTZ169" s="54"/>
      <c r="WUA169" s="54"/>
      <c r="WUB169" s="54"/>
      <c r="WUC169" s="54"/>
      <c r="WUD169" s="54"/>
      <c r="WUE169" s="54"/>
      <c r="WUF169" s="54"/>
      <c r="WUG169" s="54"/>
      <c r="WUH169" s="54"/>
      <c r="WUI169" s="54"/>
      <c r="WUJ169" s="54"/>
      <c r="WUK169" s="54"/>
      <c r="WUL169" s="54"/>
      <c r="WUM169" s="54"/>
      <c r="WUN169" s="54"/>
      <c r="WUO169" s="54"/>
      <c r="WUP169" s="54"/>
      <c r="WUQ169" s="54"/>
      <c r="WUR169" s="54"/>
      <c r="WUS169" s="54"/>
      <c r="WUT169" s="54"/>
      <c r="WUU169" s="54"/>
      <c r="WUV169" s="54"/>
      <c r="WUW169" s="54"/>
      <c r="WUX169" s="54"/>
      <c r="WUY169" s="54"/>
      <c r="WUZ169" s="54"/>
      <c r="WVA169" s="54"/>
      <c r="WVB169" s="54"/>
      <c r="WVC169" s="54"/>
      <c r="WVD169" s="54"/>
      <c r="WVE169" s="54"/>
      <c r="WVF169" s="54"/>
      <c r="WVG169" s="54"/>
      <c r="WVH169" s="54"/>
      <c r="WVI169" s="54"/>
      <c r="WVJ169" s="54"/>
      <c r="WVK169" s="54"/>
      <c r="WVL169" s="54"/>
      <c r="WVM169" s="54"/>
      <c r="WVN169" s="54"/>
      <c r="WVO169" s="54"/>
      <c r="WVP169" s="54"/>
      <c r="WVQ169" s="54"/>
      <c r="WVR169" s="54"/>
      <c r="WVS169" s="54"/>
      <c r="WVT169" s="54"/>
      <c r="WVU169" s="54"/>
      <c r="WVV169" s="54"/>
      <c r="WVW169" s="54"/>
      <c r="WVX169" s="54"/>
      <c r="WVY169" s="54"/>
      <c r="WVZ169" s="54"/>
      <c r="WWA169" s="54"/>
      <c r="WWB169" s="54"/>
      <c r="WWC169" s="54"/>
      <c r="WWD169" s="54"/>
      <c r="WWE169" s="54"/>
      <c r="WWF169" s="54"/>
      <c r="WWG169" s="54"/>
      <c r="WWH169" s="54"/>
      <c r="WWI169" s="54"/>
      <c r="WWJ169" s="54"/>
      <c r="WWK169" s="54"/>
      <c r="WWL169" s="54"/>
      <c r="WWM169" s="54"/>
      <c r="WWN169" s="54"/>
      <c r="WWO169" s="54"/>
      <c r="WWP169" s="54"/>
      <c r="WWQ169" s="54"/>
      <c r="WWR169" s="54"/>
      <c r="WWS169" s="54"/>
      <c r="WWT169" s="54"/>
      <c r="WWU169" s="54"/>
      <c r="WWV169" s="54"/>
      <c r="WWW169" s="54"/>
      <c r="WWX169" s="54"/>
      <c r="WWY169" s="54"/>
      <c r="WWZ169" s="54"/>
      <c r="WXA169" s="54"/>
      <c r="WXB169" s="54"/>
      <c r="WXC169" s="54"/>
      <c r="WXD169" s="54"/>
      <c r="WXE169" s="54"/>
      <c r="WXF169" s="54"/>
      <c r="WXG169" s="54"/>
      <c r="WXH169" s="54"/>
      <c r="WXI169" s="54"/>
      <c r="WXJ169" s="54"/>
      <c r="WXK169" s="54"/>
      <c r="WXL169" s="54"/>
      <c r="WXM169" s="54"/>
      <c r="WXN169" s="54"/>
      <c r="WXO169" s="54"/>
      <c r="WXP169" s="54"/>
      <c r="WXQ169" s="54"/>
      <c r="WXR169" s="54"/>
      <c r="WXS169" s="54"/>
      <c r="WXT169" s="54"/>
      <c r="WXU169" s="54"/>
      <c r="WXV169" s="54"/>
      <c r="WXW169" s="54"/>
      <c r="WXX169" s="54"/>
      <c r="WXY169" s="54"/>
      <c r="WXZ169" s="54"/>
      <c r="WYA169" s="54"/>
      <c r="WYB169" s="54"/>
      <c r="WYC169" s="54"/>
      <c r="WYD169" s="54"/>
      <c r="WYE169" s="54"/>
      <c r="WYF169" s="54"/>
      <c r="WYG169" s="54"/>
      <c r="WYH169" s="54"/>
      <c r="WYI169" s="54"/>
      <c r="WYJ169" s="54"/>
      <c r="WYK169" s="54"/>
      <c r="WYL169" s="54"/>
      <c r="WYM169" s="54"/>
      <c r="WYN169" s="54"/>
      <c r="WYO169" s="54"/>
      <c r="WYP169" s="54"/>
      <c r="WYQ169" s="54"/>
      <c r="WYR169" s="54"/>
      <c r="WYS169" s="54"/>
      <c r="WYT169" s="54"/>
      <c r="WYU169" s="54"/>
      <c r="WYV169" s="54"/>
      <c r="WYW169" s="54"/>
      <c r="WYX169" s="54"/>
      <c r="WYY169" s="54"/>
      <c r="WYZ169" s="54"/>
      <c r="WZA169" s="54"/>
      <c r="WZB169" s="54"/>
      <c r="WZC169" s="54"/>
      <c r="WZD169" s="54"/>
      <c r="WZE169" s="54"/>
      <c r="WZF169" s="54"/>
      <c r="WZG169" s="54"/>
      <c r="WZH169" s="54"/>
      <c r="WZI169" s="54"/>
      <c r="WZJ169" s="54"/>
      <c r="WZK169" s="54"/>
      <c r="WZL169" s="54"/>
      <c r="WZM169" s="54"/>
      <c r="WZN169" s="54"/>
      <c r="WZO169" s="54"/>
      <c r="WZP169" s="54"/>
      <c r="WZQ169" s="54"/>
      <c r="WZR169" s="54"/>
      <c r="WZS169" s="54"/>
      <c r="WZT169" s="54"/>
      <c r="WZU169" s="54"/>
      <c r="WZV169" s="54"/>
      <c r="WZW169" s="54"/>
      <c r="WZX169" s="54"/>
      <c r="WZY169" s="54"/>
      <c r="WZZ169" s="54"/>
      <c r="XAA169" s="54"/>
      <c r="XAB169" s="54"/>
      <c r="XAC169" s="54"/>
      <c r="XAD169" s="54"/>
      <c r="XAE169" s="54"/>
      <c r="XAF169" s="54"/>
      <c r="XAG169" s="54"/>
      <c r="XAH169" s="54"/>
      <c r="XAI169" s="54"/>
      <c r="XAJ169" s="54"/>
      <c r="XAK169" s="54"/>
      <c r="XAL169" s="54"/>
      <c r="XAM169" s="54"/>
      <c r="XAN169" s="54"/>
      <c r="XAO169" s="54"/>
      <c r="XAP169" s="54"/>
      <c r="XAQ169" s="54"/>
      <c r="XAR169" s="54"/>
      <c r="XAS169" s="54"/>
      <c r="XAT169" s="54"/>
      <c r="XAU169" s="54"/>
      <c r="XAV169" s="54"/>
      <c r="XAW169" s="54"/>
      <c r="XAX169" s="54"/>
      <c r="XAY169" s="54"/>
      <c r="XAZ169" s="54"/>
      <c r="XBA169" s="54"/>
      <c r="XBB169" s="54"/>
      <c r="XBC169" s="54"/>
      <c r="XBD169" s="54"/>
      <c r="XBE169" s="54"/>
      <c r="XBF169" s="54"/>
      <c r="XBG169" s="54"/>
      <c r="XBH169" s="54"/>
      <c r="XBI169" s="54"/>
      <c r="XBJ169" s="54"/>
      <c r="XBK169" s="54"/>
      <c r="XBL169" s="54"/>
      <c r="XBM169" s="54"/>
      <c r="XBN169" s="54"/>
      <c r="XBO169" s="54"/>
      <c r="XBP169" s="54"/>
      <c r="XBQ169" s="54"/>
      <c r="XBR169" s="54"/>
      <c r="XBS169" s="54"/>
      <c r="XBT169" s="54"/>
      <c r="XBU169" s="54"/>
      <c r="XBV169" s="54"/>
      <c r="XBW169" s="54"/>
      <c r="XBX169" s="54"/>
      <c r="XBY169" s="54"/>
      <c r="XBZ169" s="54"/>
      <c r="XCA169" s="54"/>
      <c r="XCB169" s="54"/>
      <c r="XCC169" s="54"/>
      <c r="XCD169" s="54"/>
      <c r="XCE169" s="54"/>
      <c r="XCF169" s="54"/>
      <c r="XCG169" s="54"/>
      <c r="XCH169" s="54"/>
      <c r="XCI169" s="54"/>
      <c r="XCJ169" s="54"/>
      <c r="XCK169" s="54"/>
      <c r="XCL169" s="54"/>
      <c r="XCM169" s="54"/>
      <c r="XCN169" s="54"/>
      <c r="XCO169" s="54"/>
      <c r="XCP169" s="54"/>
      <c r="XCQ169" s="54"/>
      <c r="XCR169" s="54"/>
      <c r="XCS169" s="54"/>
      <c r="XCT169" s="54"/>
      <c r="XCU169" s="54"/>
      <c r="XCV169" s="54"/>
      <c r="XCW169" s="54"/>
      <c r="XCX169" s="54"/>
      <c r="XCY169" s="54"/>
      <c r="XCZ169" s="54"/>
      <c r="XDA169" s="54"/>
      <c r="XDB169" s="54"/>
      <c r="XDC169" s="54"/>
      <c r="XDD169" s="54"/>
      <c r="XDE169" s="54"/>
      <c r="XDF169" s="54"/>
      <c r="XDG169" s="54"/>
      <c r="XDH169" s="54"/>
      <c r="XDI169" s="54"/>
      <c r="XDJ169" s="54"/>
      <c r="XDK169" s="54"/>
      <c r="XDL169" s="54"/>
      <c r="XDM169" s="54"/>
      <c r="XDN169" s="54"/>
      <c r="XDO169" s="54"/>
      <c r="XDP169" s="54"/>
      <c r="XDQ169" s="54"/>
      <c r="XDR169" s="54"/>
      <c r="XDS169" s="54"/>
      <c r="XDT169" s="54"/>
      <c r="XDU169" s="54"/>
      <c r="XDV169" s="54"/>
      <c r="XDW169" s="54"/>
      <c r="XDX169" s="54"/>
      <c r="XDY169" s="54"/>
      <c r="XDZ169" s="54"/>
      <c r="XEA169" s="54"/>
      <c r="XEB169" s="54"/>
      <c r="XEC169" s="54"/>
      <c r="XED169" s="54"/>
      <c r="XEE169" s="54"/>
      <c r="XEF169" s="54"/>
      <c r="XEG169" s="54"/>
      <c r="XEH169" s="54"/>
      <c r="XEI169" s="54"/>
      <c r="XEJ169" s="54"/>
      <c r="XEK169" s="54"/>
      <c r="XEL169" s="54"/>
      <c r="XEM169" s="54"/>
      <c r="XEN169" s="54"/>
      <c r="XEO169" s="54"/>
      <c r="XEP169" s="54"/>
      <c r="XEQ169" s="54"/>
      <c r="XER169" s="54"/>
      <c r="XES169" s="54"/>
      <c r="XET169" s="54"/>
      <c r="XEU169" s="54"/>
      <c r="XEV169" s="54"/>
      <c r="XEW169" s="54"/>
      <c r="XEX169" s="54"/>
      <c r="XEY169" s="54"/>
      <c r="XEZ169" s="54"/>
      <c r="XFA169" s="54"/>
      <c r="XFB169" s="54"/>
      <c r="XFC169" s="54"/>
      <c r="XFD169" s="54"/>
    </row>
    <row r="170" spans="2:16384" s="54" customFormat="1" outlineLevel="1" x14ac:dyDescent="0.3">
      <c r="B170" s="290" t="s">
        <v>99</v>
      </c>
      <c r="C170" s="291"/>
      <c r="D170" s="175">
        <f t="shared" ref="D170:R170" si="84">D169+D168</f>
        <v>50.855000000000004</v>
      </c>
      <c r="E170" s="175">
        <f t="shared" si="84"/>
        <v>120.05400000000002</v>
      </c>
      <c r="F170" s="175">
        <f t="shared" si="84"/>
        <v>80.436000000000007</v>
      </c>
      <c r="G170" s="94">
        <f t="shared" si="84"/>
        <v>80.265000000000001</v>
      </c>
      <c r="H170" s="94">
        <f t="shared" si="84"/>
        <v>80.265000000000015</v>
      </c>
      <c r="I170" s="92">
        <f t="shared" si="84"/>
        <v>264.22200000000004</v>
      </c>
      <c r="J170" s="175">
        <f t="shared" si="84"/>
        <v>255.66900000000004</v>
      </c>
      <c r="K170" s="93">
        <f t="shared" si="84"/>
        <v>255.38600000000002</v>
      </c>
      <c r="L170" s="175">
        <f t="shared" si="84"/>
        <v>216.22600000000003</v>
      </c>
      <c r="M170" s="175">
        <f t="shared" si="84"/>
        <v>216.22600000000003</v>
      </c>
      <c r="N170" s="92">
        <f t="shared" si="84"/>
        <v>217.79100000000003</v>
      </c>
      <c r="O170" s="93">
        <f t="shared" si="84"/>
        <v>118.03600000000003</v>
      </c>
      <c r="P170" s="93">
        <f t="shared" si="84"/>
        <v>77.589000000000027</v>
      </c>
      <c r="Q170" s="94">
        <f t="shared" si="84"/>
        <v>93.677000000000035</v>
      </c>
      <c r="R170" s="171">
        <f t="shared" si="84"/>
        <v>93.677000000000049</v>
      </c>
      <c r="S170" s="93">
        <f t="shared" ref="S170" si="85">S169+S168</f>
        <v>109.25800000000004</v>
      </c>
      <c r="T170" s="282"/>
    </row>
    <row r="171" spans="2:16384" s="54" customFormat="1" outlineLevel="1" x14ac:dyDescent="0.3">
      <c r="B171" s="286" t="s">
        <v>100</v>
      </c>
      <c r="C171" s="287"/>
      <c r="D171" s="194">
        <f>(D89+D90)/D31</f>
        <v>1.0771130769904527</v>
      </c>
      <c r="E171" s="194">
        <f t="shared" ref="E171:Q171" si="86">(E89+E90+E94-E109-E105)/E31</f>
        <v>1.9387316708695252</v>
      </c>
      <c r="F171" s="194">
        <f t="shared" si="86"/>
        <v>1.6812719567278205</v>
      </c>
      <c r="G171" s="194">
        <f t="shared" si="86"/>
        <v>1.7016440412033564</v>
      </c>
      <c r="H171" s="195">
        <f t="shared" si="86"/>
        <v>2.3296368312814852</v>
      </c>
      <c r="I171" s="196">
        <f t="shared" si="86"/>
        <v>4.065851869318033</v>
      </c>
      <c r="J171" s="194">
        <f t="shared" si="86"/>
        <v>3.5786665123278159</v>
      </c>
      <c r="K171" s="197">
        <f t="shared" si="86"/>
        <v>3.45359262677011</v>
      </c>
      <c r="L171" s="208">
        <f t="shared" si="86"/>
        <v>3.008498647177035</v>
      </c>
      <c r="M171" s="195">
        <f t="shared" si="86"/>
        <v>3.1554058827685276</v>
      </c>
      <c r="N171" s="196">
        <f t="shared" si="86"/>
        <v>3.0127266098830079</v>
      </c>
      <c r="O171" s="194">
        <f t="shared" si="86"/>
        <v>2.9920693471043891</v>
      </c>
      <c r="P171" s="194">
        <f t="shared" si="86"/>
        <v>3.0024552266567466</v>
      </c>
      <c r="Q171" s="194">
        <f t="shared" si="86"/>
        <v>3.132118213230612</v>
      </c>
      <c r="R171" s="195">
        <f>(R89+R90+R94-R109-R105)/R31</f>
        <v>3.2236826363190048</v>
      </c>
      <c r="S171" s="194">
        <f t="shared" ref="S171" si="87">(S89+S90+S94-S109-S105)/S31</f>
        <v>3.2420415491151577</v>
      </c>
      <c r="T171" s="73"/>
      <c r="U171" s="73"/>
      <c r="V171" s="73"/>
      <c r="W171" s="73"/>
      <c r="X171" s="73"/>
    </row>
    <row r="172" spans="2:16384" s="54" customFormat="1" outlineLevel="1" x14ac:dyDescent="0.3">
      <c r="B172" s="23"/>
      <c r="C172" s="155"/>
      <c r="D172" s="209"/>
      <c r="E172" s="209">
        <f t="shared" ref="E172:R172" si="88">E170-E89</f>
        <v>0</v>
      </c>
      <c r="F172" s="209">
        <f t="shared" si="88"/>
        <v>0</v>
      </c>
      <c r="G172" s="209">
        <f t="shared" si="88"/>
        <v>0</v>
      </c>
      <c r="H172" s="209">
        <f t="shared" si="88"/>
        <v>0</v>
      </c>
      <c r="I172" s="209">
        <f t="shared" si="88"/>
        <v>0</v>
      </c>
      <c r="J172" s="209">
        <f t="shared" si="88"/>
        <v>0</v>
      </c>
      <c r="K172" s="209">
        <f t="shared" si="88"/>
        <v>0</v>
      </c>
      <c r="L172" s="209">
        <f t="shared" si="88"/>
        <v>0</v>
      </c>
      <c r="M172" s="209">
        <f t="shared" si="88"/>
        <v>0</v>
      </c>
      <c r="N172" s="209">
        <f t="shared" si="88"/>
        <v>0</v>
      </c>
      <c r="O172" s="209">
        <f t="shared" si="88"/>
        <v>0</v>
      </c>
      <c r="P172" s="209">
        <f t="shared" si="88"/>
        <v>0</v>
      </c>
      <c r="Q172" s="209">
        <f t="shared" si="88"/>
        <v>0</v>
      </c>
      <c r="R172" s="209">
        <f t="shared" si="88"/>
        <v>0</v>
      </c>
      <c r="S172" s="209">
        <f t="shared" ref="S172" si="89">S170-S89</f>
        <v>0</v>
      </c>
      <c r="T172" s="43"/>
      <c r="U172" s="43"/>
      <c r="V172" s="43"/>
      <c r="W172" s="43"/>
      <c r="X172" s="273"/>
    </row>
    <row r="173" spans="2:16384" s="54" customFormat="1" ht="15" customHeight="1" x14ac:dyDescent="0.3">
      <c r="B173" s="298" t="s">
        <v>1</v>
      </c>
      <c r="C173" s="299"/>
    </row>
    <row r="174" spans="2:16384" x14ac:dyDescent="0.3">
      <c r="B174" s="25" t="s">
        <v>201</v>
      </c>
      <c r="C174" s="133">
        <v>5.3</v>
      </c>
      <c r="D174" s="13"/>
      <c r="E174" s="13"/>
      <c r="F174" s="13"/>
      <c r="G174" s="13"/>
      <c r="H174" s="21"/>
      <c r="I174" s="13"/>
      <c r="J174" s="13"/>
      <c r="K174" s="53"/>
      <c r="L174" s="13"/>
      <c r="M174" s="13"/>
      <c r="N174" s="13"/>
      <c r="O174" s="13"/>
      <c r="P174" s="13"/>
      <c r="Q174" s="13"/>
      <c r="R174" s="13"/>
      <c r="S174" s="13"/>
      <c r="T174" s="13"/>
      <c r="U174" s="13"/>
      <c r="V174" s="13"/>
      <c r="W174" s="13"/>
    </row>
    <row r="175" spans="2:16384" x14ac:dyDescent="0.3">
      <c r="B175" s="25" t="s">
        <v>202</v>
      </c>
      <c r="C175" s="134">
        <v>5.8</v>
      </c>
      <c r="D175" s="6"/>
      <c r="E175" s="6"/>
      <c r="F175" s="6"/>
      <c r="G175" s="6"/>
      <c r="H175" s="34"/>
      <c r="I175" s="7"/>
      <c r="J175" s="8"/>
      <c r="K175" s="5"/>
      <c r="L175" s="5"/>
      <c r="M175" s="8"/>
      <c r="N175" s="7"/>
      <c r="O175" s="8"/>
      <c r="P175" s="5"/>
      <c r="Q175" s="5"/>
      <c r="R175" s="8"/>
      <c r="S175" s="7"/>
      <c r="T175" s="8"/>
      <c r="U175" s="5"/>
      <c r="V175" s="5"/>
      <c r="W175" s="8"/>
    </row>
    <row r="176" spans="2:16384" x14ac:dyDescent="0.3">
      <c r="B176" s="25" t="s">
        <v>203</v>
      </c>
      <c r="C176" s="134">
        <v>4.5999999999999996</v>
      </c>
      <c r="D176" s="21"/>
      <c r="E176" s="21"/>
      <c r="F176" s="21"/>
      <c r="G176" s="21"/>
      <c r="H176" s="34"/>
      <c r="I176" s="21"/>
      <c r="J176" s="21"/>
      <c r="K176" s="22"/>
      <c r="L176" s="22"/>
      <c r="M176" s="22"/>
      <c r="N176" s="21"/>
      <c r="O176" s="21"/>
      <c r="P176" s="22"/>
      <c r="Q176" s="22"/>
      <c r="R176" s="22"/>
      <c r="S176" s="21"/>
      <c r="T176" s="21"/>
      <c r="U176" s="22"/>
      <c r="V176" s="22"/>
      <c r="W176" s="22"/>
    </row>
    <row r="177" spans="2:23" x14ac:dyDescent="0.3">
      <c r="B177" s="25" t="s">
        <v>204</v>
      </c>
      <c r="C177" s="135">
        <v>5.5615188890795464</v>
      </c>
      <c r="D177" s="21"/>
      <c r="E177" s="21"/>
      <c r="F177" s="29"/>
      <c r="G177" s="21"/>
      <c r="H177" s="34"/>
      <c r="I177" s="21"/>
      <c r="J177" s="21"/>
      <c r="K177" s="22"/>
      <c r="L177" s="22"/>
      <c r="M177" s="22"/>
      <c r="N177" s="21"/>
      <c r="O177" s="21"/>
      <c r="P177" s="22"/>
      <c r="Q177" s="22"/>
      <c r="R177" s="22"/>
      <c r="S177" s="21"/>
      <c r="T177" s="21"/>
      <c r="U177" s="22"/>
      <c r="V177" s="22"/>
      <c r="W177" s="22"/>
    </row>
    <row r="178" spans="2:23" x14ac:dyDescent="0.3">
      <c r="B178" s="4" t="s">
        <v>8</v>
      </c>
      <c r="C178" s="35">
        <f>S171</f>
        <v>3.2420415491151577</v>
      </c>
      <c r="D178" s="21"/>
      <c r="E178" s="21"/>
      <c r="F178" s="21"/>
      <c r="G178" s="21"/>
      <c r="H178" s="34"/>
      <c r="I178" s="21"/>
      <c r="J178" s="21"/>
      <c r="K178" s="22"/>
      <c r="L178" s="22"/>
      <c r="M178" s="22"/>
      <c r="N178" s="21"/>
      <c r="O178" s="21"/>
      <c r="P178" s="22"/>
      <c r="Q178" s="22"/>
      <c r="R178" s="22"/>
      <c r="S178" s="21"/>
      <c r="T178" s="21"/>
      <c r="U178" s="22"/>
      <c r="V178" s="22"/>
      <c r="W178" s="22"/>
    </row>
    <row r="179" spans="2:23" s="28" customFormat="1" x14ac:dyDescent="0.3">
      <c r="B179" s="14" t="s">
        <v>200</v>
      </c>
      <c r="C179" s="276">
        <f>(V11+T11+U11+X11)/S31*C177+C178</f>
        <v>29</v>
      </c>
      <c r="D179" s="21"/>
      <c r="E179" s="21"/>
      <c r="F179" s="21"/>
      <c r="G179" s="21"/>
      <c r="H179" s="34"/>
      <c r="I179" s="21"/>
      <c r="J179" s="21"/>
      <c r="K179" s="22"/>
      <c r="L179" s="22"/>
      <c r="M179" s="22"/>
      <c r="N179" s="21"/>
      <c r="O179" s="21"/>
      <c r="P179" s="22"/>
      <c r="Q179" s="22"/>
      <c r="R179" s="22"/>
      <c r="S179" s="21"/>
      <c r="T179" s="21"/>
      <c r="U179" s="22"/>
      <c r="V179" s="22"/>
      <c r="W179" s="22"/>
    </row>
    <row r="180" spans="2:23" ht="122.4" customHeight="1" x14ac:dyDescent="0.3">
      <c r="B180" s="316" t="s">
        <v>212</v>
      </c>
      <c r="C180" s="317"/>
      <c r="D180" s="21"/>
      <c r="E180" s="21"/>
      <c r="F180" s="21"/>
      <c r="G180" s="21"/>
      <c r="H180" s="34"/>
      <c r="I180" s="21"/>
      <c r="J180" s="21"/>
      <c r="K180" s="22"/>
      <c r="L180" s="22"/>
      <c r="M180" s="22"/>
      <c r="N180" s="21"/>
      <c r="O180" s="21"/>
      <c r="P180" s="22"/>
      <c r="Q180" s="22"/>
      <c r="R180" s="22"/>
      <c r="S180" s="21"/>
      <c r="T180" s="21"/>
      <c r="U180" s="22"/>
      <c r="V180" s="22"/>
      <c r="W180" s="22"/>
    </row>
    <row r="181" spans="2:23" s="28" customFormat="1" ht="77.400000000000006" customHeight="1" x14ac:dyDescent="0.3">
      <c r="B181" s="334" t="s">
        <v>205</v>
      </c>
      <c r="C181" s="335"/>
      <c r="D181" s="21"/>
      <c r="E181" s="21"/>
      <c r="F181" s="21"/>
      <c r="G181" s="21"/>
      <c r="H181" s="21"/>
      <c r="I181" s="21"/>
      <c r="J181" s="21"/>
      <c r="K181" s="22"/>
      <c r="L181" s="22"/>
      <c r="M181" s="22"/>
      <c r="N181" s="21"/>
      <c r="O181" s="21"/>
      <c r="P181" s="22"/>
      <c r="Q181" s="22"/>
      <c r="R181" s="22"/>
      <c r="S181" s="21"/>
      <c r="T181" s="21"/>
      <c r="U181" s="22"/>
      <c r="V181" s="22"/>
      <c r="W181" s="22"/>
    </row>
    <row r="182" spans="2:23" s="28" customFormat="1" ht="12" customHeight="1" x14ac:dyDescent="0.3">
      <c r="B182" s="11"/>
      <c r="C182" s="1"/>
      <c r="D182" s="21"/>
      <c r="E182" s="21"/>
      <c r="F182" s="21"/>
      <c r="G182" s="21"/>
      <c r="H182" s="21"/>
      <c r="I182" s="21"/>
      <c r="J182" s="21"/>
      <c r="K182" s="22"/>
      <c r="L182" s="22"/>
      <c r="M182" s="22"/>
      <c r="N182" s="21"/>
      <c r="O182" s="21"/>
      <c r="P182" s="22"/>
      <c r="Q182" s="22"/>
      <c r="R182" s="22"/>
      <c r="S182" s="21"/>
      <c r="T182" s="21"/>
      <c r="U182" s="22"/>
      <c r="V182" s="22"/>
      <c r="W182" s="22"/>
    </row>
    <row r="183" spans="2:23" ht="15.6" x14ac:dyDescent="0.3">
      <c r="B183" s="298" t="s">
        <v>63</v>
      </c>
      <c r="C183" s="299"/>
    </row>
    <row r="184" spans="2:23" x14ac:dyDescent="0.3">
      <c r="B184" s="141" t="s">
        <v>59</v>
      </c>
      <c r="C184" s="147">
        <v>2.1299999999999999E-2</v>
      </c>
    </row>
    <row r="185" spans="2:23" x14ac:dyDescent="0.3">
      <c r="B185" s="4" t="s">
        <v>60</v>
      </c>
      <c r="C185" s="148">
        <v>9.8799999999999999E-2</v>
      </c>
    </row>
    <row r="186" spans="2:23" s="54" customFormat="1" x14ac:dyDescent="0.3">
      <c r="B186" s="4" t="s">
        <v>64</v>
      </c>
      <c r="C186" s="142">
        <f>C179</f>
        <v>29</v>
      </c>
      <c r="D186" s="1"/>
      <c r="E186" s="1"/>
      <c r="F186" s="1"/>
      <c r="G186" s="1"/>
      <c r="H186" s="1"/>
      <c r="I186" s="1"/>
      <c r="J186" s="1"/>
      <c r="K186" s="3"/>
      <c r="L186" s="3"/>
      <c r="M186" s="3"/>
      <c r="N186" s="1"/>
      <c r="O186" s="1"/>
      <c r="P186" s="3"/>
      <c r="Q186" s="3"/>
      <c r="R186" s="3"/>
      <c r="S186" s="1"/>
      <c r="T186" s="1"/>
      <c r="U186" s="3"/>
      <c r="V186" s="3"/>
      <c r="W186" s="3"/>
    </row>
    <row r="187" spans="2:23" s="54" customFormat="1" x14ac:dyDescent="0.3">
      <c r="B187" s="25" t="s">
        <v>61</v>
      </c>
      <c r="C187" s="142">
        <f>C186*(1+(C185+2*C184))</f>
        <v>33.1006</v>
      </c>
      <c r="D187" s="1"/>
      <c r="E187" s="1"/>
      <c r="F187" s="1"/>
      <c r="G187" s="1"/>
      <c r="H187" s="1"/>
      <c r="I187" s="1"/>
      <c r="J187" s="1"/>
      <c r="K187" s="3"/>
      <c r="L187" s="3"/>
      <c r="M187" s="3"/>
      <c r="N187" s="1"/>
      <c r="O187" s="1"/>
      <c r="P187" s="3"/>
      <c r="Q187" s="3"/>
      <c r="R187" s="3"/>
      <c r="S187" s="1"/>
      <c r="T187" s="1"/>
      <c r="U187" s="3"/>
      <c r="V187" s="3"/>
      <c r="W187" s="3"/>
    </row>
    <row r="188" spans="2:23" x14ac:dyDescent="0.3">
      <c r="B188" s="143" t="s">
        <v>62</v>
      </c>
      <c r="C188" s="144">
        <f>C186*(1-(C185+2*C184))</f>
        <v>24.8994</v>
      </c>
      <c r="H188" s="140"/>
    </row>
    <row r="189" spans="2:23" x14ac:dyDescent="0.3">
      <c r="B189" s="326" t="s">
        <v>213</v>
      </c>
      <c r="C189" s="327"/>
      <c r="H189" s="139"/>
    </row>
    <row r="190" spans="2:23" s="54" customFormat="1" ht="15" customHeight="1" x14ac:dyDescent="0.3">
      <c r="B190" s="326"/>
      <c r="C190" s="327"/>
      <c r="D190" s="1"/>
      <c r="E190" s="1"/>
      <c r="F190" s="1"/>
      <c r="G190" s="1"/>
      <c r="H190" s="1"/>
      <c r="I190" s="1"/>
      <c r="J190" s="1"/>
      <c r="K190" s="3"/>
      <c r="L190" s="3"/>
      <c r="M190" s="3"/>
      <c r="N190" s="1"/>
      <c r="O190" s="1"/>
      <c r="P190" s="3"/>
      <c r="Q190" s="3"/>
      <c r="R190" s="3"/>
      <c r="S190" s="1"/>
      <c r="T190" s="1"/>
      <c r="U190" s="3"/>
      <c r="V190" s="3"/>
      <c r="W190" s="3"/>
    </row>
    <row r="191" spans="2:23" x14ac:dyDescent="0.3">
      <c r="B191" s="326"/>
      <c r="C191" s="327"/>
    </row>
    <row r="192" spans="2:23" x14ac:dyDescent="0.3">
      <c r="B192" s="326"/>
      <c r="C192" s="327"/>
    </row>
    <row r="193" spans="2:3" x14ac:dyDescent="0.3">
      <c r="B193" s="326"/>
      <c r="C193" s="327"/>
    </row>
    <row r="194" spans="2:3" x14ac:dyDescent="0.3">
      <c r="B194" s="326"/>
      <c r="C194" s="327"/>
    </row>
    <row r="195" spans="2:3" x14ac:dyDescent="0.3">
      <c r="B195" s="326"/>
      <c r="C195" s="327"/>
    </row>
    <row r="196" spans="2:3" x14ac:dyDescent="0.3">
      <c r="B196" s="326"/>
      <c r="C196" s="327"/>
    </row>
    <row r="197" spans="2:3" x14ac:dyDescent="0.3">
      <c r="B197" s="326"/>
      <c r="C197" s="327"/>
    </row>
    <row r="198" spans="2:3" x14ac:dyDescent="0.3">
      <c r="B198" s="326"/>
      <c r="C198" s="327"/>
    </row>
    <row r="199" spans="2:3" x14ac:dyDescent="0.3">
      <c r="B199" s="326"/>
      <c r="C199" s="327"/>
    </row>
    <row r="200" spans="2:3" x14ac:dyDescent="0.3">
      <c r="B200" s="326"/>
      <c r="C200" s="327"/>
    </row>
    <row r="201" spans="2:3" x14ac:dyDescent="0.3">
      <c r="B201" s="326"/>
      <c r="C201" s="327"/>
    </row>
    <row r="202" spans="2:3" x14ac:dyDescent="0.3">
      <c r="B202" s="326"/>
      <c r="C202" s="327"/>
    </row>
    <row r="203" spans="2:3" ht="28.5" customHeight="1" x14ac:dyDescent="0.3">
      <c r="B203" s="326"/>
      <c r="C203" s="327"/>
    </row>
    <row r="204" spans="2:3" ht="6" customHeight="1" x14ac:dyDescent="0.3">
      <c r="B204" s="328"/>
      <c r="C204" s="329"/>
    </row>
    <row r="206" spans="2:3" x14ac:dyDescent="0.3">
      <c r="B206" s="149" t="s">
        <v>66</v>
      </c>
    </row>
  </sheetData>
  <dataConsolidate/>
  <mergeCells count="93">
    <mergeCell ref="B88:C88"/>
    <mergeCell ref="B89:C89"/>
    <mergeCell ref="B183:C183"/>
    <mergeCell ref="B189:C204"/>
    <mergeCell ref="B102:C102"/>
    <mergeCell ref="B103:C103"/>
    <mergeCell ref="B107:C107"/>
    <mergeCell ref="B110:C110"/>
    <mergeCell ref="B111:C111"/>
    <mergeCell ref="B121:C121"/>
    <mergeCell ref="B112:C112"/>
    <mergeCell ref="B113:C113"/>
    <mergeCell ref="B114:C114"/>
    <mergeCell ref="B117:C117"/>
    <mergeCell ref="B120:C120"/>
    <mergeCell ref="B181:C181"/>
    <mergeCell ref="B173:C173"/>
    <mergeCell ref="B180:C180"/>
    <mergeCell ref="B32:C32"/>
    <mergeCell ref="B42:C42"/>
    <mergeCell ref="B36:C36"/>
    <mergeCell ref="B34:C34"/>
    <mergeCell ref="B77:C77"/>
    <mergeCell ref="B82:C82"/>
    <mergeCell ref="B81:C81"/>
    <mergeCell ref="B80:C80"/>
    <mergeCell ref="B85:C85"/>
    <mergeCell ref="B86:C86"/>
    <mergeCell ref="B58:C58"/>
    <mergeCell ref="B52:C52"/>
    <mergeCell ref="B87:C87"/>
    <mergeCell ref="B51:C51"/>
    <mergeCell ref="B37:C37"/>
    <mergeCell ref="B54:C54"/>
    <mergeCell ref="B47:C47"/>
    <mergeCell ref="B53:C53"/>
    <mergeCell ref="B40:C40"/>
    <mergeCell ref="B38:C38"/>
    <mergeCell ref="B46:C46"/>
    <mergeCell ref="B15:C15"/>
    <mergeCell ref="B16:C16"/>
    <mergeCell ref="B22:C22"/>
    <mergeCell ref="B26:C26"/>
    <mergeCell ref="B30:C30"/>
    <mergeCell ref="B24:C24"/>
    <mergeCell ref="B33:C33"/>
    <mergeCell ref="B31:C31"/>
    <mergeCell ref="B2:C2"/>
    <mergeCell ref="B78:C78"/>
    <mergeCell ref="B79:C79"/>
    <mergeCell ref="B3:C3"/>
    <mergeCell ref="B4:C4"/>
    <mergeCell ref="B5:C5"/>
    <mergeCell ref="B9:C9"/>
    <mergeCell ref="B29:C29"/>
    <mergeCell ref="B10:C10"/>
    <mergeCell ref="B27:C27"/>
    <mergeCell ref="B12:C12"/>
    <mergeCell ref="B13:C13"/>
    <mergeCell ref="B20:C20"/>
    <mergeCell ref="B25:C25"/>
    <mergeCell ref="B100:C100"/>
    <mergeCell ref="B101:C101"/>
    <mergeCell ref="B90:C90"/>
    <mergeCell ref="B91:C91"/>
    <mergeCell ref="B92:C92"/>
    <mergeCell ref="B93:C93"/>
    <mergeCell ref="B97:C97"/>
    <mergeCell ref="B98:C98"/>
    <mergeCell ref="B99:C99"/>
    <mergeCell ref="B127:C127"/>
    <mergeCell ref="B128:C128"/>
    <mergeCell ref="B132:C132"/>
    <mergeCell ref="B123:C123"/>
    <mergeCell ref="B124:C124"/>
    <mergeCell ref="B125:C125"/>
    <mergeCell ref="B126:C126"/>
    <mergeCell ref="B154:C154"/>
    <mergeCell ref="B143:C143"/>
    <mergeCell ref="B144:C144"/>
    <mergeCell ref="B152:C152"/>
    <mergeCell ref="B133:C133"/>
    <mergeCell ref="B134:C134"/>
    <mergeCell ref="B135:C135"/>
    <mergeCell ref="B137:C137"/>
    <mergeCell ref="B141:C141"/>
    <mergeCell ref="B142:C142"/>
    <mergeCell ref="B171:C171"/>
    <mergeCell ref="B162:C162"/>
    <mergeCell ref="B166:C166"/>
    <mergeCell ref="B168:C168"/>
    <mergeCell ref="B169:C169"/>
    <mergeCell ref="B170:C170"/>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2017-05-13T19:14:33Z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