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Articles (2-15-2016)\eBook (9-19-2016)\Final Drafts for store\"/>
    </mc:Choice>
  </mc:AlternateContent>
  <bookViews>
    <workbookView xWindow="0" yWindow="0" windowWidth="23040" windowHeight="10932"/>
  </bookViews>
  <sheets>
    <sheet name="BA Regression" sheetId="1" r:id="rId1"/>
  </sheets>
  <externalReferences>
    <externalReference r:id="rId2"/>
  </externalReferences>
  <definedNames>
    <definedName name="DATA">'[1]Estimates by Analyst'!$B$6:$M$50</definedName>
  </definedNames>
  <calcPr calcId="162913" calcOnSave="0"/>
</workbook>
</file>

<file path=xl/calcChain.xml><?xml version="1.0" encoding="utf-8"?>
<calcChain xmlns="http://schemas.openxmlformats.org/spreadsheetml/2006/main">
  <c r="W49" i="1" l="1"/>
  <c r="T25" i="1"/>
  <c r="U25" i="1" s="1"/>
  <c r="W47" i="1" l="1"/>
  <c r="W48" i="1"/>
  <c r="Q51" i="1" l="1"/>
  <c r="Q50" i="1"/>
  <c r="T31" i="1"/>
  <c r="U31" i="1" s="1"/>
  <c r="T30" i="1"/>
  <c r="U30" i="1" s="1"/>
  <c r="T29" i="1"/>
  <c r="U29" i="1" s="1"/>
  <c r="T26" i="1"/>
  <c r="U26" i="1" s="1"/>
  <c r="T27" i="1"/>
  <c r="U27" i="1" s="1"/>
  <c r="T28" i="1"/>
  <c r="U28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24" i="1"/>
  <c r="S50" i="1" l="1"/>
  <c r="U50" i="1"/>
  <c r="U51" i="1" s="1"/>
</calcChain>
</file>

<file path=xl/sharedStrings.xml><?xml version="1.0" encoding="utf-8"?>
<sst xmlns="http://schemas.openxmlformats.org/spreadsheetml/2006/main" count="108" uniqueCount="85">
  <si>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</si>
  <si>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</si>
  <si>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</si>
  <si>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</si>
  <si>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</si>
  <si>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</si>
  <si>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</si>
  <si>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</si>
  <si>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</si>
  <si>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</si>
  <si>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</si>
  <si>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</si>
  <si>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</si>
  <si>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</si>
  <si>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</si>
  <si>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</si>
  <si>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</si>
  <si>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</si>
  <si>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</si>
  <si>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</si>
  <si>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</si>
  <si>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</si>
  <si>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Boeing Revenue (Qtrly chg)</t>
  </si>
  <si>
    <t>4Q14</t>
  </si>
  <si>
    <t>1Q15</t>
  </si>
  <si>
    <t>2Q15</t>
  </si>
  <si>
    <t>3Q15</t>
  </si>
  <si>
    <t>4Q15</t>
  </si>
  <si>
    <t>U.S. Aircraft &amp; Parts Shipments (Qtrly chg)</t>
  </si>
  <si>
    <t>Source: Company reports, and U.S. Census Bureau Manufacturers’ Shipments data, Shipments represent defense &amp; non-defense.</t>
  </si>
  <si>
    <t>Boeing Revenue vs U.S. Aircraft &amp; Parts Shipments</t>
  </si>
  <si>
    <t>Boeing Regression Analysis</t>
  </si>
  <si>
    <t>Regression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</si>
  <si>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</si>
  <si>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</si>
  <si>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</si>
  <si>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</si>
  <si>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</si>
  <si>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</si>
  <si>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</si>
  <si>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</si>
  <si>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</si>
  <si>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</si>
  <si>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</si>
  <si>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</si>
  <si>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</si>
  <si>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</si>
  <si>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</si>
  <si>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</si>
  <si>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</si>
  <si>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</si>
  <si>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</si>
  <si>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</si>
  <si>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</si>
  <si>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</si>
  <si>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Observation</t>
  </si>
  <si>
    <t>Predicted Boeing Revenue (Qtrly chg)</t>
  </si>
  <si>
    <t>Residuals</t>
  </si>
  <si>
    <t>Sq Residuals</t>
  </si>
  <si>
    <t>Breusche-Pagan Regression</t>
  </si>
  <si>
    <t>X Variable 1</t>
  </si>
  <si>
    <t>Durbin-Watson calculation</t>
  </si>
  <si>
    <t>Residuals t-1</t>
  </si>
  <si>
    <r>
      <t xml:space="preserve">(R-R </t>
    </r>
    <r>
      <rPr>
        <i/>
        <vertAlign val="subscript"/>
        <sz val="11"/>
        <color theme="1"/>
        <rFont val="Calibri"/>
        <family val="2"/>
        <scheme val="minor"/>
      </rPr>
      <t>t-1</t>
    </r>
    <r>
      <rPr>
        <i/>
        <sz val="11"/>
        <color theme="1"/>
        <rFont val="Calibri"/>
        <family val="2"/>
        <scheme val="minor"/>
      </rPr>
      <t>)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</si>
  <si>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Sum:</t>
  </si>
  <si>
    <t>Durbin-Watson Statistic:</t>
  </si>
  <si>
    <t>Boeing Residual Output</t>
  </si>
  <si>
    <t>Skew:</t>
  </si>
  <si>
    <r>
      <t xml:space="preserve">Regression Model: % chg in Boeing Revenue =  0.883 </t>
    </r>
    <r>
      <rPr>
        <sz val="11"/>
        <color theme="1"/>
        <rFont val="Calibri"/>
        <family val="2"/>
      </rPr>
      <t xml:space="preserve">× % chg in U.S. Aircraft &amp; Parts Shipments </t>
    </r>
  </si>
  <si>
    <t>Consensus Estimate</t>
  </si>
  <si>
    <t>Model Back testing ($M)</t>
  </si>
  <si>
    <t>Analysis</t>
  </si>
  <si>
    <t>Actual Revenue</t>
  </si>
  <si>
    <t xml:space="preserve">Model Predicted Boeing Revenue </t>
  </si>
  <si>
    <t>September 2015</t>
  </si>
  <si>
    <t>June 2015</t>
  </si>
  <si>
    <t>More accurate then consensus est</t>
  </si>
  <si>
    <t>Less accurate then consensus est</t>
  </si>
  <si>
    <t>Quarter</t>
  </si>
  <si>
    <t>March 2015</t>
  </si>
  <si>
    <t>DW stat near 2 = no significant sign of serial correlation</t>
  </si>
  <si>
    <t>t-stat above the critical t-value, P-value close to zero = reject the null, model correlation is statistically different from zero</t>
  </si>
  <si>
    <t xml:space="preserve">Conclusion: Low R square, t-stat below critical t-value, and high p-value; Therefore, no correlation between independent variable and residuals. </t>
  </si>
  <si>
    <t>Kurtosis:</t>
  </si>
  <si>
    <t>By obtaining this model you are deemed to have read and agreed to our Terms of Use. Visit our website for details: https://www.gutenbergresearch.com/terms-of-use.html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</si>
</sst>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000"/>
    <numFmt numFmtId="167" formatCode="0.0000"/>
    <numFmt numFmtId="168" formatCode="#,##0.000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3" xfId="0" applyBorder="1"/>
    <xf numFmtId="10" fontId="0" fillId="0" borderId="0" xfId="1" applyNumberFormat="1" applyFont="1" applyBorder="1"/>
    <xf numFmtId="10" fontId="0" fillId="0" borderId="4" xfId="1" applyNumberFormat="1" applyFont="1" applyBorder="1"/>
    <xf numFmtId="10" fontId="0" fillId="0" borderId="0" xfId="0" applyNumberFormat="1" applyBorder="1"/>
    <xf numFmtId="10" fontId="0" fillId="0" borderId="4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64" fontId="3" fillId="2" borderId="1" xfId="2" quotePrefix="1" applyNumberFormat="1" applyFont="1" applyFill="1" applyBorder="1" applyAlignment="1">
      <alignment horizontal="left" wrapText="1"/>
    </xf>
    <xf numFmtId="164" fontId="3" fillId="2" borderId="2" xfId="2" quotePrefix="1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ill="1" applyBorder="1" applyAlignment="1"/>
    <xf numFmtId="0" fontId="0" fillId="0" borderId="9" xfId="0" applyFill="1" applyBorder="1" applyAlignment="1"/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left"/>
    </xf>
    <xf numFmtId="43" fontId="0" fillId="0" borderId="9" xfId="2" applyNumberFormat="1" applyFont="1" applyFill="1" applyBorder="1" applyAlignment="1"/>
    <xf numFmtId="166" fontId="0" fillId="0" borderId="0" xfId="0" applyNumberFormat="1" applyFill="1" applyBorder="1" applyAlignment="1"/>
    <xf numFmtId="167" fontId="0" fillId="0" borderId="0" xfId="0" applyNumberFormat="1" applyFill="1" applyBorder="1" applyAlignment="1"/>
    <xf numFmtId="167" fontId="0" fillId="0" borderId="9" xfId="0" applyNumberFormat="1" applyFill="1" applyBorder="1" applyAlignment="1"/>
    <xf numFmtId="2" fontId="0" fillId="0" borderId="9" xfId="0" applyNumberFormat="1" applyFill="1" applyBorder="1" applyAlignment="1"/>
    <xf numFmtId="166" fontId="0" fillId="3" borderId="0" xfId="0" applyNumberFormat="1" applyFill="1" applyBorder="1" applyAlignment="1"/>
    <xf numFmtId="2" fontId="0" fillId="3" borderId="9" xfId="0" applyNumberFormat="1" applyFill="1" applyBorder="1" applyAlignment="1"/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168" fontId="0" fillId="0" borderId="0" xfId="2" applyNumberFormat="1" applyFont="1" applyFill="1" applyBorder="1" applyAlignment="1"/>
    <xf numFmtId="168" fontId="0" fillId="0" borderId="0" xfId="2" applyNumberFormat="1" applyFont="1"/>
    <xf numFmtId="168" fontId="0" fillId="0" borderId="9" xfId="2" applyNumberFormat="1" applyFont="1" applyFill="1" applyBorder="1" applyAlignment="1"/>
    <xf numFmtId="168" fontId="2" fillId="0" borderId="0" xfId="2" applyNumberFormat="1" applyFont="1" applyAlignment="1">
      <alignment horizontal="right"/>
    </xf>
    <xf numFmtId="0" fontId="2" fillId="0" borderId="9" xfId="0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168" fontId="0" fillId="0" borderId="9" xfId="2" applyNumberFormat="1" applyFont="1" applyBorder="1"/>
    <xf numFmtId="168" fontId="2" fillId="0" borderId="9" xfId="2" applyNumberFormat="1" applyFont="1" applyBorder="1" applyAlignment="1">
      <alignment horizontal="right"/>
    </xf>
    <xf numFmtId="168" fontId="0" fillId="0" borderId="9" xfId="2" applyNumberFormat="1" applyFont="1" applyFill="1" applyBorder="1"/>
    <xf numFmtId="0" fontId="2" fillId="0" borderId="8" xfId="0" applyFont="1" applyBorder="1" applyAlignment="1">
      <alignment horizontal="right"/>
    </xf>
    <xf numFmtId="2" fontId="0" fillId="0" borderId="8" xfId="0" applyNumberFormat="1" applyBorder="1"/>
    <xf numFmtId="168" fontId="0" fillId="0" borderId="8" xfId="2" applyNumberFormat="1" applyFont="1" applyBorder="1"/>
    <xf numFmtId="168" fontId="2" fillId="0" borderId="8" xfId="2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0" fillId="3" borderId="0" xfId="0" applyFill="1" applyBorder="1" applyAlignment="1"/>
    <xf numFmtId="167" fontId="0" fillId="3" borderId="0" xfId="0" applyNumberFormat="1" applyFill="1" applyBorder="1" applyAlignment="1"/>
    <xf numFmtId="0" fontId="0" fillId="3" borderId="9" xfId="0" applyFill="1" applyBorder="1" applyAlignment="1"/>
    <xf numFmtId="165" fontId="0" fillId="3" borderId="9" xfId="2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43" fontId="0" fillId="0" borderId="0" xfId="2" applyNumberFormat="1" applyFont="1" applyFill="1" applyBorder="1" applyAlignment="1"/>
    <xf numFmtId="0" fontId="0" fillId="0" borderId="12" xfId="0" applyBorder="1"/>
    <xf numFmtId="0" fontId="0" fillId="0" borderId="13" xfId="0" applyBorder="1"/>
    <xf numFmtId="169" fontId="0" fillId="0" borderId="0" xfId="2" applyNumberFormat="1" applyFont="1"/>
    <xf numFmtId="169" fontId="0" fillId="0" borderId="0" xfId="0" applyNumberFormat="1"/>
    <xf numFmtId="168" fontId="0" fillId="0" borderId="0" xfId="2" quotePrefix="1" applyNumberFormat="1" applyFont="1" applyAlignment="1">
      <alignment horizontal="left" indent="1"/>
    </xf>
    <xf numFmtId="168" fontId="0" fillId="0" borderId="0" xfId="2" quotePrefix="1" applyNumberFormat="1" applyFont="1" applyFill="1" applyBorder="1" applyAlignment="1">
      <alignment horizontal="left" indent="1"/>
    </xf>
    <xf numFmtId="0" fontId="0" fillId="0" borderId="0" xfId="0" applyBorder="1" applyAlignment="1">
      <alignment horizontal="center"/>
    </xf>
    <xf numFmtId="168" fontId="0" fillId="0" borderId="14" xfId="2" applyNumberFormat="1" applyFont="1" applyBorder="1"/>
    <xf numFmtId="168" fontId="0" fillId="0" borderId="6" xfId="2" applyNumberFormat="1" applyFont="1" applyBorder="1"/>
    <xf numFmtId="43" fontId="0" fillId="0" borderId="0" xfId="0" applyNumberFormat="1"/>
    <xf numFmtId="43" fontId="0" fillId="4" borderId="9" xfId="2" applyNumberFormat="1" applyFont="1" applyFill="1" applyBorder="1" applyAlignment="1"/>
    <xf numFmtId="0" fontId="0" fillId="4" borderId="0" xfId="0" applyFill="1"/>
    <xf numFmtId="168" fontId="0" fillId="5" borderId="9" xfId="2" applyNumberFormat="1" applyFont="1" applyFill="1" applyBorder="1"/>
    <xf numFmtId="168" fontId="0" fillId="5" borderId="0" xfId="2" applyNumberFormat="1" applyFont="1" applyFill="1"/>
    <xf numFmtId="0" fontId="0" fillId="5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8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6" fillId="0" borderId="14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 Regression'!$C$3</c:f>
              <c:strCache>
                <c:ptCount val="1"/>
                <c:pt idx="0">
                  <c:v>Boeing Revenue (Qtrly chg)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'BA Regression'!$B$4:$B$29</c:f>
              <c:strCache>
                <c:ptCount val="26"/>
                <c:pt idx="0">
                  <c:v>2Q09</c:v>
                </c:pt>
                <c:pt idx="1">
                  <c:v>3Q09</c:v>
                </c:pt>
                <c:pt idx="2">
                  <c:v>4Q09</c:v>
                </c:pt>
                <c:pt idx="3">
                  <c:v>1Q10</c:v>
                </c:pt>
                <c:pt idx="4">
                  <c:v>2Q10</c:v>
                </c:pt>
                <c:pt idx="5">
                  <c:v>3Q10</c:v>
                </c:pt>
                <c:pt idx="6">
                  <c:v>4Q10</c:v>
                </c:pt>
                <c:pt idx="7">
                  <c:v>1Q11</c:v>
                </c:pt>
                <c:pt idx="8">
                  <c:v>2Q11</c:v>
                </c:pt>
                <c:pt idx="9">
                  <c:v>3Q11</c:v>
                </c:pt>
                <c:pt idx="10">
                  <c:v>4Q11</c:v>
                </c:pt>
                <c:pt idx="11">
                  <c:v>1Q12</c:v>
                </c:pt>
                <c:pt idx="12">
                  <c:v>2Q12</c:v>
                </c:pt>
                <c:pt idx="13">
                  <c:v>3Q12</c:v>
                </c:pt>
                <c:pt idx="14">
                  <c:v>4Q12</c:v>
                </c:pt>
                <c:pt idx="15">
                  <c:v>1Q13</c:v>
                </c:pt>
                <c:pt idx="16">
                  <c:v>2Q13</c:v>
                </c:pt>
                <c:pt idx="17">
                  <c:v>3Q13</c:v>
                </c:pt>
                <c:pt idx="18">
                  <c:v>4Q13</c:v>
                </c:pt>
                <c:pt idx="19">
                  <c:v>1Q14</c:v>
                </c:pt>
                <c:pt idx="20">
                  <c:v>2Q14</c:v>
                </c:pt>
                <c:pt idx="21">
                  <c:v>3Q14</c:v>
                </c:pt>
                <c:pt idx="22">
                  <c:v>4Q14</c:v>
                </c:pt>
                <c:pt idx="23">
                  <c:v>1Q15</c:v>
                </c:pt>
                <c:pt idx="24">
                  <c:v>2Q15</c:v>
                </c:pt>
                <c:pt idx="25">
                  <c:v>3Q15</c:v>
                </c:pt>
              </c:strCache>
            </c:strRef>
          </c:cat>
          <c:val>
            <c:numRef>
              <c:f>'BA Regression'!$C$4:$C$29</c:f>
              <c:numCache>
                <c:formatCode>0.00%</c:formatCode>
                <c:ptCount val="26"/>
                <c:pt idx="0">
                  <c:v>3.95E-2</c:v>
                </c:pt>
                <c:pt idx="1">
                  <c:v>-2.7200000000000002E-2</c:v>
                </c:pt>
                <c:pt idx="2">
                  <c:v>7.4800000000000005E-2</c:v>
                </c:pt>
                <c:pt idx="3">
                  <c:v>-0.1517</c:v>
                </c:pt>
                <c:pt idx="4">
                  <c:v>2.35E-2</c:v>
                </c:pt>
                <c:pt idx="5">
                  <c:v>8.9499999999999996E-2</c:v>
                </c:pt>
                <c:pt idx="6">
                  <c:v>-2.46E-2</c:v>
                </c:pt>
                <c:pt idx="7">
                  <c:v>-9.9100000000000008E-2</c:v>
                </c:pt>
                <c:pt idx="8">
                  <c:v>0.10949999999999999</c:v>
                </c:pt>
                <c:pt idx="9">
                  <c:v>7.1599999999999997E-2</c:v>
                </c:pt>
                <c:pt idx="10">
                  <c:v>0.10310000000000001</c:v>
                </c:pt>
                <c:pt idx="11">
                  <c:v>-8.8000000000000005E-3</c:v>
                </c:pt>
                <c:pt idx="12">
                  <c:v>3.2099999999999997E-2</c:v>
                </c:pt>
                <c:pt idx="13">
                  <c:v>1E-4</c:v>
                </c:pt>
                <c:pt idx="14">
                  <c:v>0.11470000000000001</c:v>
                </c:pt>
                <c:pt idx="15">
                  <c:v>-0.15289999999999998</c:v>
                </c:pt>
                <c:pt idx="16">
                  <c:v>0.1547</c:v>
                </c:pt>
                <c:pt idx="17">
                  <c:v>1.44E-2</c:v>
                </c:pt>
                <c:pt idx="18">
                  <c:v>7.4800000000000005E-2</c:v>
                </c:pt>
                <c:pt idx="19">
                  <c:v>-0.1396</c:v>
                </c:pt>
                <c:pt idx="20">
                  <c:v>7.7199999999999991E-2</c:v>
                </c:pt>
                <c:pt idx="21">
                  <c:v>7.8899999999999998E-2</c:v>
                </c:pt>
                <c:pt idx="22">
                  <c:v>2.8799999999999999E-2</c:v>
                </c:pt>
                <c:pt idx="23">
                  <c:v>-9.4799999999999995E-2</c:v>
                </c:pt>
                <c:pt idx="24">
                  <c:v>0.1081</c:v>
                </c:pt>
                <c:pt idx="25">
                  <c:v>5.3199999999999997E-2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E7-4632-A6D2-5B7A355D7B8B}"/>
            </c:ext>
          </c:extLst>
        </c:ser>
        <c:ser>
          <c:idx val="1"/>
          <c:order val="1"/>
          <c:tx>
            <c:strRef>
              <c:f>'BA Regression'!$D$3</c:f>
              <c:strCache>
                <c:ptCount val="1"/>
                <c:pt idx="0">
                  <c:v>U.S. Aircraft &amp; Parts Shipments (Qtrly chg)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'BA Regression'!$B$4:$B$29</c:f>
              <c:strCache>
                <c:ptCount val="26"/>
                <c:pt idx="0">
                  <c:v>2Q09</c:v>
                </c:pt>
                <c:pt idx="1">
                  <c:v>3Q09</c:v>
                </c:pt>
                <c:pt idx="2">
                  <c:v>4Q09</c:v>
                </c:pt>
                <c:pt idx="3">
                  <c:v>1Q10</c:v>
                </c:pt>
                <c:pt idx="4">
                  <c:v>2Q10</c:v>
                </c:pt>
                <c:pt idx="5">
                  <c:v>3Q10</c:v>
                </c:pt>
                <c:pt idx="6">
                  <c:v>4Q10</c:v>
                </c:pt>
                <c:pt idx="7">
                  <c:v>1Q11</c:v>
                </c:pt>
                <c:pt idx="8">
                  <c:v>2Q11</c:v>
                </c:pt>
                <c:pt idx="9">
                  <c:v>3Q11</c:v>
                </c:pt>
                <c:pt idx="10">
                  <c:v>4Q11</c:v>
                </c:pt>
                <c:pt idx="11">
                  <c:v>1Q12</c:v>
                </c:pt>
                <c:pt idx="12">
                  <c:v>2Q12</c:v>
                </c:pt>
                <c:pt idx="13">
                  <c:v>3Q12</c:v>
                </c:pt>
                <c:pt idx="14">
                  <c:v>4Q12</c:v>
                </c:pt>
                <c:pt idx="15">
                  <c:v>1Q13</c:v>
                </c:pt>
                <c:pt idx="16">
                  <c:v>2Q13</c:v>
                </c:pt>
                <c:pt idx="17">
                  <c:v>3Q13</c:v>
                </c:pt>
                <c:pt idx="18">
                  <c:v>4Q13</c:v>
                </c:pt>
                <c:pt idx="19">
                  <c:v>1Q14</c:v>
                </c:pt>
                <c:pt idx="20">
                  <c:v>2Q14</c:v>
                </c:pt>
                <c:pt idx="21">
                  <c:v>3Q14</c:v>
                </c:pt>
                <c:pt idx="22">
                  <c:v>4Q14</c:v>
                </c:pt>
                <c:pt idx="23">
                  <c:v>1Q15</c:v>
                </c:pt>
                <c:pt idx="24">
                  <c:v>2Q15</c:v>
                </c:pt>
                <c:pt idx="25">
                  <c:v>3Q15</c:v>
                </c:pt>
              </c:strCache>
            </c:strRef>
          </c:cat>
          <c:val>
            <c:numRef>
              <c:f>'BA Regression'!$D$4:$D$29</c:f>
              <c:numCache>
                <c:formatCode>0.00%</c:formatCode>
                <c:ptCount val="26"/>
                <c:pt idx="0">
                  <c:v>4.7599999999999996E-2</c:v>
                </c:pt>
                <c:pt idx="1">
                  <c:v>-1.5700000000000002E-2</c:v>
                </c:pt>
                <c:pt idx="2">
                  <c:v>0.12119999999999999</c:v>
                </c:pt>
                <c:pt idx="3">
                  <c:v>-0.15460000000000002</c:v>
                </c:pt>
                <c:pt idx="4">
                  <c:v>4.1399999999999999E-2</c:v>
                </c:pt>
                <c:pt idx="5">
                  <c:v>4.9599999999999998E-2</c:v>
                </c:pt>
                <c:pt idx="6">
                  <c:v>4.58E-2</c:v>
                </c:pt>
                <c:pt idx="7">
                  <c:v>-9.9700000000000011E-2</c:v>
                </c:pt>
                <c:pt idx="8">
                  <c:v>7.3599999999999999E-2</c:v>
                </c:pt>
                <c:pt idx="9">
                  <c:v>2.4500000000000001E-2</c:v>
                </c:pt>
                <c:pt idx="10">
                  <c:v>0.11320000000000001</c:v>
                </c:pt>
                <c:pt idx="11">
                  <c:v>-2.58E-2</c:v>
                </c:pt>
                <c:pt idx="12">
                  <c:v>5.4800000000000001E-2</c:v>
                </c:pt>
                <c:pt idx="13">
                  <c:v>-1.32E-2</c:v>
                </c:pt>
                <c:pt idx="14">
                  <c:v>0.16510000000000002</c:v>
                </c:pt>
                <c:pt idx="15">
                  <c:v>-0.17149999999999999</c:v>
                </c:pt>
                <c:pt idx="16">
                  <c:v>0.13720000000000002</c:v>
                </c:pt>
                <c:pt idx="17">
                  <c:v>-2.0299999999999999E-2</c:v>
                </c:pt>
                <c:pt idx="18">
                  <c:v>0.1125</c:v>
                </c:pt>
                <c:pt idx="19">
                  <c:v>-0.1333</c:v>
                </c:pt>
                <c:pt idx="20">
                  <c:v>8.5000000000000006E-2</c:v>
                </c:pt>
                <c:pt idx="21">
                  <c:v>4.5400000000000003E-2</c:v>
                </c:pt>
                <c:pt idx="22">
                  <c:v>8.8599999999999998E-2</c:v>
                </c:pt>
                <c:pt idx="23">
                  <c:v>-9.2499999999999999E-2</c:v>
                </c:pt>
                <c:pt idx="24">
                  <c:v>0.12540000000000001</c:v>
                </c:pt>
                <c:pt idx="25">
                  <c:v>8.3999999999999995E-3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7-4632-A6D2-5B7A355D7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02112"/>
        <c:axId val="32208000"/>
      </c:lineChart>
      <c:catAx>
        <c:axId val="3220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3220800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3220800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crossAx val="322021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Aircraft &amp; Parts Shipments Residual Plot</a:t>
            </a:r>
          </a:p>
        </c:rich>
      </c:tx>
      <c:layout>
        <c:manualLayout>
          <c:xMode val="edge"/>
          <c:yMode val="edge"/>
          <c:x val="0.11627150162715014"/>
          <c:y val="2.3148148148148147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34925">
                <a:solidFill>
                  <a:schemeClr val="bg2">
                    <a:lumMod val="50000"/>
                  </a:schemeClr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3.5078721854328879E-2"/>
                  <c:y val="-9.6504386604452222E-2"/>
                </c:manualLayout>
              </c:layout>
              <c:numFmt formatCode="#,##0.000" sourceLinked="0"/>
              <c:spPr>
                <a:ln w="15875">
                  <a:solidFill>
                    <a:schemeClr val="bg2">
                      <a:lumMod val="50000"/>
                    </a:schemeClr>
                  </a:solidFill>
                </a:ln>
              </c:spPr>
            </c:trendlineLbl>
          </c:trendline>
          <c:xVal>
            <c:numRef>
              <c:f>'BA Regression'!$D$4:$D$29</c:f>
              <c:numCache>
                <c:formatCode>0.00%</c:formatCode>
                <c:ptCount val="26"/>
                <c:pt idx="0">
                  <c:v>4.7599999999999996E-2</c:v>
                </c:pt>
                <c:pt idx="1">
                  <c:v>-1.5700000000000002E-2</c:v>
                </c:pt>
                <c:pt idx="2">
                  <c:v>0.12119999999999999</c:v>
                </c:pt>
                <c:pt idx="3">
                  <c:v>-0.15460000000000002</c:v>
                </c:pt>
                <c:pt idx="4">
                  <c:v>4.1399999999999999E-2</c:v>
                </c:pt>
                <c:pt idx="5">
                  <c:v>4.9599999999999998E-2</c:v>
                </c:pt>
                <c:pt idx="6">
                  <c:v>4.58E-2</c:v>
                </c:pt>
                <c:pt idx="7">
                  <c:v>-9.9700000000000011E-2</c:v>
                </c:pt>
                <c:pt idx="8">
                  <c:v>7.3599999999999999E-2</c:v>
                </c:pt>
                <c:pt idx="9">
                  <c:v>2.4500000000000001E-2</c:v>
                </c:pt>
                <c:pt idx="10">
                  <c:v>0.11320000000000001</c:v>
                </c:pt>
                <c:pt idx="11">
                  <c:v>-2.58E-2</c:v>
                </c:pt>
                <c:pt idx="12">
                  <c:v>5.4800000000000001E-2</c:v>
                </c:pt>
                <c:pt idx="13">
                  <c:v>-1.32E-2</c:v>
                </c:pt>
                <c:pt idx="14">
                  <c:v>0.16510000000000002</c:v>
                </c:pt>
                <c:pt idx="15">
                  <c:v>-0.17149999999999999</c:v>
                </c:pt>
                <c:pt idx="16">
                  <c:v>0.13720000000000002</c:v>
                </c:pt>
                <c:pt idx="17">
                  <c:v>-2.0299999999999999E-2</c:v>
                </c:pt>
                <c:pt idx="18">
                  <c:v>0.1125</c:v>
                </c:pt>
                <c:pt idx="19">
                  <c:v>-0.1333</c:v>
                </c:pt>
                <c:pt idx="20">
                  <c:v>8.5000000000000006E-2</c:v>
                </c:pt>
                <c:pt idx="21">
                  <c:v>4.5400000000000003E-2</c:v>
                </c:pt>
                <c:pt idx="22">
                  <c:v>8.8599999999999998E-2</c:v>
                </c:pt>
                <c:pt idx="23">
                  <c:v>-9.2499999999999999E-2</c:v>
                </c:pt>
                <c:pt idx="24">
                  <c:v>0.12540000000000001</c:v>
                </c:pt>
                <c:pt idx="25">
                  <c:v>8.3999999999999995E-3</c:v>
                </c:pt>
              </c:numCache>
            </c:numRef>
          </c:xVal>
          <c:yVal>
            <c:numRef>
              <c:f>'BA Regression'!$R$24:$R$49</c:f>
              <c:numCache>
                <c:formatCode>#,##0.000</c:formatCode>
                <c:ptCount val="26"/>
                <c:pt idx="0">
                  <c:v>-2.5075260408424643E-3</c:v>
                </c:pt>
                <c:pt idx="1">
                  <c:v>-1.334457649493221E-2</c:v>
                </c:pt>
                <c:pt idx="2">
                  <c:v>-3.2160339414918207E-2</c:v>
                </c:pt>
                <c:pt idx="3">
                  <c:v>-1.5263791472389765E-2</c:v>
                </c:pt>
                <c:pt idx="4">
                  <c:v>-1.3035957522917613E-2</c:v>
                </c:pt>
                <c:pt idx="5">
                  <c:v>4.5727451856601119E-2</c:v>
                </c:pt>
                <c:pt idx="6">
                  <c:v>-6.5019006148541711E-2</c:v>
                </c:pt>
                <c:pt idx="7">
                  <c:v>-1.1113648187563135E-2</c:v>
                </c:pt>
                <c:pt idx="8">
                  <c:v>4.4547186625924232E-2</c:v>
                </c:pt>
                <c:pt idx="9">
                  <c:v>4.9978479243684017E-2</c:v>
                </c:pt>
                <c:pt idx="10">
                  <c:v>3.1997489953074082E-3</c:v>
                </c:pt>
                <c:pt idx="11">
                  <c:v>1.3968785122977641E-2</c:v>
                </c:pt>
                <c:pt idx="12">
                  <c:v>-1.626160561004554E-2</c:v>
                </c:pt>
                <c:pt idx="13">
                  <c:v>1.174914587687228E-2</c:v>
                </c:pt>
                <c:pt idx="14">
                  <c:v>-3.1002574566031352E-2</c:v>
                </c:pt>
                <c:pt idx="15">
                  <c:v>-1.5493547057881529E-3</c:v>
                </c:pt>
                <c:pt idx="16">
                  <c:v>3.3619483764630517E-2</c:v>
                </c:pt>
                <c:pt idx="17">
                  <c:v>3.2314974340947523E-2</c:v>
                </c:pt>
                <c:pt idx="18">
                  <c:v>-2.4482493268797853E-2</c:v>
                </c:pt>
                <c:pt idx="19">
                  <c:v>-2.196127686461552E-2</c:v>
                </c:pt>
                <c:pt idx="20">
                  <c:v>2.1865606413527111E-3</c:v>
                </c:pt>
                <c:pt idx="21">
                  <c:v>3.8833998271969573E-2</c:v>
                </c:pt>
                <c:pt idx="22">
                  <c:v>-4.9390479143248796E-2</c:v>
                </c:pt>
                <c:pt idx="23">
                  <c:v>-1.3167727756766209E-2</c:v>
                </c:pt>
                <c:pt idx="24">
                  <c:v>-2.5668858302866915E-3</c:v>
                </c:pt>
                <c:pt idx="25">
                  <c:v>4.5786907169263091E-2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E1-435F-B8FD-2A5515427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965688"/>
        <c:axId val="504972904"/>
      </c:scatterChart>
      <c:valAx>
        <c:axId val="504965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Aircraft &amp; Parts Shipments (Qtrly chg)</a:t>
                </a:r>
              </a:p>
            </c:rich>
          </c:tx>
          <c:layout>
            <c:manualLayout>
              <c:xMode val="edge"/>
              <c:yMode val="edge"/>
              <c:x val="0.29335192933519294"/>
              <c:y val="0.91819043452901716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04972904"/>
        <c:crosses val="autoZero"/>
        <c:crossBetween val="midCat"/>
      </c:valAx>
      <c:valAx>
        <c:axId val="504972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>
            <c:manualLayout>
              <c:xMode val="edge"/>
              <c:yMode val="edge"/>
              <c:x val="1.6271501627150162E-2"/>
              <c:y val="0.58227708515602217"/>
            </c:manualLayout>
          </c:layout>
          <c:overlay val="0"/>
        </c:title>
        <c:numFmt formatCode="#,##0.000" sourceLinked="1"/>
        <c:majorTickMark val="out"/>
        <c:minorTickMark val="none"/>
        <c:tickLblPos val="nextTo"/>
        <c:crossAx val="504965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3</xdr:row>
      <xdr:rowOff>71436</xdr:rowOff>
    </xdr:from>
    <xdr:to>
      <xdr:col>14</xdr:col>
      <xdr:colOff>262890</xdr:colOff>
      <xdr:row>18</xdr:row>
      <xdr:rowOff>34290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220980</xdr:colOff>
      <xdr:row>2</xdr:row>
      <xdr:rowOff>68580</xdr:rowOff>
    </xdr:from>
    <xdr:to>
      <xdr:col>25</xdr:col>
      <xdr:colOff>1920240</xdr:colOff>
      <xdr:row>17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Articles%20(11-30-2015)\Apple\Apple%20Model%2012-4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 of Use"/>
      <sheetName val="Earnings Model"/>
      <sheetName val="BOTE"/>
      <sheetName val="Estimates by Analyst"/>
      <sheetName val="After Earnings"/>
      <sheetName val="Charts"/>
    </sheetNames>
    <sheetDataSet>
      <sheetData sheetId="0"/>
      <sheetData sheetId="1" refreshError="1"/>
      <sheetData sheetId="2" refreshError="1"/>
      <sheetData sheetId="3">
        <row r="6">
          <cell r="B6" t="str">
            <v>Raymond James</v>
          </cell>
          <cell r="C6" t="str">
            <v>TAVIS C MCCOURT</v>
          </cell>
          <cell r="D6" t="str">
            <v>market perform</v>
          </cell>
          <cell r="E6">
            <v>42209</v>
          </cell>
          <cell r="F6">
            <v>0</v>
          </cell>
          <cell r="G6">
            <v>14314</v>
          </cell>
          <cell r="H6">
            <v>10550</v>
          </cell>
          <cell r="I6">
            <v>50163</v>
          </cell>
          <cell r="J6">
            <v>13914</v>
          </cell>
          <cell r="K6">
            <v>1.84</v>
          </cell>
          <cell r="L6">
            <v>33.299999999999997</v>
          </cell>
          <cell r="M6">
            <v>-146185</v>
          </cell>
        </row>
        <row r="7">
          <cell r="B7" t="str">
            <v>Exane BNP Paribas</v>
          </cell>
          <cell r="C7" t="str">
            <v>ALEXANDER PETERC</v>
          </cell>
          <cell r="D7" t="str">
            <v>outperform</v>
          </cell>
          <cell r="E7">
            <v>42209</v>
          </cell>
          <cell r="F7">
            <v>150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Morgan Stanley</v>
          </cell>
          <cell r="C8" t="str">
            <v>KATHRYN HUBERTY</v>
          </cell>
          <cell r="D8" t="str">
            <v>Overwt/Cautious</v>
          </cell>
          <cell r="E8">
            <v>42208</v>
          </cell>
          <cell r="F8">
            <v>155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BMO Capital Markets</v>
          </cell>
          <cell r="C9" t="str">
            <v>KEITH F BACHMAN</v>
          </cell>
          <cell r="D9" t="str">
            <v>outperform</v>
          </cell>
          <cell r="E9">
            <v>42207</v>
          </cell>
          <cell r="F9">
            <v>145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Societe Generale</v>
          </cell>
          <cell r="C10" t="str">
            <v>ANDY PERKINS</v>
          </cell>
          <cell r="D10" t="str">
            <v>buy</v>
          </cell>
          <cell r="E10">
            <v>42207</v>
          </cell>
          <cell r="F10">
            <v>140</v>
          </cell>
          <cell r="G10">
            <v>14395</v>
          </cell>
          <cell r="H10">
            <v>10652</v>
          </cell>
          <cell r="I10">
            <v>49101</v>
          </cell>
          <cell r="J10">
            <v>0</v>
          </cell>
          <cell r="K10">
            <v>1.87</v>
          </cell>
          <cell r="L10">
            <v>0</v>
          </cell>
          <cell r="M10">
            <v>0</v>
          </cell>
        </row>
        <row r="11">
          <cell r="B11" t="str">
            <v>ABG Sundal Collier</v>
          </cell>
          <cell r="C11" t="str">
            <v>PER LINDBERG</v>
          </cell>
          <cell r="D11" t="str">
            <v>sell</v>
          </cell>
          <cell r="E11">
            <v>42207</v>
          </cell>
          <cell r="F11">
            <v>65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RBC Capital Markets</v>
          </cell>
          <cell r="C12" t="str">
            <v>AMIT DARYANANI</v>
          </cell>
          <cell r="D12" t="str">
            <v>outperform</v>
          </cell>
          <cell r="E12">
            <v>42207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Argus Research Corp</v>
          </cell>
          <cell r="C13" t="str">
            <v>JAMES KELLEHER</v>
          </cell>
          <cell r="D13" t="str">
            <v>buy</v>
          </cell>
          <cell r="E13">
            <v>42207</v>
          </cell>
          <cell r="F13">
            <v>145</v>
          </cell>
          <cell r="G13">
            <v>0</v>
          </cell>
          <cell r="H13">
            <v>0</v>
          </cell>
          <cell r="I13">
            <v>51300</v>
          </cell>
          <cell r="J13">
            <v>0</v>
          </cell>
          <cell r="K13">
            <v>1.81</v>
          </cell>
          <cell r="L13">
            <v>0</v>
          </cell>
          <cell r="M13">
            <v>0</v>
          </cell>
        </row>
        <row r="14">
          <cell r="B14" t="str">
            <v>Brean Capital LLC</v>
          </cell>
          <cell r="C14" t="str">
            <v>ANANDA BARUAH</v>
          </cell>
          <cell r="D14" t="str">
            <v>buy</v>
          </cell>
          <cell r="E14">
            <v>42207</v>
          </cell>
          <cell r="F14">
            <v>170</v>
          </cell>
          <cell r="G14">
            <v>14482</v>
          </cell>
          <cell r="H14">
            <v>10934</v>
          </cell>
          <cell r="I14">
            <v>51300</v>
          </cell>
          <cell r="J14">
            <v>0</v>
          </cell>
          <cell r="K14">
            <v>1.91</v>
          </cell>
          <cell r="L14">
            <v>0</v>
          </cell>
          <cell r="M14">
            <v>0</v>
          </cell>
        </row>
        <row r="15">
          <cell r="B15" t="str">
            <v>Credit Suisse</v>
          </cell>
          <cell r="C15" t="str">
            <v>KULBINDER GARCHA</v>
          </cell>
          <cell r="D15" t="str">
            <v>outperform</v>
          </cell>
          <cell r="E15">
            <v>42207</v>
          </cell>
          <cell r="F15">
            <v>145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Hilliard Lyons</v>
          </cell>
          <cell r="C16" t="str">
            <v>STEPHEN TURNER</v>
          </cell>
          <cell r="D16" t="str">
            <v>long-term buy</v>
          </cell>
          <cell r="E16">
            <v>42207</v>
          </cell>
          <cell r="F16">
            <v>154</v>
          </cell>
          <cell r="G16">
            <v>14643</v>
          </cell>
          <cell r="H16">
            <v>10792</v>
          </cell>
          <cell r="I16">
            <v>51383</v>
          </cell>
          <cell r="J16">
            <v>0</v>
          </cell>
          <cell r="K16">
            <v>1.9</v>
          </cell>
          <cell r="L16">
            <v>0</v>
          </cell>
          <cell r="M16">
            <v>0</v>
          </cell>
        </row>
        <row r="17">
          <cell r="B17" t="str">
            <v>JPMorgan</v>
          </cell>
          <cell r="C17" t="str">
            <v>ROD HALL</v>
          </cell>
          <cell r="D17" t="str">
            <v>overweight</v>
          </cell>
          <cell r="E17">
            <v>42207</v>
          </cell>
          <cell r="F17">
            <v>145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Jefferies</v>
          </cell>
          <cell r="C18" t="str">
            <v>SUNDEEP BAJIKAR</v>
          </cell>
          <cell r="D18" t="str">
            <v>hold</v>
          </cell>
          <cell r="E18">
            <v>42207</v>
          </cell>
          <cell r="F18">
            <v>135</v>
          </cell>
          <cell r="G18">
            <v>14046</v>
          </cell>
          <cell r="H18">
            <v>10352</v>
          </cell>
          <cell r="I18">
            <v>50185</v>
          </cell>
          <cell r="J18">
            <v>13816</v>
          </cell>
          <cell r="K18">
            <v>1.81</v>
          </cell>
          <cell r="L18">
            <v>0</v>
          </cell>
          <cell r="M18">
            <v>0</v>
          </cell>
        </row>
        <row r="19">
          <cell r="B19" t="str">
            <v>Robert W. Baird &amp; Co</v>
          </cell>
          <cell r="C19" t="str">
            <v>WILLIAM V POWER</v>
          </cell>
          <cell r="D19" t="str">
            <v>outperform</v>
          </cell>
          <cell r="E19">
            <v>42207</v>
          </cell>
          <cell r="F19">
            <v>155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FBR Capital Markets</v>
          </cell>
          <cell r="C20" t="str">
            <v>DANIEL H IVES</v>
          </cell>
          <cell r="D20" t="str">
            <v>outperform</v>
          </cell>
          <cell r="E20">
            <v>42207</v>
          </cell>
          <cell r="F20">
            <v>175</v>
          </cell>
          <cell r="G20">
            <v>14400</v>
          </cell>
          <cell r="H20">
            <v>10400</v>
          </cell>
          <cell r="I20">
            <v>50900</v>
          </cell>
          <cell r="J20">
            <v>0</v>
          </cell>
          <cell r="K20">
            <v>1.89</v>
          </cell>
          <cell r="L20">
            <v>0</v>
          </cell>
          <cell r="M20">
            <v>0</v>
          </cell>
        </row>
        <row r="21">
          <cell r="B21" t="str">
            <v>Macquarie</v>
          </cell>
          <cell r="C21" t="str">
            <v>BENJAMIN A SCHACHTER</v>
          </cell>
          <cell r="D21" t="str">
            <v>outperform</v>
          </cell>
          <cell r="E21">
            <v>42207</v>
          </cell>
          <cell r="F21">
            <v>140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Cantor Fitzgerald</v>
          </cell>
          <cell r="C22" t="str">
            <v>BRIAN J WHITE</v>
          </cell>
          <cell r="D22" t="str">
            <v>buy</v>
          </cell>
          <cell r="E22">
            <v>42207</v>
          </cell>
          <cell r="F22">
            <v>195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Stifel</v>
          </cell>
          <cell r="C23" t="str">
            <v>AARON C RAKERS</v>
          </cell>
          <cell r="D23" t="str">
            <v>buy</v>
          </cell>
          <cell r="E23">
            <v>42207</v>
          </cell>
          <cell r="F23">
            <v>150</v>
          </cell>
          <cell r="G23">
            <v>14315</v>
          </cell>
          <cell r="H23">
            <v>10550</v>
          </cell>
          <cell r="I23">
            <v>50235</v>
          </cell>
          <cell r="J23">
            <v>13915</v>
          </cell>
          <cell r="K23">
            <v>1.85</v>
          </cell>
          <cell r="L23">
            <v>0</v>
          </cell>
          <cell r="M23">
            <v>0</v>
          </cell>
        </row>
        <row r="24">
          <cell r="B24" t="str">
            <v>Berenberg</v>
          </cell>
          <cell r="C24" t="str">
            <v>ADNAAN AHMAD</v>
          </cell>
          <cell r="D24" t="str">
            <v>sell</v>
          </cell>
          <cell r="E24">
            <v>42207</v>
          </cell>
          <cell r="F24">
            <v>85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Oppenheimer &amp; Co</v>
          </cell>
          <cell r="C25" t="str">
            <v>ANDREW UERKWITZ</v>
          </cell>
          <cell r="D25" t="str">
            <v>outperform</v>
          </cell>
          <cell r="E25">
            <v>42207</v>
          </cell>
          <cell r="F25">
            <v>155</v>
          </cell>
          <cell r="G25">
            <v>14469</v>
          </cell>
          <cell r="H25">
            <v>11600</v>
          </cell>
          <cell r="I25">
            <v>51071</v>
          </cell>
          <cell r="J25">
            <v>0</v>
          </cell>
          <cell r="K25">
            <v>2.0299999999999998</v>
          </cell>
          <cell r="L25">
            <v>33.9</v>
          </cell>
          <cell r="M25">
            <v>0</v>
          </cell>
        </row>
        <row r="26">
          <cell r="B26" t="str">
            <v>Wells Fargo Securities</v>
          </cell>
          <cell r="C26" t="str">
            <v>MAYNARD UM</v>
          </cell>
          <cell r="D26" t="str">
            <v>market perform</v>
          </cell>
          <cell r="E26">
            <v>42207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Cowen and Company</v>
          </cell>
          <cell r="C27" t="str">
            <v>TIMOTHY M ARCURI</v>
          </cell>
          <cell r="D27" t="str">
            <v>market perform</v>
          </cell>
          <cell r="E27">
            <v>42207</v>
          </cell>
          <cell r="F27">
            <v>130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JMP Securities</v>
          </cell>
          <cell r="C28" t="str">
            <v>ALEX GAUNA</v>
          </cell>
          <cell r="D28" t="str">
            <v>market outperform</v>
          </cell>
          <cell r="E28">
            <v>42207</v>
          </cell>
          <cell r="F28">
            <v>150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Maxim Group LLC</v>
          </cell>
          <cell r="C29" t="str">
            <v>NEHAL CHOKSHI</v>
          </cell>
          <cell r="D29" t="str">
            <v>hold</v>
          </cell>
          <cell r="E29">
            <v>42207</v>
          </cell>
          <cell r="F29">
            <v>144</v>
          </cell>
          <cell r="G29">
            <v>13770</v>
          </cell>
          <cell r="H29">
            <v>10158</v>
          </cell>
          <cell r="I29">
            <v>50070</v>
          </cell>
          <cell r="J29">
            <v>13459</v>
          </cell>
          <cell r="K29">
            <v>1.77</v>
          </cell>
          <cell r="L29">
            <v>0</v>
          </cell>
          <cell r="M29">
            <v>-142758</v>
          </cell>
        </row>
        <row r="30">
          <cell r="B30" t="str">
            <v>Susquehanna Financial Group</v>
          </cell>
          <cell r="C30" t="str">
            <v>CHRISTOPHER CASO</v>
          </cell>
          <cell r="D30" t="str">
            <v>Positive</v>
          </cell>
          <cell r="E30">
            <v>42207</v>
          </cell>
          <cell r="F30">
            <v>155</v>
          </cell>
          <cell r="G30">
            <v>14056</v>
          </cell>
          <cell r="H30">
            <v>10366</v>
          </cell>
          <cell r="I30">
            <v>50087</v>
          </cell>
          <cell r="J30">
            <v>0</v>
          </cell>
          <cell r="K30">
            <v>1.8</v>
          </cell>
          <cell r="L30">
            <v>0</v>
          </cell>
          <cell r="M30">
            <v>0</v>
          </cell>
        </row>
        <row r="31">
          <cell r="B31" t="str">
            <v>Atlantic Equities LLP</v>
          </cell>
          <cell r="C31" t="str">
            <v>JAMES CORDWELL</v>
          </cell>
          <cell r="D31" t="str">
            <v>overweight</v>
          </cell>
          <cell r="E31">
            <v>42207</v>
          </cell>
          <cell r="F31">
            <v>150</v>
          </cell>
          <cell r="G31">
            <v>14523</v>
          </cell>
          <cell r="H31">
            <v>10704</v>
          </cell>
          <cell r="I31">
            <v>51212</v>
          </cell>
          <cell r="J31">
            <v>0</v>
          </cell>
          <cell r="K31">
            <v>1.87</v>
          </cell>
          <cell r="L31">
            <v>0</v>
          </cell>
          <cell r="M31">
            <v>0</v>
          </cell>
        </row>
        <row r="32">
          <cell r="B32" t="str">
            <v>Cross Research</v>
          </cell>
          <cell r="C32" t="str">
            <v>SHANNON S CROSS</v>
          </cell>
          <cell r="D32" t="str">
            <v>buy</v>
          </cell>
          <cell r="E32">
            <v>42207</v>
          </cell>
          <cell r="F32">
            <v>150</v>
          </cell>
          <cell r="G32">
            <v>14485</v>
          </cell>
          <cell r="H32">
            <v>10647</v>
          </cell>
          <cell r="I32">
            <v>50514</v>
          </cell>
          <cell r="J32">
            <v>0</v>
          </cell>
          <cell r="K32">
            <v>1.86</v>
          </cell>
          <cell r="L32">
            <v>0</v>
          </cell>
          <cell r="M32">
            <v>0</v>
          </cell>
        </row>
        <row r="33">
          <cell r="B33" t="str">
            <v>Piper Jaffray</v>
          </cell>
          <cell r="C33" t="str">
            <v>EUGENE E MUNSTER</v>
          </cell>
          <cell r="D33" t="str">
            <v>overweight</v>
          </cell>
          <cell r="E33">
            <v>42207</v>
          </cell>
          <cell r="F33">
            <v>172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FBN Securities</v>
          </cell>
          <cell r="C34" t="str">
            <v>SHEBLY SEYRAFI</v>
          </cell>
          <cell r="D34" t="str">
            <v>outperform</v>
          </cell>
          <cell r="E34">
            <v>42207</v>
          </cell>
          <cell r="F34">
            <v>150</v>
          </cell>
          <cell r="G34">
            <v>14745</v>
          </cell>
          <cell r="H34">
            <v>10867</v>
          </cell>
          <cell r="I34">
            <v>51554</v>
          </cell>
          <cell r="J34">
            <v>0</v>
          </cell>
          <cell r="K34">
            <v>1.9</v>
          </cell>
          <cell r="L34">
            <v>29.2</v>
          </cell>
          <cell r="M34">
            <v>-160538</v>
          </cell>
        </row>
        <row r="35">
          <cell r="B35" t="str">
            <v>Pacific Crest Securities</v>
          </cell>
          <cell r="C35" t="str">
            <v>ANDY HARGREAVES</v>
          </cell>
          <cell r="D35" t="str">
            <v>sector weight</v>
          </cell>
          <cell r="E35">
            <v>42206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William Blair &amp; Co</v>
          </cell>
          <cell r="C36" t="str">
            <v>ANIL K DORADLA</v>
          </cell>
          <cell r="D36" t="str">
            <v>outperform</v>
          </cell>
          <cell r="E36">
            <v>42206</v>
          </cell>
          <cell r="F36">
            <v>0</v>
          </cell>
          <cell r="G36">
            <v>14190</v>
          </cell>
          <cell r="H36">
            <v>10458</v>
          </cell>
          <cell r="I36">
            <v>50511</v>
          </cell>
          <cell r="J36">
            <v>0</v>
          </cell>
          <cell r="K36">
            <v>1.82</v>
          </cell>
          <cell r="L36">
            <v>0</v>
          </cell>
          <cell r="M36">
            <v>0</v>
          </cell>
        </row>
        <row r="37">
          <cell r="B37" t="str">
            <v>Canaccord Genuity Corp</v>
          </cell>
          <cell r="C37" t="str">
            <v>T MICHAEL WALKLEY</v>
          </cell>
          <cell r="D37" t="str">
            <v>buy</v>
          </cell>
          <cell r="E37">
            <v>42206</v>
          </cell>
          <cell r="F37">
            <v>155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BGC Partners</v>
          </cell>
          <cell r="C38" t="str">
            <v>COLIN W GILLIS</v>
          </cell>
          <cell r="D38" t="str">
            <v>hold</v>
          </cell>
          <cell r="E38">
            <v>42206</v>
          </cell>
          <cell r="F38">
            <v>115</v>
          </cell>
          <cell r="G38">
            <v>14341</v>
          </cell>
          <cell r="H38">
            <v>10584</v>
          </cell>
          <cell r="I38">
            <v>51811</v>
          </cell>
          <cell r="J38">
            <v>0</v>
          </cell>
          <cell r="K38">
            <v>1.84</v>
          </cell>
          <cell r="L38">
            <v>0</v>
          </cell>
          <cell r="M38">
            <v>0</v>
          </cell>
        </row>
        <row r="39">
          <cell r="B39" t="str">
            <v>BTIG LLC</v>
          </cell>
          <cell r="C39" t="str">
            <v>WALTER P PIECYK JR</v>
          </cell>
          <cell r="D39" t="str">
            <v>buy</v>
          </cell>
          <cell r="E39">
            <v>42206</v>
          </cell>
          <cell r="F39">
            <v>160</v>
          </cell>
          <cell r="G39">
            <v>14761</v>
          </cell>
          <cell r="H39">
            <v>10879</v>
          </cell>
          <cell r="I39">
            <v>51168</v>
          </cell>
          <cell r="J39">
            <v>0</v>
          </cell>
          <cell r="K39">
            <v>1.92</v>
          </cell>
          <cell r="L39">
            <v>0</v>
          </cell>
          <cell r="M39">
            <v>-145107</v>
          </cell>
        </row>
        <row r="40">
          <cell r="B40" t="str">
            <v>Edward Jones</v>
          </cell>
          <cell r="C40" t="str">
            <v>WILLIAM C KREHER</v>
          </cell>
          <cell r="D40" t="str">
            <v>hold</v>
          </cell>
          <cell r="E40">
            <v>42179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EVA Dimensions</v>
          </cell>
          <cell r="C41" t="str">
            <v>AUSTIN BURKETT</v>
          </cell>
          <cell r="D41" t="str">
            <v>hold</v>
          </cell>
          <cell r="E41">
            <v>42160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Ameriprise Advisor Services, Inc</v>
          </cell>
          <cell r="C42" t="str">
            <v>JUSTIN H BURGIN</v>
          </cell>
          <cell r="D42" t="str">
            <v>buy</v>
          </cell>
          <cell r="E42">
            <v>42131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Daiwa Securities Co. Ltd.</v>
          </cell>
          <cell r="C43" t="str">
            <v>YOKO YAMADA</v>
          </cell>
          <cell r="D43" t="str">
            <v>outperform</v>
          </cell>
          <cell r="E43">
            <v>42125</v>
          </cell>
          <cell r="F43">
            <v>137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First Shanghai Securities Ltd</v>
          </cell>
          <cell r="C44" t="str">
            <v>TSOI HO</v>
          </cell>
          <cell r="D44" t="str">
            <v>buy</v>
          </cell>
          <cell r="E44">
            <v>42124</v>
          </cell>
          <cell r="F44">
            <v>165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Goldman Sachs</v>
          </cell>
          <cell r="C45" t="str">
            <v>BILL SHOPE</v>
          </cell>
          <cell r="D45" t="str">
            <v>Buy/Cautious</v>
          </cell>
          <cell r="E45">
            <v>42122</v>
          </cell>
          <cell r="F45">
            <v>163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Hamburger Sparkasse</v>
          </cell>
          <cell r="C46" t="str">
            <v>MARCO GUENTHER</v>
          </cell>
          <cell r="D46" t="str">
            <v>neutral</v>
          </cell>
          <cell r="E46">
            <v>42122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UBS</v>
          </cell>
          <cell r="C47" t="str">
            <v>STEVEN M MILUNOVICH</v>
          </cell>
          <cell r="D47" t="str">
            <v>buy</v>
          </cell>
          <cell r="E47">
            <v>42048</v>
          </cell>
          <cell r="F47">
            <v>150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Accountability Research Corp</v>
          </cell>
          <cell r="C48" t="str">
            <v>KEVIN CHU</v>
          </cell>
          <cell r="D48" t="str">
            <v>buy</v>
          </cell>
          <cell r="E48">
            <v>42040</v>
          </cell>
          <cell r="F48">
            <v>139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Scotia Capital</v>
          </cell>
          <cell r="C49" t="str">
            <v>DANIEL CHAN</v>
          </cell>
          <cell r="D49" t="str">
            <v>suspended coverage</v>
          </cell>
          <cell r="E49">
            <v>41913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1.57</v>
          </cell>
          <cell r="L49">
            <v>0</v>
          </cell>
          <cell r="M49">
            <v>0</v>
          </cell>
        </row>
        <row r="50">
          <cell r="B50" t="str">
            <v>Erste Group</v>
          </cell>
          <cell r="C50" t="str">
            <v>HANS ENGEL</v>
          </cell>
          <cell r="D50" t="str">
            <v>buy</v>
          </cell>
          <cell r="E50">
            <v>41842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4"/>
  <sheetViews>
    <sheetView showGridLines="0" tabSelected="1" workbookViewId="0">
      <selection activeCell="B2" sqref="B2"/>
    </sheetView>
  </sheetViews>
  <sheetFormatPr defaultRowHeight="14.4" x14ac:dyDescent="0.3"/>
  <cols>
    <col min="1" max="1" width="1" customWidth="1"/>
    <col min="2" max="2" width="7.33203125" customWidth="1"/>
    <col min="3" max="3" width="11.33203125" customWidth="1"/>
    <col min="4" max="4" width="15.109375" customWidth="1"/>
    <col min="5" max="14" width="8.88671875" customWidth="1"/>
    <col min="16" max="16" width="25.6640625" customWidth="1"/>
    <col min="17" max="17" width="17" customWidth="1"/>
    <col min="18" max="18" width="10.44140625" customWidth="1"/>
    <col min="19" max="19" width="15.5546875" customWidth="1"/>
    <col min="20" max="20" width="13.44140625" customWidth="1"/>
    <col min="21" max="21" width="10.44140625" customWidth="1"/>
    <col min="22" max="22" width="16.6640625" customWidth="1"/>
    <col min="23" max="23" width="14.21875" customWidth="1"/>
    <col min="24" max="25" width="12" customWidth="1"/>
    <col min="26" max="26" width="34.77734375" customWidth="1"/>
    <col min="28" max="28" width="16.109375" customWidth="1"/>
    <col min="29" max="36" width="13.33203125" customWidth="1"/>
  </cols>
  <sheetData>
    <row r="1" spans="2:37" ht="22.8" x14ac:dyDescent="0.4">
      <c r="B1" s="12" t="s">
        <v>31</v>
      </c>
    </row>
    <row r="2" spans="2:37" ht="19.2" customHeight="1" x14ac:dyDescent="0.3">
      <c r="B2" s="63" t="s">
        <v>84</v>
      </c>
    </row>
    <row r="3" spans="2:37" s="11" customFormat="1" ht="45.6" customHeight="1" x14ac:dyDescent="0.3">
      <c r="B3" s="9" t="s">
        <v>78</v>
      </c>
      <c r="C3" s="9" t="s">
        <v>22</v>
      </c>
      <c r="D3" s="10" t="s">
        <v>28</v>
      </c>
      <c r="F3" s="65" t="s">
        <v>30</v>
      </c>
      <c r="G3" s="65"/>
      <c r="H3" s="65"/>
      <c r="I3" s="65"/>
      <c r="J3" s="65"/>
      <c r="K3" s="65"/>
      <c r="L3" s="65"/>
      <c r="M3" s="65"/>
      <c r="N3" s="65"/>
      <c r="P3" s="65" t="s">
        <v>32</v>
      </c>
      <c r="Q3" s="65"/>
      <c r="R3" s="65"/>
      <c r="S3" s="65"/>
      <c r="T3" s="65"/>
      <c r="U3" s="65"/>
      <c r="V3" s="65"/>
      <c r="W3" s="65"/>
      <c r="X3" s="65"/>
      <c r="Y3" s="65"/>
      <c r="Z3" s="65"/>
      <c r="AB3" s="65" t="s">
        <v>59</v>
      </c>
      <c r="AC3" s="65"/>
      <c r="AD3" s="65"/>
      <c r="AE3" s="65"/>
      <c r="AF3" s="25"/>
      <c r="AG3" s="25"/>
      <c r="AH3" s="25"/>
      <c r="AI3" s="25"/>
      <c r="AJ3" s="25"/>
      <c r="AK3"/>
    </row>
    <row r="4" spans="2:37" ht="16.2" thickBot="1" x14ac:dyDescent="0.35">
      <c r="B4" s="1" t="s">
        <v>0</v>
      </c>
      <c r="C4" s="2">
        <v>3.95E-2</v>
      </c>
      <c r="D4" s="3">
        <v>4.7599999999999996E-2</v>
      </c>
      <c r="AK4" s="25"/>
    </row>
    <row r="5" spans="2:37" x14ac:dyDescent="0.3">
      <c r="B5" s="1" t="s">
        <v>1</v>
      </c>
      <c r="C5" s="2">
        <v>-2.7200000000000002E-2</v>
      </c>
      <c r="D5" s="3">
        <v>-1.5700000000000002E-2</v>
      </c>
      <c r="P5" s="16" t="s">
        <v>33</v>
      </c>
      <c r="Q5" s="16"/>
      <c r="AB5" s="16" t="s">
        <v>33</v>
      </c>
      <c r="AC5" s="16"/>
    </row>
    <row r="6" spans="2:37" x14ac:dyDescent="0.3">
      <c r="B6" s="1" t="s">
        <v>2</v>
      </c>
      <c r="C6" s="2">
        <v>7.4800000000000005E-2</v>
      </c>
      <c r="D6" s="3">
        <v>0.12119999999999999</v>
      </c>
      <c r="P6" s="13" t="s">
        <v>34</v>
      </c>
      <c r="Q6" s="20">
        <v>0.93946314141781795</v>
      </c>
      <c r="AB6" s="13" t="s">
        <v>34</v>
      </c>
      <c r="AC6" s="19">
        <v>0.25175392699998717</v>
      </c>
    </row>
    <row r="7" spans="2:37" ht="13.2" customHeight="1" x14ac:dyDescent="0.3">
      <c r="B7" s="1" t="s">
        <v>3</v>
      </c>
      <c r="C7" s="2">
        <v>-0.1517</v>
      </c>
      <c r="D7" s="3">
        <v>-0.15460000000000002</v>
      </c>
      <c r="P7" s="13" t="s">
        <v>35</v>
      </c>
      <c r="Q7" s="20">
        <v>0.88259099408263497</v>
      </c>
      <c r="AB7" s="13" t="s">
        <v>35</v>
      </c>
      <c r="AC7" s="19">
        <v>6.338003975991488E-2</v>
      </c>
    </row>
    <row r="8" spans="2:37" x14ac:dyDescent="0.3">
      <c r="B8" s="1" t="s">
        <v>4</v>
      </c>
      <c r="C8" s="2">
        <v>2.35E-2</v>
      </c>
      <c r="D8" s="3">
        <v>4.1399999999999999E-2</v>
      </c>
      <c r="P8" s="42" t="s">
        <v>36</v>
      </c>
      <c r="Q8" s="43">
        <v>0.84259099408263505</v>
      </c>
      <c r="AB8" s="13" t="s">
        <v>36</v>
      </c>
      <c r="AC8" s="23">
        <v>2.3380039759914883E-2</v>
      </c>
    </row>
    <row r="9" spans="2:37" x14ac:dyDescent="0.3">
      <c r="B9" s="1" t="s">
        <v>5</v>
      </c>
      <c r="C9" s="2">
        <v>8.9499999999999996E-2</v>
      </c>
      <c r="D9" s="3">
        <v>4.9599999999999998E-2</v>
      </c>
      <c r="P9" s="13" t="s">
        <v>37</v>
      </c>
      <c r="Q9" s="20">
        <v>3.0726002432623783E-2</v>
      </c>
      <c r="AB9" s="13" t="s">
        <v>37</v>
      </c>
      <c r="AC9" s="19">
        <v>9.2383976715911906E-2</v>
      </c>
    </row>
    <row r="10" spans="2:37" ht="15" thickBot="1" x14ac:dyDescent="0.35">
      <c r="B10" s="1" t="s">
        <v>6</v>
      </c>
      <c r="C10" s="2">
        <v>-2.46E-2</v>
      </c>
      <c r="D10" s="3">
        <v>4.58E-2</v>
      </c>
      <c r="P10" s="14" t="s">
        <v>38</v>
      </c>
      <c r="Q10" s="14">
        <v>26</v>
      </c>
      <c r="AB10" s="14" t="s">
        <v>38</v>
      </c>
      <c r="AC10" s="14">
        <v>26</v>
      </c>
    </row>
    <row r="11" spans="2:37" x14ac:dyDescent="0.3">
      <c r="B11" s="1" t="s">
        <v>7</v>
      </c>
      <c r="C11" s="2">
        <v>-9.9100000000000008E-2</v>
      </c>
      <c r="D11" s="3">
        <v>-9.9700000000000011E-2</v>
      </c>
    </row>
    <row r="12" spans="2:37" ht="15" thickBot="1" x14ac:dyDescent="0.35">
      <c r="B12" s="1" t="s">
        <v>8</v>
      </c>
      <c r="C12" s="2">
        <v>0.10949999999999999</v>
      </c>
      <c r="D12" s="3">
        <v>7.3599999999999999E-2</v>
      </c>
      <c r="P12" t="s">
        <v>39</v>
      </c>
      <c r="AB12" t="s">
        <v>39</v>
      </c>
    </row>
    <row r="13" spans="2:37" x14ac:dyDescent="0.3">
      <c r="B13" s="1" t="s">
        <v>9</v>
      </c>
      <c r="C13" s="2">
        <v>7.1599999999999997E-2</v>
      </c>
      <c r="D13" s="3">
        <v>2.4500000000000001E-2</v>
      </c>
      <c r="P13" s="15"/>
      <c r="Q13" s="15" t="s">
        <v>43</v>
      </c>
      <c r="R13" s="15" t="s">
        <v>44</v>
      </c>
      <c r="S13" s="15" t="s">
        <v>45</v>
      </c>
      <c r="T13" s="15" t="s">
        <v>46</v>
      </c>
      <c r="U13" s="17" t="s">
        <v>47</v>
      </c>
      <c r="V13" s="26"/>
      <c r="AB13" s="15"/>
      <c r="AC13" s="15" t="s">
        <v>43</v>
      </c>
      <c r="AD13" s="15" t="s">
        <v>44</v>
      </c>
      <c r="AE13" s="15" t="s">
        <v>45</v>
      </c>
      <c r="AF13" s="15" t="s">
        <v>46</v>
      </c>
      <c r="AG13" s="17" t="s">
        <v>47</v>
      </c>
    </row>
    <row r="14" spans="2:37" x14ac:dyDescent="0.3">
      <c r="B14" s="1" t="s">
        <v>10</v>
      </c>
      <c r="C14" s="2">
        <v>0.10310000000000001</v>
      </c>
      <c r="D14" s="3">
        <v>0.11320000000000001</v>
      </c>
      <c r="P14" s="13" t="s">
        <v>40</v>
      </c>
      <c r="Q14" s="13">
        <v>1</v>
      </c>
      <c r="R14" s="20">
        <v>0.1774231193627599</v>
      </c>
      <c r="S14" s="20">
        <v>0.1774231193627599</v>
      </c>
      <c r="T14" s="20">
        <v>187.93085487492795</v>
      </c>
      <c r="U14" s="20">
        <v>7.5771314466609385E-13</v>
      </c>
      <c r="V14" s="20"/>
      <c r="AB14" s="13" t="s">
        <v>40</v>
      </c>
      <c r="AC14" s="13">
        <v>1</v>
      </c>
      <c r="AD14" s="20">
        <v>1.4438511153846173E-2</v>
      </c>
      <c r="AE14" s="20">
        <v>1.4438511153846173E-2</v>
      </c>
      <c r="AF14" s="20">
        <v>1.6917224287978174</v>
      </c>
      <c r="AG14" s="20">
        <v>0.2057250015357322</v>
      </c>
    </row>
    <row r="15" spans="2:37" x14ac:dyDescent="0.3">
      <c r="B15" s="1" t="s">
        <v>11</v>
      </c>
      <c r="C15" s="2">
        <v>-8.8000000000000005E-3</v>
      </c>
      <c r="D15" s="3">
        <v>-2.58E-2</v>
      </c>
      <c r="P15" s="13" t="s">
        <v>41</v>
      </c>
      <c r="Q15" s="13">
        <v>25</v>
      </c>
      <c r="R15" s="20">
        <v>2.3602180637240067E-2</v>
      </c>
      <c r="S15" s="20">
        <v>9.4408722548960271E-4</v>
      </c>
      <c r="T15" s="20"/>
      <c r="U15" s="20"/>
      <c r="V15" s="20"/>
      <c r="AB15" s="13" t="s">
        <v>41</v>
      </c>
      <c r="AC15" s="13">
        <v>25</v>
      </c>
      <c r="AD15" s="20">
        <v>0.21336997884615386</v>
      </c>
      <c r="AE15" s="20">
        <v>8.5347991538461537E-3</v>
      </c>
      <c r="AF15" s="20"/>
      <c r="AG15" s="20"/>
    </row>
    <row r="16" spans="2:37" ht="15" thickBot="1" x14ac:dyDescent="0.35">
      <c r="B16" s="1" t="s">
        <v>12</v>
      </c>
      <c r="C16" s="2">
        <v>3.2099999999999997E-2</v>
      </c>
      <c r="D16" s="3">
        <v>5.4800000000000001E-2</v>
      </c>
      <c r="P16" s="14" t="s">
        <v>42</v>
      </c>
      <c r="Q16" s="14">
        <v>26</v>
      </c>
      <c r="R16" s="21">
        <v>0.20102529999999996</v>
      </c>
      <c r="S16" s="21"/>
      <c r="T16" s="21"/>
      <c r="U16" s="21"/>
      <c r="V16" s="20"/>
      <c r="AB16" s="14" t="s">
        <v>42</v>
      </c>
      <c r="AC16" s="14">
        <v>26</v>
      </c>
      <c r="AD16" s="21">
        <v>0.22780849000000003</v>
      </c>
      <c r="AE16" s="21"/>
      <c r="AF16" s="21"/>
      <c r="AG16" s="21"/>
    </row>
    <row r="17" spans="2:36" ht="15" thickBot="1" x14ac:dyDescent="0.35">
      <c r="B17" s="1" t="s">
        <v>13</v>
      </c>
      <c r="C17" s="2">
        <v>1E-4</v>
      </c>
      <c r="D17" s="3">
        <v>-1.32E-2</v>
      </c>
    </row>
    <row r="18" spans="2:36" x14ac:dyDescent="0.3">
      <c r="B18" s="1" t="s">
        <v>14</v>
      </c>
      <c r="C18" s="2">
        <v>0.11470000000000001</v>
      </c>
      <c r="D18" s="3">
        <v>0.16510000000000002</v>
      </c>
      <c r="P18" s="15"/>
      <c r="Q18" s="15" t="s">
        <v>48</v>
      </c>
      <c r="R18" s="17" t="s">
        <v>37</v>
      </c>
      <c r="S18" s="15" t="s">
        <v>49</v>
      </c>
      <c r="T18" s="15" t="s">
        <v>50</v>
      </c>
      <c r="U18" s="46"/>
      <c r="V18" s="46"/>
      <c r="W18" s="26"/>
      <c r="X18" s="26"/>
      <c r="Y18" s="26"/>
      <c r="AB18" s="15"/>
      <c r="AC18" s="15" t="s">
        <v>48</v>
      </c>
      <c r="AD18" s="17" t="s">
        <v>37</v>
      </c>
      <c r="AE18" s="17" t="s">
        <v>49</v>
      </c>
      <c r="AF18" s="17" t="s">
        <v>50</v>
      </c>
      <c r="AG18" s="17" t="s">
        <v>51</v>
      </c>
      <c r="AH18" s="17" t="s">
        <v>52</v>
      </c>
      <c r="AI18" s="17" t="s">
        <v>53</v>
      </c>
      <c r="AJ18" s="17" t="s">
        <v>54</v>
      </c>
    </row>
    <row r="19" spans="2:36" ht="15" thickBot="1" x14ac:dyDescent="0.35">
      <c r="B19" s="1" t="s">
        <v>15</v>
      </c>
      <c r="C19" s="2">
        <v>-0.15289999999999998</v>
      </c>
      <c r="D19" s="3">
        <v>-0.17149999999999999</v>
      </c>
      <c r="F19" s="64" t="s">
        <v>29</v>
      </c>
      <c r="G19" s="64"/>
      <c r="H19" s="64"/>
      <c r="I19" s="64"/>
      <c r="J19" s="64"/>
      <c r="K19" s="64"/>
      <c r="L19" s="64"/>
      <c r="M19" s="64"/>
      <c r="N19" s="64"/>
      <c r="P19" s="44" t="s">
        <v>28</v>
      </c>
      <c r="Q19" s="45">
        <v>0.88251105127820317</v>
      </c>
      <c r="R19" s="18">
        <v>6.4375573034070599E-2</v>
      </c>
      <c r="S19" s="58">
        <v>13.708787505644985</v>
      </c>
      <c r="T19" s="58">
        <v>3.9345955556736195E-13</v>
      </c>
      <c r="U19" s="47"/>
      <c r="V19" s="47"/>
      <c r="W19" s="47"/>
      <c r="X19" s="47"/>
      <c r="Y19" s="47"/>
      <c r="AB19" s="14" t="s">
        <v>60</v>
      </c>
      <c r="AC19" s="22">
        <v>3747.8623211393651</v>
      </c>
      <c r="AD19" s="22">
        <v>2881.5029926591378</v>
      </c>
      <c r="AE19" s="24">
        <v>1.3006623039043679</v>
      </c>
      <c r="AF19" s="24">
        <v>0.20523627976304612</v>
      </c>
      <c r="AG19" s="22">
        <v>-2186.704182116132</v>
      </c>
      <c r="AH19" s="22">
        <v>9682.4288243948613</v>
      </c>
      <c r="AI19" s="22">
        <v>-2186.704182116132</v>
      </c>
      <c r="AJ19" s="22">
        <v>9682.4288243948613</v>
      </c>
    </row>
    <row r="20" spans="2:36" x14ac:dyDescent="0.3">
      <c r="B20" s="1" t="s">
        <v>16</v>
      </c>
      <c r="C20" s="2">
        <v>0.1547</v>
      </c>
      <c r="D20" s="3">
        <v>0.13720000000000002</v>
      </c>
      <c r="F20" s="64"/>
      <c r="G20" s="64"/>
      <c r="H20" s="64"/>
      <c r="I20" s="64"/>
      <c r="J20" s="64"/>
      <c r="K20" s="64"/>
      <c r="L20" s="64"/>
      <c r="M20" s="64"/>
      <c r="N20" s="64"/>
      <c r="P20" t="s">
        <v>68</v>
      </c>
      <c r="AB20" s="67" t="s">
        <v>82</v>
      </c>
      <c r="AC20" s="67"/>
      <c r="AD20" s="67"/>
      <c r="AE20" s="67"/>
      <c r="AF20" s="67"/>
      <c r="AG20" s="67"/>
      <c r="AH20" s="67"/>
      <c r="AI20" s="67"/>
      <c r="AJ20" s="67"/>
    </row>
    <row r="21" spans="2:36" ht="15" thickBot="1" x14ac:dyDescent="0.35">
      <c r="B21" s="1" t="s">
        <v>17</v>
      </c>
      <c r="C21" s="2">
        <v>1.44E-2</v>
      </c>
      <c r="D21" s="3">
        <v>-2.0299999999999999E-2</v>
      </c>
      <c r="P21" s="59" t="s">
        <v>81</v>
      </c>
      <c r="Q21" s="59"/>
      <c r="R21" s="59"/>
      <c r="S21" s="59"/>
      <c r="T21" s="59"/>
      <c r="U21" s="59"/>
      <c r="V21" s="59"/>
      <c r="AB21" s="68"/>
      <c r="AC21" s="68"/>
      <c r="AD21" s="68"/>
      <c r="AE21" s="68"/>
      <c r="AF21" s="68"/>
      <c r="AG21" s="68"/>
      <c r="AH21" s="68"/>
      <c r="AI21" s="68"/>
      <c r="AJ21" s="68"/>
    </row>
    <row r="22" spans="2:36" ht="15" thickBot="1" x14ac:dyDescent="0.35">
      <c r="B22" s="1" t="s">
        <v>18</v>
      </c>
      <c r="C22" s="2">
        <v>7.4800000000000005E-2</v>
      </c>
      <c r="D22" s="3">
        <v>0.1125</v>
      </c>
      <c r="P22" s="48" t="s">
        <v>66</v>
      </c>
      <c r="Q22" s="48"/>
      <c r="R22" s="49"/>
      <c r="S22" s="66" t="s">
        <v>61</v>
      </c>
      <c r="T22" s="66"/>
      <c r="U22" s="66"/>
      <c r="V22" s="54"/>
    </row>
    <row r="23" spans="2:36" ht="16.8" x14ac:dyDescent="0.35">
      <c r="B23" s="1" t="s">
        <v>19</v>
      </c>
      <c r="C23" s="2">
        <v>-0.1396</v>
      </c>
      <c r="D23" s="3">
        <v>-0.1333</v>
      </c>
      <c r="P23" s="15" t="s">
        <v>55</v>
      </c>
      <c r="Q23" s="17" t="s">
        <v>56</v>
      </c>
      <c r="R23" s="17" t="s">
        <v>57</v>
      </c>
      <c r="S23" s="17" t="s">
        <v>58</v>
      </c>
      <c r="T23" s="17" t="s">
        <v>62</v>
      </c>
      <c r="U23" s="17" t="s">
        <v>63</v>
      </c>
      <c r="V23" s="26"/>
    </row>
    <row r="24" spans="2:36" x14ac:dyDescent="0.3">
      <c r="B24" s="1" t="s">
        <v>20</v>
      </c>
      <c r="C24" s="2">
        <v>7.7199999999999991E-2</v>
      </c>
      <c r="D24" s="3">
        <v>8.5000000000000006E-2</v>
      </c>
      <c r="P24" s="13">
        <v>1</v>
      </c>
      <c r="Q24" s="28">
        <v>4.2007526040842465E-2</v>
      </c>
      <c r="R24" s="28">
        <v>-2.5075260408424643E-3</v>
      </c>
      <c r="S24" s="29">
        <f>R24^2</f>
        <v>6.2876868455030838E-6</v>
      </c>
      <c r="T24" s="29"/>
      <c r="U24" s="29"/>
      <c r="V24" s="29"/>
    </row>
    <row r="25" spans="2:36" x14ac:dyDescent="0.3">
      <c r="B25" s="1" t="s">
        <v>21</v>
      </c>
      <c r="C25" s="2">
        <v>7.8899999999999998E-2</v>
      </c>
      <c r="D25" s="3">
        <v>4.5400000000000003E-2</v>
      </c>
      <c r="P25" s="13">
        <v>2</v>
      </c>
      <c r="Q25" s="28">
        <v>-1.3855423505067792E-2</v>
      </c>
      <c r="R25" s="28">
        <v>-1.334457649493221E-2</v>
      </c>
      <c r="S25" s="29">
        <f t="shared" ref="S25:S49" si="0">R25^2</f>
        <v>1.7807772182909724E-4</v>
      </c>
      <c r="T25" s="29">
        <f>R24</f>
        <v>-2.5075260408424643E-3</v>
      </c>
      <c r="U25" s="29">
        <f>(R25-T25)^2</f>
        <v>1.1744166254448676E-4</v>
      </c>
      <c r="V25" s="29"/>
    </row>
    <row r="26" spans="2:36" x14ac:dyDescent="0.3">
      <c r="B26" s="1" t="s">
        <v>23</v>
      </c>
      <c r="C26" s="2">
        <v>2.8799999999999999E-2</v>
      </c>
      <c r="D26" s="3">
        <v>8.8599999999999998E-2</v>
      </c>
      <c r="P26" s="13">
        <v>3</v>
      </c>
      <c r="Q26" s="28">
        <v>0.10696033941491821</v>
      </c>
      <c r="R26" s="28">
        <v>-3.2160339414918207E-2</v>
      </c>
      <c r="S26" s="29">
        <f t="shared" si="0"/>
        <v>1.0342874312827416E-3</v>
      </c>
      <c r="T26" s="29">
        <f t="shared" ref="T26:T49" si="1">R25</f>
        <v>-1.334457649493221E-2</v>
      </c>
      <c r="U26" s="29">
        <f t="shared" ref="U26:U49" si="2">(R26-T26)^2</f>
        <v>3.5403293426111997E-4</v>
      </c>
      <c r="V26" s="29"/>
    </row>
    <row r="27" spans="2:36" x14ac:dyDescent="0.3">
      <c r="B27" s="1" t="s">
        <v>24</v>
      </c>
      <c r="C27" s="4">
        <v>-9.4799999999999995E-2</v>
      </c>
      <c r="D27" s="5">
        <v>-9.2499999999999999E-2</v>
      </c>
      <c r="P27" s="13">
        <v>4</v>
      </c>
      <c r="Q27" s="28">
        <v>-0.13643620852761024</v>
      </c>
      <c r="R27" s="28">
        <v>-1.5263791472389765E-2</v>
      </c>
      <c r="S27" s="29">
        <f t="shared" si="0"/>
        <v>2.329833301125985E-4</v>
      </c>
      <c r="T27" s="29">
        <f t="shared" si="1"/>
        <v>-3.2160339414918207E-2</v>
      </c>
      <c r="U27" s="29">
        <f t="shared" si="2"/>
        <v>2.8549333237416215E-4</v>
      </c>
      <c r="V27" s="29"/>
    </row>
    <row r="28" spans="2:36" x14ac:dyDescent="0.3">
      <c r="B28" s="1" t="s">
        <v>25</v>
      </c>
      <c r="C28" s="4">
        <v>0.1081</v>
      </c>
      <c r="D28" s="5">
        <v>0.12540000000000001</v>
      </c>
      <c r="P28" s="13">
        <v>5</v>
      </c>
      <c r="Q28" s="28">
        <v>3.6535957522917613E-2</v>
      </c>
      <c r="R28" s="28">
        <v>-1.3035957522917613E-2</v>
      </c>
      <c r="S28" s="29">
        <f t="shared" si="0"/>
        <v>1.6993618853931232E-4</v>
      </c>
      <c r="T28" s="29">
        <f t="shared" si="1"/>
        <v>-1.5263791472389765E-2</v>
      </c>
      <c r="U28" s="29">
        <f t="shared" si="2"/>
        <v>4.9632441064206881E-6</v>
      </c>
      <c r="V28" s="29"/>
    </row>
    <row r="29" spans="2:36" x14ac:dyDescent="0.3">
      <c r="B29" s="1" t="s">
        <v>26</v>
      </c>
      <c r="C29" s="4">
        <v>5.3199999999999997E-2</v>
      </c>
      <c r="D29" s="5">
        <v>8.3999999999999995E-3</v>
      </c>
      <c r="P29" s="13">
        <v>6</v>
      </c>
      <c r="Q29" s="28">
        <v>4.3772548143398878E-2</v>
      </c>
      <c r="R29" s="28">
        <v>4.5727451856601119E-2</v>
      </c>
      <c r="S29" s="29">
        <f t="shared" si="0"/>
        <v>2.0909998532977732E-3</v>
      </c>
      <c r="T29" s="29">
        <f>R28</f>
        <v>-1.3035957522917613E-2</v>
      </c>
      <c r="U29" s="29">
        <f t="shared" si="2"/>
        <v>3.4531382819049101E-3</v>
      </c>
      <c r="V29" s="29"/>
    </row>
    <row r="30" spans="2:36" x14ac:dyDescent="0.3">
      <c r="B30" s="6" t="s">
        <v>27</v>
      </c>
      <c r="C30" s="7"/>
      <c r="D30" s="8"/>
      <c r="P30" s="13">
        <v>7</v>
      </c>
      <c r="Q30" s="28">
        <v>4.0419006148541707E-2</v>
      </c>
      <c r="R30" s="28">
        <v>-6.5019006148541711E-2</v>
      </c>
      <c r="S30" s="29">
        <f t="shared" si="0"/>
        <v>4.2274711605441049E-3</v>
      </c>
      <c r="T30" s="29">
        <f>R29</f>
        <v>4.5727451856601119E-2</v>
      </c>
      <c r="U30" s="29">
        <f t="shared" si="2"/>
        <v>1.2264777960684863E-2</v>
      </c>
      <c r="V30" s="29"/>
    </row>
    <row r="31" spans="2:36" x14ac:dyDescent="0.3">
      <c r="P31" s="13">
        <v>8</v>
      </c>
      <c r="Q31" s="28">
        <v>-8.7986351812436872E-2</v>
      </c>
      <c r="R31" s="28">
        <v>-1.1113648187563135E-2</v>
      </c>
      <c r="S31" s="29">
        <f t="shared" si="0"/>
        <v>1.2351317603692536E-4</v>
      </c>
      <c r="T31" s="29">
        <f>R30</f>
        <v>-6.5019006148541711E-2</v>
      </c>
      <c r="U31" s="29">
        <f t="shared" si="2"/>
        <v>2.9057876169012362E-3</v>
      </c>
      <c r="V31" s="29"/>
    </row>
    <row r="32" spans="2:36" x14ac:dyDescent="0.3">
      <c r="P32" s="13">
        <v>9</v>
      </c>
      <c r="Q32" s="28">
        <v>6.4952813374075755E-2</v>
      </c>
      <c r="R32" s="28">
        <v>4.4547186625924232E-2</v>
      </c>
      <c r="S32" s="29">
        <f t="shared" si="0"/>
        <v>1.9844518362849227E-3</v>
      </c>
      <c r="T32" s="29">
        <f t="shared" si="1"/>
        <v>-1.1113648187563135E-2</v>
      </c>
      <c r="U32" s="29">
        <f t="shared" si="2"/>
        <v>3.0981285321343274E-3</v>
      </c>
      <c r="V32" s="29"/>
    </row>
    <row r="33" spans="16:26" x14ac:dyDescent="0.3">
      <c r="P33" s="13">
        <v>10</v>
      </c>
      <c r="Q33" s="28">
        <v>2.162152075631598E-2</v>
      </c>
      <c r="R33" s="28">
        <v>4.9978479243684017E-2</v>
      </c>
      <c r="S33" s="29">
        <f t="shared" si="0"/>
        <v>2.4978483875113542E-3</v>
      </c>
      <c r="T33" s="29">
        <f t="shared" si="1"/>
        <v>4.4547186625924232E-2</v>
      </c>
      <c r="U33" s="29">
        <f t="shared" si="2"/>
        <v>2.9498939499731939E-5</v>
      </c>
      <c r="V33" s="29"/>
    </row>
    <row r="34" spans="16:26" x14ac:dyDescent="0.3">
      <c r="P34" s="13">
        <v>11</v>
      </c>
      <c r="Q34" s="28">
        <v>9.9900251004692603E-2</v>
      </c>
      <c r="R34" s="28">
        <v>3.1997489953074082E-3</v>
      </c>
      <c r="S34" s="29">
        <f t="shared" si="0"/>
        <v>1.0238393632970768E-5</v>
      </c>
      <c r="T34" s="29">
        <f t="shared" si="1"/>
        <v>4.9978479243684017E-2</v>
      </c>
      <c r="U34" s="29">
        <f t="shared" si="2"/>
        <v>2.1882496036503846E-3</v>
      </c>
      <c r="V34" s="29"/>
    </row>
    <row r="35" spans="16:26" x14ac:dyDescent="0.3">
      <c r="P35" s="13">
        <v>12</v>
      </c>
      <c r="Q35" s="28">
        <v>-2.2768785122977642E-2</v>
      </c>
      <c r="R35" s="28">
        <v>1.3968785122977641E-2</v>
      </c>
      <c r="S35" s="29">
        <f t="shared" si="0"/>
        <v>1.9512695781192147E-4</v>
      </c>
      <c r="T35" s="29">
        <f t="shared" si="1"/>
        <v>3.1997489953074082E-3</v>
      </c>
      <c r="U35" s="29">
        <f t="shared" si="2"/>
        <v>1.1597213911906668E-4</v>
      </c>
      <c r="V35" s="29"/>
    </row>
    <row r="36" spans="16:26" x14ac:dyDescent="0.3">
      <c r="P36" s="13">
        <v>13</v>
      </c>
      <c r="Q36" s="28">
        <v>4.8361605610045537E-2</v>
      </c>
      <c r="R36" s="28">
        <v>-1.626160561004554E-2</v>
      </c>
      <c r="S36" s="29">
        <f t="shared" si="0"/>
        <v>2.644398170166646E-4</v>
      </c>
      <c r="T36" s="29">
        <f t="shared" si="1"/>
        <v>1.3968785122977641E-2</v>
      </c>
      <c r="U36" s="29">
        <f t="shared" si="2"/>
        <v>9.1387652387125377E-4</v>
      </c>
      <c r="V36" s="29"/>
    </row>
    <row r="37" spans="16:26" x14ac:dyDescent="0.3">
      <c r="P37" s="13">
        <v>14</v>
      </c>
      <c r="Q37" s="28">
        <v>-1.1649145876872281E-2</v>
      </c>
      <c r="R37" s="28">
        <v>1.174914587687228E-2</v>
      </c>
      <c r="S37" s="29">
        <f t="shared" si="0"/>
        <v>1.3804242883602491E-4</v>
      </c>
      <c r="T37" s="29">
        <f t="shared" si="1"/>
        <v>-1.626160561004554E-2</v>
      </c>
      <c r="U37" s="29">
        <f t="shared" si="2"/>
        <v>7.8460219886186883E-4</v>
      </c>
      <c r="V37" s="29"/>
    </row>
    <row r="38" spans="16:26" x14ac:dyDescent="0.3">
      <c r="P38" s="13">
        <v>15</v>
      </c>
      <c r="Q38" s="28">
        <v>0.14570257456603136</v>
      </c>
      <c r="R38" s="28">
        <v>-3.1002574566031352E-2</v>
      </c>
      <c r="S38" s="29">
        <f t="shared" si="0"/>
        <v>9.6115962972233402E-4</v>
      </c>
      <c r="T38" s="29">
        <f t="shared" si="1"/>
        <v>1.174914587687228E-2</v>
      </c>
      <c r="U38" s="29">
        <f t="shared" si="2"/>
        <v>1.8277096008281841E-3</v>
      </c>
      <c r="V38" s="29"/>
    </row>
    <row r="39" spans="16:26" x14ac:dyDescent="0.3">
      <c r="P39" s="13">
        <v>16</v>
      </c>
      <c r="Q39" s="28">
        <v>-0.15135064529421183</v>
      </c>
      <c r="R39" s="28">
        <v>-1.5493547057881529E-3</v>
      </c>
      <c r="S39" s="29">
        <f t="shared" si="0"/>
        <v>2.400500004347894E-6</v>
      </c>
      <c r="T39" s="29">
        <f t="shared" si="1"/>
        <v>-3.1002574566031352E-2</v>
      </c>
      <c r="U39" s="29">
        <f t="shared" si="2"/>
        <v>8.674921601358244E-4</v>
      </c>
      <c r="V39" s="29"/>
    </row>
    <row r="40" spans="16:26" x14ac:dyDescent="0.3">
      <c r="P40" s="13">
        <v>17</v>
      </c>
      <c r="Q40" s="28">
        <v>0.12108051623536949</v>
      </c>
      <c r="R40" s="28">
        <v>3.3619483764630517E-2</v>
      </c>
      <c r="S40" s="29">
        <f t="shared" si="0"/>
        <v>1.1302696886002549E-3</v>
      </c>
      <c r="T40" s="29">
        <f t="shared" si="1"/>
        <v>-1.5493547057881529E-3</v>
      </c>
      <c r="U40" s="29">
        <f t="shared" si="2"/>
        <v>1.2368471993584001E-3</v>
      </c>
      <c r="V40" s="29"/>
    </row>
    <row r="41" spans="16:26" x14ac:dyDescent="0.3">
      <c r="P41" s="13">
        <v>18</v>
      </c>
      <c r="Q41" s="28">
        <v>-1.7914974340947524E-2</v>
      </c>
      <c r="R41" s="28">
        <v>3.2314974340947523E-2</v>
      </c>
      <c r="S41" s="29">
        <f t="shared" si="0"/>
        <v>1.0442575666560969E-3</v>
      </c>
      <c r="T41" s="29">
        <f t="shared" si="1"/>
        <v>3.3619483764630517E-2</v>
      </c>
      <c r="U41" s="29">
        <f t="shared" si="2"/>
        <v>1.7017448364777365E-6</v>
      </c>
      <c r="V41" s="29"/>
    </row>
    <row r="42" spans="16:26" x14ac:dyDescent="0.3">
      <c r="P42" s="13">
        <v>19</v>
      </c>
      <c r="Q42" s="28">
        <v>9.9282493268797858E-2</v>
      </c>
      <c r="R42" s="28">
        <v>-2.4482493268797853E-2</v>
      </c>
      <c r="S42" s="29">
        <f t="shared" si="0"/>
        <v>5.9939247665673223E-4</v>
      </c>
      <c r="T42" s="29">
        <f t="shared" si="1"/>
        <v>3.2314974340947523E-2</v>
      </c>
      <c r="U42" s="29">
        <f t="shared" si="2"/>
        <v>3.2259523268800753E-3</v>
      </c>
      <c r="V42" s="29"/>
    </row>
    <row r="43" spans="16:26" x14ac:dyDescent="0.3">
      <c r="P43" s="13">
        <v>20</v>
      </c>
      <c r="Q43" s="28">
        <v>-0.11763872313538448</v>
      </c>
      <c r="R43" s="28">
        <v>-2.196127686461552E-2</v>
      </c>
      <c r="S43" s="29">
        <f t="shared" si="0"/>
        <v>4.8229768152429687E-4</v>
      </c>
      <c r="T43" s="29">
        <f t="shared" si="1"/>
        <v>-2.4482493268797853E-2</v>
      </c>
      <c r="U43" s="29">
        <f t="shared" si="2"/>
        <v>6.3565321567180936E-6</v>
      </c>
      <c r="V43" s="29"/>
    </row>
    <row r="44" spans="16:26" x14ac:dyDescent="0.3">
      <c r="P44" s="13">
        <v>21</v>
      </c>
      <c r="Q44" s="28">
        <v>7.501343935864728E-2</v>
      </c>
      <c r="R44" s="28">
        <v>2.1865606413527111E-3</v>
      </c>
      <c r="S44" s="29">
        <f t="shared" si="0"/>
        <v>4.7810474383127796E-6</v>
      </c>
      <c r="T44" s="29">
        <f t="shared" si="1"/>
        <v>-2.196127686461552E-2</v>
      </c>
      <c r="U44" s="29">
        <f t="shared" si="2"/>
        <v>5.8311805621464599E-4</v>
      </c>
      <c r="V44" s="73" t="s">
        <v>70</v>
      </c>
      <c r="W44" s="73"/>
      <c r="X44" s="73"/>
      <c r="Y44" s="73"/>
      <c r="Z44" s="73"/>
    </row>
    <row r="45" spans="16:26" x14ac:dyDescent="0.3">
      <c r="P45" s="13">
        <v>22</v>
      </c>
      <c r="Q45" s="28">
        <v>4.0066001728030425E-2</v>
      </c>
      <c r="R45" s="28">
        <v>3.8833998271969573E-2</v>
      </c>
      <c r="S45" s="29">
        <f t="shared" si="0"/>
        <v>1.5080794217873358E-3</v>
      </c>
      <c r="T45" s="29">
        <f t="shared" si="1"/>
        <v>2.1865606413527111E-3</v>
      </c>
      <c r="U45" s="29">
        <f t="shared" si="2"/>
        <v>1.3430346848899528E-3</v>
      </c>
      <c r="V45" s="55"/>
      <c r="W45" s="69" t="s">
        <v>73</v>
      </c>
      <c r="X45" s="71" t="s">
        <v>69</v>
      </c>
      <c r="Y45" s="71" t="s">
        <v>72</v>
      </c>
      <c r="Z45" s="71" t="s">
        <v>71</v>
      </c>
    </row>
    <row r="46" spans="16:26" x14ac:dyDescent="0.3">
      <c r="P46" s="13">
        <v>23</v>
      </c>
      <c r="Q46" s="28">
        <v>7.8190479143248795E-2</v>
      </c>
      <c r="R46" s="28">
        <v>-4.9390479143248796E-2</v>
      </c>
      <c r="S46" s="29">
        <f t="shared" si="0"/>
        <v>2.4394194299996942E-3</v>
      </c>
      <c r="T46" s="29">
        <f t="shared" si="1"/>
        <v>3.8833998271969573E-2</v>
      </c>
      <c r="U46" s="29">
        <f t="shared" si="2"/>
        <v>7.7835584151883762E-3</v>
      </c>
      <c r="V46" s="56"/>
      <c r="W46" s="70"/>
      <c r="X46" s="72"/>
      <c r="Y46" s="72"/>
      <c r="Z46" s="72"/>
    </row>
    <row r="47" spans="16:26" x14ac:dyDescent="0.3">
      <c r="P47" s="13">
        <v>24</v>
      </c>
      <c r="Q47" s="28">
        <v>-8.1632272243233786E-2</v>
      </c>
      <c r="R47" s="28">
        <v>-1.3167727756766209E-2</v>
      </c>
      <c r="S47" s="29">
        <f t="shared" si="0"/>
        <v>1.7338905427631126E-4</v>
      </c>
      <c r="T47" s="29">
        <f t="shared" si="1"/>
        <v>-4.9390479143248796E-2</v>
      </c>
      <c r="U47" s="29">
        <f t="shared" si="2"/>
        <v>1.3120877180069262E-3</v>
      </c>
      <c r="V47" s="52" t="s">
        <v>79</v>
      </c>
      <c r="W47" s="50">
        <f>((Q19*D27)+1)*24468</f>
        <v>22470.621562752556</v>
      </c>
      <c r="X47" s="50">
        <v>22487.9</v>
      </c>
      <c r="Y47" s="50">
        <v>22149</v>
      </c>
      <c r="Z47" t="s">
        <v>76</v>
      </c>
    </row>
    <row r="48" spans="16:26" x14ac:dyDescent="0.3">
      <c r="P48" s="13">
        <v>25</v>
      </c>
      <c r="Q48" s="28">
        <v>0.11066688583028669</v>
      </c>
      <c r="R48" s="28">
        <v>-2.5668858302866915E-3</v>
      </c>
      <c r="S48" s="29">
        <f t="shared" si="0"/>
        <v>6.5889028657265978E-6</v>
      </c>
      <c r="T48" s="29">
        <f t="shared" si="1"/>
        <v>-1.3167727756766209E-2</v>
      </c>
      <c r="U48" s="29">
        <f t="shared" si="2"/>
        <v>1.1237784955020598E-4</v>
      </c>
      <c r="V48" s="52" t="s">
        <v>75</v>
      </c>
      <c r="W48" s="51">
        <f>((Q19*D28)+1)*Y47</f>
        <v>24600.160854255017</v>
      </c>
      <c r="X48" s="50">
        <v>24215.599999999999</v>
      </c>
      <c r="Y48" s="50">
        <v>24543</v>
      </c>
      <c r="Z48" t="s">
        <v>76</v>
      </c>
    </row>
    <row r="49" spans="16:26" ht="15" thickBot="1" x14ac:dyDescent="0.35">
      <c r="P49" s="14">
        <v>26</v>
      </c>
      <c r="Q49" s="30">
        <v>7.4130928307369059E-3</v>
      </c>
      <c r="R49" s="30">
        <v>4.5786907169263091E-2</v>
      </c>
      <c r="S49" s="30">
        <f t="shared" si="0"/>
        <v>2.0964408681267157E-3</v>
      </c>
      <c r="T49" s="30">
        <f t="shared" si="1"/>
        <v>-2.5668858302866915E-3</v>
      </c>
      <c r="U49" s="30">
        <f t="shared" si="2"/>
        <v>2.3380892974433098E-3</v>
      </c>
      <c r="V49" s="53" t="s">
        <v>74</v>
      </c>
      <c r="W49" s="57">
        <f>((Q19*D29)+1)*Y48</f>
        <v>24724.939537344777</v>
      </c>
      <c r="X49" s="50">
        <v>24738.3</v>
      </c>
      <c r="Y49" s="50">
        <v>25849</v>
      </c>
      <c r="Z49" t="s">
        <v>77</v>
      </c>
    </row>
    <row r="50" spans="16:26" x14ac:dyDescent="0.3">
      <c r="P50" s="37" t="s">
        <v>67</v>
      </c>
      <c r="Q50" s="38">
        <f>SKEW(R24:R49)</f>
        <v>2.2392658724813462E-2</v>
      </c>
      <c r="R50" s="37" t="s">
        <v>64</v>
      </c>
      <c r="S50" s="39">
        <f>SUM(S24:S49)</f>
        <v>2.3602180637240074E-2</v>
      </c>
      <c r="T50" s="40" t="s">
        <v>64</v>
      </c>
      <c r="U50" s="39">
        <f>SUM(U24:U49)</f>
        <v>4.7154288555402914E-2</v>
      </c>
      <c r="V50" s="39"/>
      <c r="W50" s="37"/>
      <c r="X50" s="37"/>
      <c r="Y50" s="37"/>
      <c r="Z50" s="37"/>
    </row>
    <row r="51" spans="16:26" ht="15" thickBot="1" x14ac:dyDescent="0.35">
      <c r="P51" s="32" t="s">
        <v>83</v>
      </c>
      <c r="Q51" s="41">
        <f>KURT(R24:R49)</f>
        <v>-0.5283773670574381</v>
      </c>
      <c r="R51" s="33"/>
      <c r="S51" s="34"/>
      <c r="T51" s="35" t="s">
        <v>65</v>
      </c>
      <c r="U51" s="60">
        <f>U50/S50</f>
        <v>1.9978784706444359</v>
      </c>
      <c r="V51" s="36"/>
      <c r="W51" s="33"/>
      <c r="X51" s="33"/>
      <c r="Y51" s="33"/>
      <c r="Z51" s="33"/>
    </row>
    <row r="52" spans="16:26" x14ac:dyDescent="0.3">
      <c r="R52" s="27"/>
      <c r="S52" s="29"/>
      <c r="T52" s="31"/>
      <c r="U52" s="61" t="s">
        <v>80</v>
      </c>
      <c r="V52" s="61"/>
      <c r="W52" s="62"/>
      <c r="X52" s="62"/>
    </row>
    <row r="53" spans="16:26" ht="31.2" customHeight="1" x14ac:dyDescent="0.3"/>
    <row r="54" spans="16:26" ht="15.6" customHeight="1" x14ac:dyDescent="0.3"/>
  </sheetData>
  <mergeCells count="11">
    <mergeCell ref="W45:W46"/>
    <mergeCell ref="X45:X46"/>
    <mergeCell ref="Y45:Y46"/>
    <mergeCell ref="Z45:Z46"/>
    <mergeCell ref="V44:Z44"/>
    <mergeCell ref="F19:N20"/>
    <mergeCell ref="F3:N3"/>
    <mergeCell ref="P3:Z3"/>
    <mergeCell ref="S22:U22"/>
    <mergeCell ref="AB3:AE3"/>
    <mergeCell ref="AB20:AJ21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 Regression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</cp:lastModifiedBy>
  <cp:lastPrinted>2016-10-16T21:26:33Z</cp:lastPrinted>
  <dcterms:created xsi:type="dcterms:W3CDTF">2015-01-26T22:20:29Z</dcterms:created>
  <dcterms:modified xsi:type="dcterms:W3CDTF">2016-10-16T21:26:37Z</dcterms:modified>
</cp:coreProperties>
</file>