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Admin\Documents\Articles (2-15-2016)\eBook (9-19-2016)\Final Drafts for store\"/>
    </mc:Choice>
  </mc:AlternateContent>
  <bookViews>
    <workbookView xWindow="0" yWindow="0" windowWidth="23040" windowHeight="10932"/>
  </bookViews>
  <sheets>
    <sheet name="SBUX Regression" sheetId="1" r:id="rId1"/>
    <sheet name="U.S. Census Data " sheetId="2" r:id="rId2"/>
  </sheets>
  <externalReferences>
    <externalReference r:id="rId3"/>
  </externalReferences>
  <definedNames>
    <definedName name="DATA">'[1]Estimates by Analyst'!$B$6:$M$50</definedName>
  </definedNames>
  <calcPr calcId="162913" calcOnSave="0"/>
</workbook>
</file>

<file path=xl/calcChain.xml><?xml version="1.0" encoding="utf-8"?>
<calcChain xmlns="http://schemas.openxmlformats.org/spreadsheetml/2006/main">
  <c r="R51" i="1" l="1"/>
  <c r="R50" i="1"/>
  <c r="V51" i="1"/>
  <c r="V50" i="1"/>
  <c r="T50" i="1"/>
  <c r="V45" i="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U46" i="1"/>
  <c r="V46" i="1" s="1"/>
  <c r="U47" i="1"/>
  <c r="V47" i="1" s="1"/>
  <c r="U48" i="1"/>
  <c r="V48" i="1" s="1"/>
  <c r="U49" i="1"/>
  <c r="V49" i="1" s="1"/>
  <c r="U32" i="1"/>
  <c r="V32" i="1" s="1"/>
  <c r="T32" i="1"/>
  <c r="T33" i="1"/>
  <c r="T34" i="1"/>
  <c r="T35" i="1"/>
  <c r="T36" i="1"/>
  <c r="T37" i="1"/>
  <c r="T38" i="1"/>
  <c r="T39" i="1"/>
  <c r="T40" i="1"/>
  <c r="T41" i="1"/>
  <c r="T42" i="1"/>
  <c r="T43" i="1"/>
  <c r="T44" i="1"/>
  <c r="T45" i="1"/>
  <c r="T46" i="1"/>
  <c r="T47" i="1"/>
  <c r="T48" i="1"/>
  <c r="T49" i="1"/>
  <c r="T31" i="1"/>
  <c r="D6" i="1" l="1"/>
  <c r="D7" i="1"/>
  <c r="D8" i="1"/>
  <c r="D9" i="1"/>
  <c r="D10" i="1"/>
  <c r="D11" i="1"/>
  <c r="D12" i="1"/>
  <c r="D13" i="1"/>
  <c r="D14" i="1"/>
  <c r="D15" i="1"/>
  <c r="D16" i="1"/>
  <c r="D17" i="1"/>
  <c r="D18" i="1"/>
  <c r="D19" i="1"/>
  <c r="D20" i="1"/>
  <c r="D21" i="1"/>
  <c r="X46" i="1" s="1"/>
  <c r="D22" i="1"/>
  <c r="X47" i="1" s="1"/>
  <c r="D23" i="1"/>
  <c r="X48" i="1" s="1"/>
  <c r="D24" i="1"/>
  <c r="X49" i="1" s="1"/>
  <c r="E21" i="2"/>
  <c r="N21" i="2"/>
  <c r="K21" i="2"/>
  <c r="K17" i="2"/>
  <c r="H13" i="2"/>
  <c r="E13" i="2"/>
  <c r="H21" i="2"/>
  <c r="N17" i="2"/>
  <c r="H17" i="2"/>
  <c r="E17" i="2"/>
  <c r="N13" i="2"/>
  <c r="K13" i="2"/>
  <c r="N9" i="2"/>
  <c r="E9" i="2"/>
  <c r="H9" i="2"/>
  <c r="K9" i="2"/>
  <c r="E5" i="2"/>
  <c r="H5" i="2"/>
  <c r="K5" i="2"/>
  <c r="C22" i="1"/>
  <c r="C23" i="1"/>
  <c r="C24" i="1"/>
</calcChain>
</file>

<file path=xl/sharedStrings.xml><?xml version="1.0" encoding="utf-8"?>
<sst xmlns="http://schemas.openxmlformats.org/spreadsheetml/2006/main" count="207" uniqueCount="156">
  <si>
    <t>Regression Output</t>
  </si>
  <si>
    <t>Regression Statistics</t>
  </si>
  <si>
    <t>Multiple R</t>
  </si>
  <si>
    <t>R Square</t>
  </si>
  <si>
    <t>Adjusted R Square</t>
  </si>
  <si>
    <t>Standard Error</t>
  </si>
  <si>
    <t>Observations</t>
  </si>
  <si>
    <t>ANOVA</t>
  </si>
  <si>
    <t>Regression</t>
  </si>
  <si>
    <t>Residual</t>
  </si>
  <si>
    <t>Total</t>
  </si>
  <si>
    <t>df</t>
  </si>
  <si>
    <t>SS</t>
  </si>
  <si>
    <t>MS</t>
  </si>
  <si>
    <t>F</t>
  </si>
  <si>
    <t>Significance F</t>
  </si>
  <si>
    <t>Coefficients</t>
  </si>
  <si>
    <t>t Stat</t>
  </si>
  <si>
    <t>P-value</t>
  </si>
  <si>
    <t>Observation</t>
  </si>
  <si>
    <t>Residuals</t>
  </si>
  <si>
    <t>Sq Residuals</t>
  </si>
  <si>
    <t>Breusche-Pagan Regression</t>
  </si>
  <si>
    <t>Durbin-Watson calculation</t>
  </si>
  <si>
    <t>Residuals t-1</t>
  </si>
  <si>
    <r>
      <t xml:space="preserve">(R-R </t>
    </r>
    <r>
      <rPr>
        <i/>
        <vertAlign val="subscript"/>
        <sz val="11"/>
        <color theme="1"/>
        <rFont val="Calibri"/>
        <family val="2"/>
        <scheme val="minor"/>
      </rPr>
      <t>t-1</t>
    </r>
    <r>
      <rPr>
        <i/>
        <sz val="11"/>
        <color theme="1"/>
        <rFont val="Calibri"/>
        <family val="2"/>
        <scheme val="minor"/>
      </rPr>
      <t>)</t>
    </r>
    <r>
      <rPr>
        <i/>
        <vertAlign val="superscript"/>
        <sz val="11"/>
        <color theme="1"/>
        <rFont val="Calibri"/>
        <family val="2"/>
        <scheme val="minor"/>
      </rPr>
      <t>2</t>
    </r>
  </si>
  <si>
    <t>Sum:</t>
  </si>
  <si>
    <t>Durbin-Watson Statistic:</t>
  </si>
  <si>
    <t>Kutosis:</t>
  </si>
  <si>
    <t>Skew:</t>
  </si>
  <si>
    <t>Consensus Estimate</t>
  </si>
  <si>
    <t>Model Back testing ($M)</t>
  </si>
  <si>
    <t>Analysis</t>
  </si>
  <si>
    <t>Actual Revenue</t>
  </si>
  <si>
    <t>September 2015</t>
  </si>
  <si>
    <t>June 2015</t>
  </si>
  <si>
    <t>More accurate then consensus est</t>
  </si>
  <si>
    <t>Less accurate then consensus est</t>
  </si>
  <si>
    <t>Starbucks Regression Analysis</t>
  </si>
  <si>
    <t>Calendar 4Q</t>
  </si>
  <si>
    <t>Mar-11</t>
  </si>
  <si>
    <t>June-11</t>
  </si>
  <si>
    <t>Sept-11</t>
  </si>
  <si>
    <t>Dec-11</t>
  </si>
  <si>
    <t>Mar-12</t>
  </si>
  <si>
    <t>June-12</t>
  </si>
  <si>
    <t>Sept-12</t>
  </si>
  <si>
    <t>Dec-12</t>
  </si>
  <si>
    <t>Mar-13</t>
  </si>
  <si>
    <t>June-13</t>
  </si>
  <si>
    <t>Sept-13</t>
  </si>
  <si>
    <t>Dec-13</t>
  </si>
  <si>
    <t>Mar-14</t>
  </si>
  <si>
    <t>June-14</t>
  </si>
  <si>
    <t>Sept-14</t>
  </si>
  <si>
    <t>Dec-14</t>
  </si>
  <si>
    <t>Quarter</t>
  </si>
  <si>
    <t>Mar-15</t>
  </si>
  <si>
    <t>June-15</t>
  </si>
  <si>
    <t>Sept-15</t>
  </si>
  <si>
    <t>Dec-15</t>
  </si>
  <si>
    <t>SBUX Revenue
(% chg)</t>
  </si>
  <si>
    <t>Starbucks Revenue vs U.S. Food Services Retail Sales</t>
  </si>
  <si>
    <t>Source: Company reports, and U.S. Census Bureau Advanced Retail and Food Sales .</t>
  </si>
  <si>
    <t>Data Source: Starbucks data from Company reports, U.S. Census Data: http://www.census.gov/retail/index.html#marts</t>
  </si>
  <si>
    <t>http://www.census.gov/retail/index.html#marts</t>
  </si>
  <si>
    <t>Jan. 2015</t>
  </si>
  <si>
    <t xml:space="preserve"> Feb. 2015</t>
  </si>
  <si>
    <t xml:space="preserve"> Mar. 2015</t>
  </si>
  <si>
    <t xml:space="preserve"> Apr. 2015</t>
  </si>
  <si>
    <t xml:space="preserve"> May 2015</t>
  </si>
  <si>
    <t xml:space="preserve"> Jun. 2015</t>
  </si>
  <si>
    <t xml:space="preserve"> Jul. 2015</t>
  </si>
  <si>
    <t xml:space="preserve"> Aug. 2015</t>
  </si>
  <si>
    <t xml:space="preserve"> Sep. 2015(p)</t>
  </si>
  <si>
    <t>722</t>
  </si>
  <si>
    <t>NAICS  Code</t>
  </si>
  <si>
    <t>Kind of Business</t>
  </si>
  <si>
    <t>Food services and drinking places Adjusted</t>
  </si>
  <si>
    <t>Food services and drinking places Not Adjusted</t>
  </si>
  <si>
    <t>Jan. 2014</t>
  </si>
  <si>
    <t>Feb. 2014</t>
  </si>
  <si>
    <t>Mar. 2014</t>
  </si>
  <si>
    <t>Apr. 2014</t>
  </si>
  <si>
    <t xml:space="preserve"> May 2014</t>
  </si>
  <si>
    <t>Jun. 2014</t>
  </si>
  <si>
    <t>Jul. 2014</t>
  </si>
  <si>
    <t>Aug. 2014</t>
  </si>
  <si>
    <t>Sep. 2014</t>
  </si>
  <si>
    <t>Oct. 2014</t>
  </si>
  <si>
    <t>Nov. 2014</t>
  </si>
  <si>
    <t>Dec. 2014</t>
  </si>
  <si>
    <t>Jan. 2013</t>
  </si>
  <si>
    <t>Feb. 2013</t>
  </si>
  <si>
    <t>Mar. 2013</t>
  </si>
  <si>
    <t>Apr. 2013</t>
  </si>
  <si>
    <t>May 2013</t>
  </si>
  <si>
    <t>Jun. 2013</t>
  </si>
  <si>
    <t>Jul. 2013</t>
  </si>
  <si>
    <t>Aug. 2013</t>
  </si>
  <si>
    <t>Sep. 2013</t>
  </si>
  <si>
    <t>Oct. 2013</t>
  </si>
  <si>
    <t>Nov. 2013</t>
  </si>
  <si>
    <t>Dec. 2013</t>
  </si>
  <si>
    <t>Jan. 2012</t>
  </si>
  <si>
    <t>Feb. 2012</t>
  </si>
  <si>
    <t>Mar. 2012</t>
  </si>
  <si>
    <t>Apr. 2012</t>
  </si>
  <si>
    <t>May 2012</t>
  </si>
  <si>
    <t>Jun. 2012</t>
  </si>
  <si>
    <t>Jul. 2012</t>
  </si>
  <si>
    <t>Aug. 2012</t>
  </si>
  <si>
    <t>Sep. 2012</t>
  </si>
  <si>
    <t>Oct. 2012</t>
  </si>
  <si>
    <t>Nov. 2012</t>
  </si>
  <si>
    <t>Dec. 2012</t>
  </si>
  <si>
    <t>Jan. 2011</t>
  </si>
  <si>
    <t>Feb. 2011</t>
  </si>
  <si>
    <t>Mar. 2011</t>
  </si>
  <si>
    <t>Apr. 2011</t>
  </si>
  <si>
    <t>May 2011</t>
  </si>
  <si>
    <t>Jun. 2011</t>
  </si>
  <si>
    <t>Jul. 2011</t>
  </si>
  <si>
    <t>Aug. 2011</t>
  </si>
  <si>
    <t>Sep. 2011</t>
  </si>
  <si>
    <t>Oct. 2011</t>
  </si>
  <si>
    <t>Nov. 2011</t>
  </si>
  <si>
    <t>Dec. 2011</t>
  </si>
  <si>
    <t>Quarter-over-quarter change</t>
  </si>
  <si>
    <t>Jan. 2010</t>
  </si>
  <si>
    <t>Feb. 2010</t>
  </si>
  <si>
    <t>Mar. 2010</t>
  </si>
  <si>
    <t>Apr. 2010</t>
  </si>
  <si>
    <t>May 2010</t>
  </si>
  <si>
    <t>Jun. 2010</t>
  </si>
  <si>
    <t>Jul. 2010</t>
  </si>
  <si>
    <t>Aug. 2010</t>
  </si>
  <si>
    <t>Sep. 2010</t>
  </si>
  <si>
    <t>Oct. 2010</t>
  </si>
  <si>
    <t>Nov. 2010</t>
  </si>
  <si>
    <t>Dec. 2010</t>
  </si>
  <si>
    <t>Food services sales 
(% chg)</t>
  </si>
  <si>
    <t>Intercept</t>
  </si>
  <si>
    <t>RESIDUAL OUTPUT</t>
  </si>
  <si>
    <t>Predicted SBUX Revenue
(% chg)</t>
  </si>
  <si>
    <t>Food services sales (% chg)</t>
  </si>
  <si>
    <t>Residual Plots</t>
  </si>
  <si>
    <t>Regression Model: % chg in Starbucks Revenue =  -0.0156 + 0.8915 × % chg in Food Services Sales + 0.1479 × 4Q Dummy Variable</t>
  </si>
  <si>
    <t xml:space="preserve">Model Predicted SBUX Revenue </t>
  </si>
  <si>
    <t>March 2015</t>
  </si>
  <si>
    <t>December 2014</t>
  </si>
  <si>
    <t xml:space="preserve">Consensus estimates for SBUX tend to match management's guidance. Since guidance is generally reliable earnings surprise is usually low. This model is useful when sales change sharply after guidance is given. </t>
  </si>
  <si>
    <t>Conclusion: Not less than -2.878, and low R square. Not statisically diff from 0 at 99% confidence interval, so passes the Breusche-Pagan test.</t>
  </si>
  <si>
    <t>t-stat above the critical t-value, P-value/ Sig-F close to zero = reject the null, model correlation is statistically different from zero</t>
  </si>
  <si>
    <t>DW stat near 2 = no significant sign of serial correlation</t>
  </si>
  <si>
    <t>By obtaining this model you are deemed to have read and agreed to our Terms of Use. Visit our website for details: https://www.gutenbergresearch.com/terms-of-use.html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</si>
</sst>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0_);_(* \(#,##0.0\);_(* &quot;-&quot;??_);_(@_)"/>
    <numFmt numFmtId="165" formatCode="0.00000"/>
    <numFmt numFmtId="166" formatCode="0.0000"/>
    <numFmt numFmtId="167" formatCode="#,##0.000"/>
    <numFmt numFmtId="168" formatCode="_(* #,##0_);_(* \(#,##0\);_(* &quot;-&quot;??_);_(@_)"/>
    <numFmt numFmtId="169" formatCode="0.0%"/>
    <numFmt numFmtId="170" formatCode="_(* #,##0.0000_);_(* \(#,##0.0000\);_(* &quot;-&quot;??_);_(@_)"/>
    <numFmt numFmtId="171" formatCode="0.0000000"/>
    <numFmt numFmtId="172" formatCode="#,##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theme="0" tint="-0.14999847407452621"/>
      <name val="Calibri"/>
      <family val="2"/>
      <scheme val="minor"/>
    </font>
    <font>
      <sz val="18"/>
      <color theme="1"/>
      <name val="Arial"/>
      <family val="2"/>
    </font>
    <font>
      <b/>
      <sz val="12"/>
      <color theme="1"/>
      <name val="Arial"/>
      <family val="2"/>
    </font>
    <font>
      <i/>
      <sz val="11"/>
      <color theme="1"/>
      <name val="Calibri"/>
      <family val="2"/>
      <scheme val="minor"/>
    </font>
    <font>
      <i/>
      <vertAlign val="subscript"/>
      <sz val="11"/>
      <color theme="1"/>
      <name val="Calibri"/>
      <family val="2"/>
      <scheme val="minor"/>
    </font>
    <font>
      <i/>
      <vertAlign val="superscript"/>
      <sz val="11"/>
      <color theme="1"/>
      <name val="Calibri"/>
      <family val="2"/>
      <scheme val="minor"/>
    </font>
    <font>
      <u/>
      <sz val="11"/>
      <color theme="10"/>
      <name val="Calibri"/>
      <family val="2"/>
      <scheme val="minor"/>
    </font>
    <font>
      <sz val="10"/>
      <name val="Arial"/>
      <family val="2"/>
    </font>
    <font>
      <sz val="10"/>
      <color theme="1"/>
      <name val="Arial"/>
      <family val="2"/>
    </font>
    <font>
      <b/>
      <sz val="10"/>
      <name val="Arial"/>
      <family val="2"/>
    </font>
    <font>
      <b/>
      <sz val="10"/>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6" tint="0.39997558519241921"/>
        <bgColor indexed="64"/>
      </patternFill>
    </fill>
  </fills>
  <borders count="18">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 fillId="0" borderId="0"/>
  </cellStyleXfs>
  <cellXfs count="97">
    <xf numFmtId="0" fontId="0" fillId="0" borderId="0" xfId="0"/>
    <xf numFmtId="0" fontId="0" fillId="0" borderId="3" xfId="0" applyBorder="1"/>
    <xf numFmtId="164" fontId="3" fillId="2" borderId="1" xfId="2" quotePrefix="1" applyNumberFormat="1" applyFont="1" applyFill="1" applyBorder="1" applyAlignment="1">
      <alignment horizontal="left" wrapText="1"/>
    </xf>
    <xf numFmtId="164" fontId="3" fillId="2" borderId="2" xfId="2" quotePrefix="1" applyNumberFormat="1" applyFont="1" applyFill="1" applyBorder="1" applyAlignment="1">
      <alignment horizontal="left" wrapText="1"/>
    </xf>
    <xf numFmtId="0" fontId="0" fillId="0" borderId="0" xfId="0" applyAlignment="1">
      <alignment wrapText="1"/>
    </xf>
    <xf numFmtId="0" fontId="4" fillId="0" borderId="0" xfId="0" applyFont="1"/>
    <xf numFmtId="0" fontId="0" fillId="0" borderId="0" xfId="0" applyFill="1" applyBorder="1" applyAlignment="1"/>
    <xf numFmtId="0" fontId="0" fillId="0" borderId="9" xfId="0" applyFill="1" applyBorder="1" applyAlignment="1"/>
    <xf numFmtId="0" fontId="6" fillId="0" borderId="11" xfId="0" applyFont="1" applyFill="1" applyBorder="1" applyAlignment="1">
      <alignment horizontal="center"/>
    </xf>
    <xf numFmtId="0" fontId="6" fillId="0" borderId="11" xfId="0" applyFont="1" applyFill="1" applyBorder="1" applyAlignment="1">
      <alignment horizontal="centerContinuous"/>
    </xf>
    <xf numFmtId="0" fontId="6" fillId="0" borderId="11" xfId="0" applyFont="1" applyFill="1" applyBorder="1" applyAlignment="1">
      <alignment horizontal="left"/>
    </xf>
    <xf numFmtId="165" fontId="0" fillId="0" borderId="0" xfId="0" applyNumberFormat="1" applyFill="1" applyBorder="1" applyAlignment="1"/>
    <xf numFmtId="166" fontId="0" fillId="0" borderId="0" xfId="0" applyNumberFormat="1" applyFill="1" applyBorder="1" applyAlignment="1"/>
    <xf numFmtId="166" fontId="0" fillId="0" borderId="9" xfId="0" applyNumberFormat="1" applyFill="1" applyBorder="1" applyAlignment="1"/>
    <xf numFmtId="0" fontId="5" fillId="0" borderId="0" xfId="0" applyFont="1" applyAlignment="1">
      <alignment horizontal="left" wrapText="1"/>
    </xf>
    <xf numFmtId="0" fontId="2" fillId="0" borderId="0" xfId="0" applyFont="1" applyAlignment="1">
      <alignment horizontal="right"/>
    </xf>
    <xf numFmtId="167" fontId="0" fillId="0" borderId="0" xfId="2" applyNumberFormat="1" applyFont="1" applyFill="1"/>
    <xf numFmtId="0" fontId="2" fillId="0" borderId="9" xfId="0" applyFont="1" applyBorder="1" applyAlignment="1">
      <alignment horizontal="right"/>
    </xf>
    <xf numFmtId="2" fontId="2" fillId="0" borderId="9" xfId="0" applyNumberFormat="1" applyFont="1" applyBorder="1" applyAlignment="1">
      <alignment horizontal="right"/>
    </xf>
    <xf numFmtId="167" fontId="0" fillId="0" borderId="9" xfId="2" applyNumberFormat="1" applyFont="1" applyBorder="1"/>
    <xf numFmtId="167" fontId="2" fillId="0" borderId="9" xfId="2" applyNumberFormat="1" applyFont="1" applyBorder="1" applyAlignment="1">
      <alignment horizontal="right"/>
    </xf>
    <xf numFmtId="0" fontId="2" fillId="0" borderId="8" xfId="0" applyFont="1" applyBorder="1" applyAlignment="1">
      <alignment horizontal="right"/>
    </xf>
    <xf numFmtId="2" fontId="0" fillId="0" borderId="8" xfId="0" applyNumberFormat="1" applyBorder="1"/>
    <xf numFmtId="167" fontId="0" fillId="0" borderId="8" xfId="2" applyNumberFormat="1" applyFont="1" applyBorder="1"/>
    <xf numFmtId="167" fontId="2" fillId="0" borderId="8" xfId="2" applyNumberFormat="1" applyFont="1" applyBorder="1" applyAlignment="1">
      <alignment horizontal="right"/>
    </xf>
    <xf numFmtId="2" fontId="0" fillId="0" borderId="9" xfId="0" applyNumberFormat="1" applyFont="1" applyBorder="1" applyAlignment="1">
      <alignment horizontal="right"/>
    </xf>
    <xf numFmtId="0" fontId="0" fillId="3" borderId="0" xfId="0" applyFill="1" applyBorder="1" applyAlignment="1"/>
    <xf numFmtId="166" fontId="0" fillId="3" borderId="0" xfId="0" applyNumberFormat="1" applyFill="1" applyBorder="1" applyAlignment="1"/>
    <xf numFmtId="0" fontId="6" fillId="0" borderId="0" xfId="0" applyFont="1" applyFill="1" applyBorder="1" applyAlignment="1">
      <alignment horizontal="center"/>
    </xf>
    <xf numFmtId="168" fontId="0" fillId="0" borderId="0" xfId="2" applyNumberFormat="1" applyFont="1"/>
    <xf numFmtId="168" fontId="0" fillId="0" borderId="0" xfId="0" applyNumberFormat="1"/>
    <xf numFmtId="167" fontId="0" fillId="0" borderId="0" xfId="2" quotePrefix="1" applyNumberFormat="1" applyFont="1" applyAlignment="1">
      <alignment horizontal="left" indent="1"/>
    </xf>
    <xf numFmtId="167" fontId="0" fillId="0" borderId="0" xfId="2" quotePrefix="1" applyNumberFormat="1" applyFont="1" applyFill="1" applyBorder="1" applyAlignment="1">
      <alignment horizontal="left" indent="1"/>
    </xf>
    <xf numFmtId="1" fontId="0" fillId="0" borderId="4" xfId="1" applyNumberFormat="1" applyFont="1" applyBorder="1"/>
    <xf numFmtId="1" fontId="0" fillId="0" borderId="4" xfId="0" applyNumberFormat="1" applyBorder="1"/>
    <xf numFmtId="0" fontId="0" fillId="0" borderId="0" xfId="0" applyBorder="1"/>
    <xf numFmtId="0" fontId="0" fillId="0" borderId="4" xfId="0" applyBorder="1"/>
    <xf numFmtId="0" fontId="0" fillId="0" borderId="7" xfId="0" applyBorder="1"/>
    <xf numFmtId="16" fontId="0" fillId="0" borderId="3" xfId="0" quotePrefix="1" applyNumberFormat="1" applyBorder="1"/>
    <xf numFmtId="0" fontId="0" fillId="0" borderId="3" xfId="0" quotePrefix="1" applyBorder="1"/>
    <xf numFmtId="0" fontId="0" fillId="0" borderId="5" xfId="0" quotePrefix="1" applyBorder="1"/>
    <xf numFmtId="169" fontId="0" fillId="0" borderId="0" xfId="1" applyNumberFormat="1" applyFont="1" applyBorder="1"/>
    <xf numFmtId="10" fontId="0" fillId="0" borderId="6" xfId="1" applyNumberFormat="1" applyFont="1" applyBorder="1"/>
    <xf numFmtId="0" fontId="9" fillId="0" borderId="0" xfId="3"/>
    <xf numFmtId="49" fontId="10" fillId="0" borderId="0" xfId="0" applyNumberFormat="1" applyFont="1" applyAlignment="1">
      <alignment horizontal="right"/>
    </xf>
    <xf numFmtId="0" fontId="11" fillId="0" borderId="0" xfId="4" applyFont="1"/>
    <xf numFmtId="3" fontId="0" fillId="0" borderId="0" xfId="0" applyNumberFormat="1"/>
    <xf numFmtId="0" fontId="0" fillId="0" borderId="0" xfId="0" applyAlignment="1">
      <alignment horizontal="right"/>
    </xf>
    <xf numFmtId="3" fontId="0" fillId="0" borderId="0" xfId="0" applyNumberFormat="1" applyAlignment="1">
      <alignment horizontal="right"/>
    </xf>
    <xf numFmtId="49" fontId="12" fillId="0" borderId="0" xfId="0" applyNumberFormat="1" applyFont="1" applyAlignment="1">
      <alignment horizontal="right"/>
    </xf>
    <xf numFmtId="0" fontId="13" fillId="0" borderId="0" xfId="4" applyFont="1"/>
    <xf numFmtId="169" fontId="0" fillId="0" borderId="0" xfId="0" applyNumberFormat="1" applyBorder="1"/>
    <xf numFmtId="0" fontId="11" fillId="0" borderId="0" xfId="4" applyFont="1" applyAlignment="1">
      <alignment horizontal="left" indent="1"/>
    </xf>
    <xf numFmtId="10" fontId="0" fillId="0" borderId="0" xfId="1" applyNumberFormat="1" applyFont="1" applyAlignment="1">
      <alignment horizontal="right"/>
    </xf>
    <xf numFmtId="3" fontId="11" fillId="0" borderId="0" xfId="4" applyNumberFormat="1" applyFont="1"/>
    <xf numFmtId="0" fontId="0" fillId="0" borderId="0" xfId="0" applyFill="1" applyBorder="1" applyAlignment="1">
      <alignment wrapText="1"/>
    </xf>
    <xf numFmtId="0" fontId="6" fillId="0" borderId="11" xfId="0" applyFont="1" applyFill="1" applyBorder="1" applyAlignment="1">
      <alignment horizontal="center" wrapText="1"/>
    </xf>
    <xf numFmtId="170" fontId="0" fillId="0" borderId="0" xfId="2" applyNumberFormat="1" applyFont="1" applyFill="1" applyBorder="1" applyAlignment="1"/>
    <xf numFmtId="170" fontId="0" fillId="0" borderId="9" xfId="2" applyNumberFormat="1" applyFont="1" applyFill="1" applyBorder="1" applyAlignment="1"/>
    <xf numFmtId="166" fontId="0" fillId="0" borderId="0" xfId="2" applyNumberFormat="1" applyFont="1" applyFill="1" applyBorder="1" applyAlignment="1"/>
    <xf numFmtId="0" fontId="5" fillId="0" borderId="0" xfId="0" applyFont="1" applyAlignment="1">
      <alignment wrapText="1"/>
    </xf>
    <xf numFmtId="165" fontId="0" fillId="0" borderId="9" xfId="0" applyNumberFormat="1" applyFill="1" applyBorder="1" applyAlignment="1"/>
    <xf numFmtId="170" fontId="0" fillId="3" borderId="0" xfId="2" applyNumberFormat="1" applyFont="1" applyFill="1" applyBorder="1" applyAlignment="1"/>
    <xf numFmtId="166" fontId="0" fillId="3" borderId="9" xfId="0" applyNumberFormat="1" applyFill="1" applyBorder="1" applyAlignment="1"/>
    <xf numFmtId="0" fontId="6" fillId="0" borderId="16" xfId="0" applyFont="1" applyFill="1" applyBorder="1" applyAlignment="1">
      <alignment horizontal="left"/>
    </xf>
    <xf numFmtId="0" fontId="6" fillId="0" borderId="17" xfId="0" applyFont="1" applyFill="1" applyBorder="1" applyAlignment="1">
      <alignment horizontal="left"/>
    </xf>
    <xf numFmtId="165" fontId="0" fillId="0" borderId="0" xfId="0" applyNumberFormat="1"/>
    <xf numFmtId="171" fontId="0" fillId="0" borderId="0" xfId="0" applyNumberFormat="1"/>
    <xf numFmtId="0" fontId="6" fillId="0" borderId="14" xfId="0" applyFont="1" applyFill="1" applyBorder="1" applyAlignment="1">
      <alignment wrapText="1"/>
    </xf>
    <xf numFmtId="167" fontId="0" fillId="0" borderId="14" xfId="2" quotePrefix="1" applyNumberFormat="1" applyFont="1" applyBorder="1" applyAlignment="1">
      <alignment horizontal="left" indent="1"/>
    </xf>
    <xf numFmtId="1" fontId="0" fillId="0" borderId="0" xfId="1" applyNumberFormat="1" applyFont="1" applyBorder="1"/>
    <xf numFmtId="172" fontId="0" fillId="0" borderId="8" xfId="2" applyNumberFormat="1" applyFont="1" applyBorder="1"/>
    <xf numFmtId="0" fontId="0" fillId="4" borderId="0" xfId="0" applyFill="1"/>
    <xf numFmtId="170" fontId="0" fillId="4" borderId="0" xfId="2" applyNumberFormat="1" applyFont="1" applyFill="1" applyBorder="1" applyAlignment="1"/>
    <xf numFmtId="166" fontId="0" fillId="4" borderId="0" xfId="0" applyNumberFormat="1" applyFill="1" applyBorder="1" applyAlignment="1"/>
    <xf numFmtId="166" fontId="0" fillId="4" borderId="9" xfId="0" applyNumberFormat="1" applyFill="1" applyBorder="1" applyAlignment="1"/>
    <xf numFmtId="166" fontId="0" fillId="4" borderId="0" xfId="2" applyNumberFormat="1" applyFont="1" applyFill="1" applyBorder="1" applyAlignment="1"/>
    <xf numFmtId="166" fontId="0" fillId="4" borderId="9" xfId="2" applyNumberFormat="1" applyFont="1" applyFill="1" applyBorder="1" applyAlignment="1"/>
    <xf numFmtId="167" fontId="0" fillId="5" borderId="0" xfId="2" applyNumberFormat="1" applyFont="1" applyFill="1"/>
    <xf numFmtId="167" fontId="0" fillId="5" borderId="0" xfId="2" applyNumberFormat="1" applyFont="1" applyFill="1" applyAlignment="1">
      <alignment horizontal="right"/>
    </xf>
    <xf numFmtId="0" fontId="2" fillId="5" borderId="0" xfId="0" applyFont="1" applyFill="1" applyAlignment="1">
      <alignment horizontal="right"/>
    </xf>
    <xf numFmtId="167" fontId="2" fillId="5" borderId="0" xfId="2" applyNumberFormat="1" applyFont="1" applyFill="1" applyAlignment="1">
      <alignment horizontal="right"/>
    </xf>
    <xf numFmtId="167" fontId="0" fillId="5" borderId="9" xfId="2" applyNumberFormat="1" applyFont="1" applyFill="1" applyBorder="1"/>
    <xf numFmtId="0" fontId="0" fillId="0" borderId="0" xfId="0" applyAlignment="1">
      <alignment vertical="top"/>
    </xf>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left" vertical="top" wrapText="1"/>
    </xf>
    <xf numFmtId="0" fontId="5" fillId="0" borderId="0" xfId="0" applyFont="1" applyAlignment="1">
      <alignment horizontal="left" wrapText="1"/>
    </xf>
    <xf numFmtId="167" fontId="0" fillId="0" borderId="8" xfId="2" applyNumberFormat="1" applyFont="1" applyBorder="1" applyAlignment="1">
      <alignment horizontal="left" vertical="top" wrapText="1" indent="1"/>
    </xf>
    <xf numFmtId="167" fontId="0" fillId="0" borderId="9" xfId="2" applyNumberFormat="1" applyFont="1" applyBorder="1" applyAlignment="1">
      <alignment horizontal="left" vertical="top" wrapText="1" indent="1"/>
    </xf>
    <xf numFmtId="0" fontId="0" fillId="3" borderId="0" xfId="0" applyFill="1" applyBorder="1" applyAlignment="1">
      <alignment horizontal="left" vertical="top" wrapText="1"/>
    </xf>
    <xf numFmtId="0" fontId="0" fillId="0" borderId="10" xfId="0" applyBorder="1" applyAlignment="1">
      <alignment horizontal="center"/>
    </xf>
    <xf numFmtId="0" fontId="6" fillId="0" borderId="14" xfId="0" applyFont="1" applyFill="1" applyBorder="1" applyAlignment="1">
      <alignment horizontal="center" wrapText="1"/>
    </xf>
    <xf numFmtId="0" fontId="6" fillId="0" borderId="6" xfId="0" applyFont="1" applyFill="1" applyBorder="1" applyAlignment="1">
      <alignment horizontal="center" wrapText="1"/>
    </xf>
    <xf numFmtId="0" fontId="0" fillId="0" borderId="14" xfId="0" applyBorder="1" applyAlignment="1">
      <alignment horizontal="center"/>
    </xf>
    <xf numFmtId="0" fontId="0" fillId="0" borderId="6" xfId="0" applyBorder="1" applyAlignment="1">
      <alignment horizontal="center"/>
    </xf>
  </cellXfs>
  <cellStyles count="5">
    <cellStyle name="Comma" xfId="2" builtinId="3"/>
    <cellStyle name="Hyperlink" xfId="3" builtinId="8"/>
    <cellStyle name="Normal" xfId="0" builtinId="0"/>
    <cellStyle name="Normal 6"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1"/>
          <c:tx>
            <c:strRef>
              <c:f>'SBUX Regression'!$E$5</c:f>
              <c:strCache>
                <c:ptCount val="1"/>
                <c:pt idx="0">
                  <c:v>Calendar 4Q</c:v>
                </c:pt>
              </c:strCache>
            </c:strRef>
          </c:tx>
          <c:spPr>
            <a:solidFill>
              <a:schemeClr val="bg1">
                <a:lumMod val="85000"/>
              </a:schemeClr>
            </a:solidFill>
          </c:spPr>
          <c:invertIfNegative val="0"/>
          <c:val>
            <c:numRef>
              <c:f>'SBUX Regression'!$E$6:$E$24</c:f>
              <c:numCache>
                <c:formatCode>0</c:formatCode>
                <c:ptCount val="19"/>
                <c:pt idx="0">
                  <c:v>0</c:v>
                </c:pt>
                <c:pt idx="1">
                  <c:v>0</c:v>
                </c:pt>
                <c:pt idx="2">
                  <c:v>0</c:v>
                </c:pt>
                <c:pt idx="3">
                  <c:v>1</c:v>
                </c:pt>
                <c:pt idx="4">
                  <c:v>0</c:v>
                </c:pt>
                <c:pt idx="5">
                  <c:v>0</c:v>
                </c:pt>
                <c:pt idx="6">
                  <c:v>0</c:v>
                </c:pt>
                <c:pt idx="7">
                  <c:v>1</c:v>
                </c:pt>
                <c:pt idx="8">
                  <c:v>0</c:v>
                </c:pt>
                <c:pt idx="9">
                  <c:v>0</c:v>
                </c:pt>
                <c:pt idx="10">
                  <c:v>0</c:v>
                </c:pt>
                <c:pt idx="11">
                  <c:v>1</c:v>
                </c:pt>
                <c:pt idx="12">
                  <c:v>0</c:v>
                </c:pt>
                <c:pt idx="13">
                  <c:v>0</c:v>
                </c:pt>
                <c:pt idx="14">
                  <c:v>0</c:v>
                </c:pt>
                <c:pt idx="15">
                  <c:v>1</c:v>
                </c:pt>
                <c:pt idx="16">
                  <c:v>0</c:v>
                </c:pt>
                <c:pt idx="17" formatCode="General">
                  <c:v>0</c:v>
                </c:pt>
                <c:pt idx="18" formatCode="General">
                  <c:v>0</c:v>
                </c:pt>
              </c:numCache>
            </c:numRef>
          </c:val>
          <c:extLst>
            <c:ext xmlns:c16="http://schemas.microsoft.com/office/drawing/2014/chart" uri="{C3380CC4-5D6E-409C-BE32-E72D297353CC}">
              <c16:uniqueId val="{00000000-A08E-4C40-BF67-96D6FCFD79A8}"/>
            </c:ext>
          </c:extLst>
        </c:ser>
        <c:dLbls>
          <c:showLegendKey val="0"/>
          <c:showVal val="0"/>
          <c:showCatName val="0"/>
          <c:showSerName val="0"/>
          <c:showPercent val="0"/>
          <c:showBubbleSize val="0"/>
        </c:dLbls>
        <c:gapWidth val="0"/>
        <c:overlap val="100"/>
        <c:axId val="472857232"/>
        <c:axId val="472854936"/>
      </c:barChart>
      <c:lineChart>
        <c:grouping val="standard"/>
        <c:varyColors val="0"/>
        <c:ser>
          <c:idx val="0"/>
          <c:order val="0"/>
          <c:tx>
            <c:strRef>
              <c:f>'SBUX Regression'!$C$5</c:f>
              <c:strCache>
                <c:ptCount val="1"/>
                <c:pt idx="0">
                  <c:v>SBUX Revenue
(% chg)</c:v>
                </c:pt>
              </c:strCache>
            </c:strRef>
          </c:tx>
          <c:spPr>
            <a:ln>
              <a:solidFill>
                <a:schemeClr val="tx1">
                  <a:lumMod val="65000"/>
                  <a:lumOff val="35000"/>
                </a:schemeClr>
              </a:solidFill>
            </a:ln>
          </c:spPr>
          <c:marker>
            <c:symbol val="none"/>
          </c:marker>
          <c:cat>
            <c:strRef>
              <c:f>'SBUX Regression'!$B$6:$B$24</c:f>
              <c:strCache>
                <c:ptCount val="19"/>
                <c:pt idx="0">
                  <c:v>Mar-11</c:v>
                </c:pt>
                <c:pt idx="1">
                  <c:v>June-11</c:v>
                </c:pt>
                <c:pt idx="2">
                  <c:v>Sept-11</c:v>
                </c:pt>
                <c:pt idx="3">
                  <c:v>Dec-11</c:v>
                </c:pt>
                <c:pt idx="4">
                  <c:v>Mar-12</c:v>
                </c:pt>
                <c:pt idx="5">
                  <c:v>June-12</c:v>
                </c:pt>
                <c:pt idx="6">
                  <c:v>Sept-12</c:v>
                </c:pt>
                <c:pt idx="7">
                  <c:v>Dec-12</c:v>
                </c:pt>
                <c:pt idx="8">
                  <c:v>Mar-13</c:v>
                </c:pt>
                <c:pt idx="9">
                  <c:v>June-13</c:v>
                </c:pt>
                <c:pt idx="10">
                  <c:v>Sept-13</c:v>
                </c:pt>
                <c:pt idx="11">
                  <c:v>Dec-13</c:v>
                </c:pt>
                <c:pt idx="12">
                  <c:v>Mar-14</c:v>
                </c:pt>
                <c:pt idx="13">
                  <c:v>June-14</c:v>
                </c:pt>
                <c:pt idx="14">
                  <c:v>Sept-14</c:v>
                </c:pt>
                <c:pt idx="15">
                  <c:v>Dec-14</c:v>
                </c:pt>
                <c:pt idx="16">
                  <c:v>Mar-15</c:v>
                </c:pt>
                <c:pt idx="17">
                  <c:v>June-15</c:v>
                </c:pt>
                <c:pt idx="18">
                  <c:v>Sept-15</c:v>
                </c:pt>
              </c:strCache>
            </c:strRef>
          </c:cat>
          <c:val>
            <c:numRef>
              <c:f>'SBUX Regression'!$C$6:$C$24</c:f>
              <c:numCache>
                <c:formatCode>0.0%</c:formatCode>
                <c:ptCount val="19"/>
                <c:pt idx="0">
                  <c:v>-5.6000000000000001E-2</c:v>
                </c:pt>
                <c:pt idx="1">
                  <c:v>5.2999999999999999E-2</c:v>
                </c:pt>
                <c:pt idx="2">
                  <c:v>3.4000000000000002E-2</c:v>
                </c:pt>
                <c:pt idx="3">
                  <c:v>0.13300000000000001</c:v>
                </c:pt>
                <c:pt idx="4">
                  <c:v>-7.0000000000000007E-2</c:v>
                </c:pt>
                <c:pt idx="5">
                  <c:v>3.4000000000000002E-2</c:v>
                </c:pt>
                <c:pt idx="6">
                  <c:v>1.7999999999999999E-2</c:v>
                </c:pt>
                <c:pt idx="7">
                  <c:v>0.129</c:v>
                </c:pt>
                <c:pt idx="8">
                  <c:v>-6.4000000000000001E-2</c:v>
                </c:pt>
                <c:pt idx="9">
                  <c:v>5.1999999999999998E-2</c:v>
                </c:pt>
                <c:pt idx="10">
                  <c:v>7.0000000000000001E-3</c:v>
                </c:pt>
                <c:pt idx="11">
                  <c:v>0.125</c:v>
                </c:pt>
                <c:pt idx="12">
                  <c:v>-8.5999999999999993E-2</c:v>
                </c:pt>
                <c:pt idx="13">
                  <c:v>7.1999999999999995E-2</c:v>
                </c:pt>
                <c:pt idx="14">
                  <c:v>7.0000000000000001E-3</c:v>
                </c:pt>
                <c:pt idx="15">
                  <c:v>0.14899999999999999</c:v>
                </c:pt>
                <c:pt idx="16">
                  <c:v>-4.990423051299131E-2</c:v>
                </c:pt>
                <c:pt idx="17">
                  <c:v>6.9617618056316388E-2</c:v>
                </c:pt>
                <c:pt idx="18">
                  <c:v>6.8835532246169784E-3</c:v>
                </c:pt>
              </c:numCache>
            </c:numRef>
          </c:val>
          <c:smooth val="0"/>
          <c:extLst>
            <c:ext xmlns:c16="http://schemas.microsoft.com/office/drawing/2014/chart" uri="{C3380CC4-5D6E-409C-BE32-E72D297353CC}">
              <c16:uniqueId val="{00000000-7CE7-4632-A6D2-5B7A355D7B8B}"/>
            </c:ext>
          </c:extLst>
        </c:ser>
        <c:ser>
          <c:idx val="1"/>
          <c:order val="2"/>
          <c:tx>
            <c:strRef>
              <c:f>'SBUX Regression'!$D$5</c:f>
              <c:strCache>
                <c:ptCount val="1"/>
                <c:pt idx="0">
                  <c:v>Food services sales 
(% chg)</c:v>
                </c:pt>
              </c:strCache>
            </c:strRef>
          </c:tx>
          <c:spPr>
            <a:ln>
              <a:solidFill>
                <a:schemeClr val="bg2">
                  <a:lumMod val="75000"/>
                </a:schemeClr>
              </a:solidFill>
            </a:ln>
          </c:spPr>
          <c:marker>
            <c:symbol val="none"/>
          </c:marker>
          <c:cat>
            <c:strRef>
              <c:f>'SBUX Regression'!$B$6:$B$24</c:f>
              <c:strCache>
                <c:ptCount val="19"/>
                <c:pt idx="0">
                  <c:v>Mar-11</c:v>
                </c:pt>
                <c:pt idx="1">
                  <c:v>June-11</c:v>
                </c:pt>
                <c:pt idx="2">
                  <c:v>Sept-11</c:v>
                </c:pt>
                <c:pt idx="3">
                  <c:v>Dec-11</c:v>
                </c:pt>
                <c:pt idx="4">
                  <c:v>Mar-12</c:v>
                </c:pt>
                <c:pt idx="5">
                  <c:v>June-12</c:v>
                </c:pt>
                <c:pt idx="6">
                  <c:v>Sept-12</c:v>
                </c:pt>
                <c:pt idx="7">
                  <c:v>Dec-12</c:v>
                </c:pt>
                <c:pt idx="8">
                  <c:v>Mar-13</c:v>
                </c:pt>
                <c:pt idx="9">
                  <c:v>June-13</c:v>
                </c:pt>
                <c:pt idx="10">
                  <c:v>Sept-13</c:v>
                </c:pt>
                <c:pt idx="11">
                  <c:v>Dec-13</c:v>
                </c:pt>
                <c:pt idx="12">
                  <c:v>Mar-14</c:v>
                </c:pt>
                <c:pt idx="13">
                  <c:v>June-14</c:v>
                </c:pt>
                <c:pt idx="14">
                  <c:v>Sept-14</c:v>
                </c:pt>
                <c:pt idx="15">
                  <c:v>Dec-14</c:v>
                </c:pt>
                <c:pt idx="16">
                  <c:v>Mar-15</c:v>
                </c:pt>
                <c:pt idx="17">
                  <c:v>June-15</c:v>
                </c:pt>
                <c:pt idx="18">
                  <c:v>Sept-15</c:v>
                </c:pt>
              </c:strCache>
            </c:strRef>
          </c:cat>
          <c:val>
            <c:numRef>
              <c:f>'SBUX Regression'!$D$6:$D$24</c:f>
              <c:numCache>
                <c:formatCode>0.0%</c:formatCode>
                <c:ptCount val="19"/>
                <c:pt idx="0">
                  <c:v>-8.6888440688639434E-3</c:v>
                </c:pt>
                <c:pt idx="1">
                  <c:v>8.9907800078979472E-2</c:v>
                </c:pt>
                <c:pt idx="2">
                  <c:v>1.6777069762679009E-3</c:v>
                </c:pt>
                <c:pt idx="3">
                  <c:v>-1.5655962004214818E-2</c:v>
                </c:pt>
                <c:pt idx="4">
                  <c:v>1.0041459965969279E-2</c:v>
                </c:pt>
                <c:pt idx="5">
                  <c:v>6.2773849633812606E-2</c:v>
                </c:pt>
                <c:pt idx="6">
                  <c:v>-1.2785116279069753E-2</c:v>
                </c:pt>
                <c:pt idx="7">
                  <c:v>-9.294647097401576E-3</c:v>
                </c:pt>
                <c:pt idx="8">
                  <c:v>-4.9001704407110047E-3</c:v>
                </c:pt>
                <c:pt idx="9">
                  <c:v>5.7608196972014136E-2</c:v>
                </c:pt>
                <c:pt idx="10">
                  <c:v>-1.7908526974854344E-2</c:v>
                </c:pt>
                <c:pt idx="11">
                  <c:v>1.4355440712029877E-2</c:v>
                </c:pt>
                <c:pt idx="12">
                  <c:v>-1.8927765318934253E-2</c:v>
                </c:pt>
                <c:pt idx="13">
                  <c:v>8.4843059942742549E-2</c:v>
                </c:pt>
                <c:pt idx="14">
                  <c:v>-5.4620588074846266E-3</c:v>
                </c:pt>
                <c:pt idx="15">
                  <c:v>1.8053165303365759E-2</c:v>
                </c:pt>
                <c:pt idx="16">
                  <c:v>-6.4924568965517571E-3</c:v>
                </c:pt>
                <c:pt idx="17">
                  <c:v>8.0892920090024134E-2</c:v>
                </c:pt>
                <c:pt idx="18">
                  <c:v>-1.8977854988115328E-2</c:v>
                </c:pt>
              </c:numCache>
            </c:numRef>
          </c:val>
          <c:smooth val="0"/>
          <c:extLst>
            <c:ext xmlns:c16="http://schemas.microsoft.com/office/drawing/2014/chart" uri="{C3380CC4-5D6E-409C-BE32-E72D297353CC}">
              <c16:uniqueId val="{00000001-7CE7-4632-A6D2-5B7A355D7B8B}"/>
            </c:ext>
          </c:extLst>
        </c:ser>
        <c:dLbls>
          <c:showLegendKey val="0"/>
          <c:showVal val="0"/>
          <c:showCatName val="0"/>
          <c:showSerName val="0"/>
          <c:showPercent val="0"/>
          <c:showBubbleSize val="0"/>
        </c:dLbls>
        <c:marker val="1"/>
        <c:smooth val="0"/>
        <c:axId val="32202112"/>
        <c:axId val="32208000"/>
      </c:lineChart>
      <c:catAx>
        <c:axId val="32202112"/>
        <c:scaling>
          <c:orientation val="minMax"/>
        </c:scaling>
        <c:delete val="0"/>
        <c:axPos val="b"/>
        <c:numFmt formatCode="General" sourceLinked="0"/>
        <c:majorTickMark val="none"/>
        <c:minorTickMark val="none"/>
        <c:tickLblPos val="low"/>
        <c:crossAx val="32208000"/>
        <c:crosses val="autoZero"/>
        <c:auto val="1"/>
        <c:lblAlgn val="ctr"/>
        <c:lblOffset val="100"/>
        <c:tickLblSkip val="1"/>
        <c:tickMarkSkip val="2"/>
        <c:noMultiLvlLbl val="0"/>
      </c:catAx>
      <c:valAx>
        <c:axId val="32208000"/>
        <c:scaling>
          <c:orientation val="minMax"/>
          <c:max val="0.16000000000000003"/>
          <c:min val="-0.14000000000000001"/>
        </c:scaling>
        <c:delete val="0"/>
        <c:axPos val="l"/>
        <c:majorGridlines>
          <c:spPr>
            <a:ln>
              <a:prstDash val="dash"/>
            </a:ln>
          </c:spPr>
        </c:majorGridlines>
        <c:numFmt formatCode="0%" sourceLinked="0"/>
        <c:majorTickMark val="none"/>
        <c:minorTickMark val="none"/>
        <c:tickLblPos val="nextTo"/>
        <c:crossAx val="32202112"/>
        <c:crossesAt val="1"/>
        <c:crossBetween val="between"/>
        <c:majorUnit val="5.000000000000001E-2"/>
      </c:valAx>
      <c:valAx>
        <c:axId val="472854936"/>
        <c:scaling>
          <c:orientation val="minMax"/>
          <c:max val="1"/>
        </c:scaling>
        <c:delete val="0"/>
        <c:axPos val="r"/>
        <c:numFmt formatCode="0" sourceLinked="1"/>
        <c:majorTickMark val="out"/>
        <c:minorTickMark val="none"/>
        <c:tickLblPos val="nextTo"/>
        <c:crossAx val="472857232"/>
        <c:crosses val="max"/>
        <c:crossBetween val="between"/>
      </c:valAx>
      <c:catAx>
        <c:axId val="472857232"/>
        <c:scaling>
          <c:orientation val="minMax"/>
        </c:scaling>
        <c:delete val="1"/>
        <c:axPos val="b"/>
        <c:majorTickMark val="out"/>
        <c:minorTickMark val="none"/>
        <c:tickLblPos val="nextTo"/>
        <c:crossAx val="472854936"/>
        <c:crosses val="autoZero"/>
        <c:auto val="1"/>
        <c:lblAlgn val="ctr"/>
        <c:lblOffset val="100"/>
        <c:noMultiLvlLbl val="0"/>
      </c:catAx>
    </c:plotArea>
    <c:legend>
      <c:legendPos val="b"/>
      <c:layout>
        <c:manualLayout>
          <c:xMode val="edge"/>
          <c:yMode val="edge"/>
          <c:x val="1.1909986661503529E-4"/>
          <c:y val="0.83262382504771959"/>
          <c:w val="0.99976180026676997"/>
          <c:h val="0.1396080540669364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Food services sales 
(% chg)  Residual Plot</a:t>
            </a:r>
          </a:p>
        </c:rich>
      </c:tx>
      <c:overlay val="0"/>
    </c:title>
    <c:autoTitleDeleted val="0"/>
    <c:plotArea>
      <c:layout/>
      <c:scatterChart>
        <c:scatterStyle val="lineMarker"/>
        <c:varyColors val="0"/>
        <c:ser>
          <c:idx val="0"/>
          <c:order val="0"/>
          <c:spPr>
            <a:ln w="28575">
              <a:noFill/>
            </a:ln>
          </c:spPr>
          <c:trendline>
            <c:spPr>
              <a:ln w="31750">
                <a:solidFill>
                  <a:schemeClr val="bg2">
                    <a:lumMod val="50000"/>
                  </a:schemeClr>
                </a:solidFill>
              </a:ln>
            </c:spPr>
            <c:trendlineType val="linear"/>
            <c:dispRSqr val="1"/>
            <c:dispEq val="0"/>
            <c:trendlineLbl>
              <c:layout>
                <c:manualLayout>
                  <c:x val="-2.0433529724868223E-2"/>
                  <c:y val="-0.23278754275519961"/>
                </c:manualLayout>
              </c:layout>
              <c:numFmt formatCode="#,##0.0000" sourceLinked="0"/>
              <c:spPr>
                <a:ln w="25400">
                  <a:solidFill>
                    <a:schemeClr val="bg2">
                      <a:lumMod val="50000"/>
                    </a:schemeClr>
                  </a:solidFill>
                </a:ln>
              </c:spPr>
            </c:trendlineLbl>
          </c:trendline>
          <c:xVal>
            <c:numRef>
              <c:f>'SBUX Regression'!$D$6:$D$24</c:f>
              <c:numCache>
                <c:formatCode>0.0%</c:formatCode>
                <c:ptCount val="19"/>
                <c:pt idx="0">
                  <c:v>-8.6888440688639434E-3</c:v>
                </c:pt>
                <c:pt idx="1">
                  <c:v>8.9907800078979472E-2</c:v>
                </c:pt>
                <c:pt idx="2">
                  <c:v>1.6777069762679009E-3</c:v>
                </c:pt>
                <c:pt idx="3">
                  <c:v>-1.5655962004214818E-2</c:v>
                </c:pt>
                <c:pt idx="4">
                  <c:v>1.0041459965969279E-2</c:v>
                </c:pt>
                <c:pt idx="5">
                  <c:v>6.2773849633812606E-2</c:v>
                </c:pt>
                <c:pt idx="6">
                  <c:v>-1.2785116279069753E-2</c:v>
                </c:pt>
                <c:pt idx="7">
                  <c:v>-9.294647097401576E-3</c:v>
                </c:pt>
                <c:pt idx="8">
                  <c:v>-4.9001704407110047E-3</c:v>
                </c:pt>
                <c:pt idx="9">
                  <c:v>5.7608196972014136E-2</c:v>
                </c:pt>
                <c:pt idx="10">
                  <c:v>-1.7908526974854344E-2</c:v>
                </c:pt>
                <c:pt idx="11">
                  <c:v>1.4355440712029877E-2</c:v>
                </c:pt>
                <c:pt idx="12">
                  <c:v>-1.8927765318934253E-2</c:v>
                </c:pt>
                <c:pt idx="13">
                  <c:v>8.4843059942742549E-2</c:v>
                </c:pt>
                <c:pt idx="14">
                  <c:v>-5.4620588074846266E-3</c:v>
                </c:pt>
                <c:pt idx="15">
                  <c:v>1.8053165303365759E-2</c:v>
                </c:pt>
                <c:pt idx="16">
                  <c:v>-6.4924568965517571E-3</c:v>
                </c:pt>
                <c:pt idx="17">
                  <c:v>8.0892920090024134E-2</c:v>
                </c:pt>
                <c:pt idx="18">
                  <c:v>-1.8977854988115328E-2</c:v>
                </c:pt>
              </c:numCache>
            </c:numRef>
          </c:xVal>
          <c:yVal>
            <c:numRef>
              <c:f>'SBUX Regression'!$S$31:$S$49</c:f>
              <c:numCache>
                <c:formatCode>0.00000</c:formatCode>
                <c:ptCount val="19"/>
                <c:pt idx="0">
                  <c:v>-3.2643800992827834E-2</c:v>
                </c:pt>
                <c:pt idx="1">
                  <c:v>-1.1543173788222914E-2</c:v>
                </c:pt>
                <c:pt idx="2">
                  <c:v>4.8114369908484056E-2</c:v>
                </c:pt>
                <c:pt idx="3">
                  <c:v>1.4619573736481012E-2</c:v>
                </c:pt>
                <c:pt idx="4">
                  <c:v>-6.334195528761484E-2</c:v>
                </c:pt>
                <c:pt idx="5">
                  <c:v>-6.3531291248856772E-3</c:v>
                </c:pt>
                <c:pt idx="6">
                  <c:v>4.500804498213655E-2</c:v>
                </c:pt>
                <c:pt idx="7">
                  <c:v>4.9484315257538464E-3</c:v>
                </c:pt>
                <c:pt idx="8">
                  <c:v>-4.4021421382642908E-2</c:v>
                </c:pt>
                <c:pt idx="9">
                  <c:v>1.6252074561054167E-2</c:v>
                </c:pt>
                <c:pt idx="10">
                  <c:v>3.8575589756352217E-2</c:v>
                </c:pt>
                <c:pt idx="11">
                  <c:v>-2.0135733183623994E-2</c:v>
                </c:pt>
                <c:pt idx="12">
                  <c:v>-5.3515754457764207E-2</c:v>
                </c:pt>
                <c:pt idx="13">
                  <c:v>1.1972065905729974E-2</c:v>
                </c:pt>
                <c:pt idx="14">
                  <c:v>2.7479504743669989E-2</c:v>
                </c:pt>
                <c:pt idx="15">
                  <c:v>5.6772792138926054E-4</c:v>
                </c:pt>
                <c:pt idx="16">
                  <c:v>-2.8506121018202563E-2</c:v>
                </c:pt>
                <c:pt idx="17">
                  <c:v>1.3111252251808862E-2</c:v>
                </c:pt>
                <c:pt idx="18">
                  <c:v>3.9412453942924919E-2</c:v>
                </c:pt>
              </c:numCache>
            </c:numRef>
          </c:yVal>
          <c:smooth val="0"/>
          <c:extLst>
            <c:ext xmlns:c16="http://schemas.microsoft.com/office/drawing/2014/chart" uri="{C3380CC4-5D6E-409C-BE32-E72D297353CC}">
              <c16:uniqueId val="{00000001-1DF2-4991-AB08-D91155FDEABA}"/>
            </c:ext>
          </c:extLst>
        </c:ser>
        <c:dLbls>
          <c:showLegendKey val="0"/>
          <c:showVal val="0"/>
          <c:showCatName val="0"/>
          <c:showSerName val="0"/>
          <c:showPercent val="0"/>
          <c:showBubbleSize val="0"/>
        </c:dLbls>
        <c:axId val="336582048"/>
        <c:axId val="336584016"/>
      </c:scatterChart>
      <c:valAx>
        <c:axId val="336582048"/>
        <c:scaling>
          <c:orientation val="minMax"/>
        </c:scaling>
        <c:delete val="0"/>
        <c:axPos val="b"/>
        <c:title>
          <c:tx>
            <c:rich>
              <a:bodyPr/>
              <a:lstStyle/>
              <a:p>
                <a:pPr>
                  <a:defRPr/>
                </a:pPr>
                <a:r>
                  <a:rPr lang="en-US"/>
                  <a:t>Food services sales 
(% chg)</a:t>
                </a:r>
              </a:p>
            </c:rich>
          </c:tx>
          <c:overlay val="0"/>
        </c:title>
        <c:numFmt formatCode="0.0%" sourceLinked="1"/>
        <c:majorTickMark val="out"/>
        <c:minorTickMark val="none"/>
        <c:tickLblPos val="nextTo"/>
        <c:crossAx val="336584016"/>
        <c:crosses val="autoZero"/>
        <c:crossBetween val="midCat"/>
      </c:valAx>
      <c:valAx>
        <c:axId val="336584016"/>
        <c:scaling>
          <c:orientation val="minMax"/>
        </c:scaling>
        <c:delete val="0"/>
        <c:axPos val="l"/>
        <c:title>
          <c:tx>
            <c:rich>
              <a:bodyPr/>
              <a:lstStyle/>
              <a:p>
                <a:pPr>
                  <a:defRPr/>
                </a:pPr>
                <a:r>
                  <a:rPr lang="en-US"/>
                  <a:t>Residuals</a:t>
                </a:r>
              </a:p>
            </c:rich>
          </c:tx>
          <c:overlay val="0"/>
        </c:title>
        <c:numFmt formatCode="0.00000" sourceLinked="1"/>
        <c:majorTickMark val="out"/>
        <c:minorTickMark val="none"/>
        <c:tickLblPos val="nextTo"/>
        <c:crossAx val="33658204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Calendar 4Q  Residual Plot</a:t>
            </a:r>
          </a:p>
        </c:rich>
      </c:tx>
      <c:overlay val="0"/>
    </c:title>
    <c:autoTitleDeleted val="0"/>
    <c:plotArea>
      <c:layout>
        <c:manualLayout>
          <c:layoutTarget val="inner"/>
          <c:xMode val="edge"/>
          <c:yMode val="edge"/>
          <c:x val="0.13681539743702301"/>
          <c:y val="0.10161132875631923"/>
          <c:w val="0.83400639415416755"/>
          <c:h val="0.74976371488046756"/>
        </c:manualLayout>
      </c:layout>
      <c:scatterChart>
        <c:scatterStyle val="lineMarker"/>
        <c:varyColors val="0"/>
        <c:ser>
          <c:idx val="0"/>
          <c:order val="0"/>
          <c:spPr>
            <a:ln w="28575">
              <a:noFill/>
            </a:ln>
          </c:spPr>
          <c:trendline>
            <c:spPr>
              <a:ln w="31750">
                <a:solidFill>
                  <a:schemeClr val="bg2">
                    <a:lumMod val="50000"/>
                  </a:schemeClr>
                </a:solidFill>
              </a:ln>
            </c:spPr>
            <c:trendlineType val="linear"/>
            <c:dispRSqr val="1"/>
            <c:dispEq val="0"/>
            <c:trendlineLbl>
              <c:layout>
                <c:manualLayout>
                  <c:x val="9.1002783947934734E-2"/>
                  <c:y val="-0.23573626572540501"/>
                </c:manualLayout>
              </c:layout>
              <c:numFmt formatCode="#,##0.0000" sourceLinked="0"/>
              <c:spPr>
                <a:ln w="25400">
                  <a:solidFill>
                    <a:schemeClr val="bg2">
                      <a:lumMod val="50000"/>
                    </a:schemeClr>
                  </a:solidFill>
                </a:ln>
              </c:spPr>
            </c:trendlineLbl>
          </c:trendline>
          <c:xVal>
            <c:numRef>
              <c:f>'SBUX Regression'!$E$6:$E$24</c:f>
              <c:numCache>
                <c:formatCode>0</c:formatCode>
                <c:ptCount val="19"/>
                <c:pt idx="0">
                  <c:v>0</c:v>
                </c:pt>
                <c:pt idx="1">
                  <c:v>0</c:v>
                </c:pt>
                <c:pt idx="2">
                  <c:v>0</c:v>
                </c:pt>
                <c:pt idx="3">
                  <c:v>1</c:v>
                </c:pt>
                <c:pt idx="4">
                  <c:v>0</c:v>
                </c:pt>
                <c:pt idx="5">
                  <c:v>0</c:v>
                </c:pt>
                <c:pt idx="6">
                  <c:v>0</c:v>
                </c:pt>
                <c:pt idx="7">
                  <c:v>1</c:v>
                </c:pt>
                <c:pt idx="8">
                  <c:v>0</c:v>
                </c:pt>
                <c:pt idx="9">
                  <c:v>0</c:v>
                </c:pt>
                <c:pt idx="10">
                  <c:v>0</c:v>
                </c:pt>
                <c:pt idx="11">
                  <c:v>1</c:v>
                </c:pt>
                <c:pt idx="12">
                  <c:v>0</c:v>
                </c:pt>
                <c:pt idx="13">
                  <c:v>0</c:v>
                </c:pt>
                <c:pt idx="14">
                  <c:v>0</c:v>
                </c:pt>
                <c:pt idx="15">
                  <c:v>1</c:v>
                </c:pt>
                <c:pt idx="16">
                  <c:v>0</c:v>
                </c:pt>
                <c:pt idx="17" formatCode="General">
                  <c:v>0</c:v>
                </c:pt>
                <c:pt idx="18" formatCode="General">
                  <c:v>0</c:v>
                </c:pt>
              </c:numCache>
            </c:numRef>
          </c:xVal>
          <c:yVal>
            <c:numRef>
              <c:f>'SBUX Regression'!$S$31:$S$49</c:f>
              <c:numCache>
                <c:formatCode>0.00000</c:formatCode>
                <c:ptCount val="19"/>
                <c:pt idx="0">
                  <c:v>-3.2643800992827834E-2</c:v>
                </c:pt>
                <c:pt idx="1">
                  <c:v>-1.1543173788222914E-2</c:v>
                </c:pt>
                <c:pt idx="2">
                  <c:v>4.8114369908484056E-2</c:v>
                </c:pt>
                <c:pt idx="3">
                  <c:v>1.4619573736481012E-2</c:v>
                </c:pt>
                <c:pt idx="4">
                  <c:v>-6.334195528761484E-2</c:v>
                </c:pt>
                <c:pt idx="5">
                  <c:v>-6.3531291248856772E-3</c:v>
                </c:pt>
                <c:pt idx="6">
                  <c:v>4.500804498213655E-2</c:v>
                </c:pt>
                <c:pt idx="7">
                  <c:v>4.9484315257538464E-3</c:v>
                </c:pt>
                <c:pt idx="8">
                  <c:v>-4.4021421382642908E-2</c:v>
                </c:pt>
                <c:pt idx="9">
                  <c:v>1.6252074561054167E-2</c:v>
                </c:pt>
                <c:pt idx="10">
                  <c:v>3.8575589756352217E-2</c:v>
                </c:pt>
                <c:pt idx="11">
                  <c:v>-2.0135733183623994E-2</c:v>
                </c:pt>
                <c:pt idx="12">
                  <c:v>-5.3515754457764207E-2</c:v>
                </c:pt>
                <c:pt idx="13">
                  <c:v>1.1972065905729974E-2</c:v>
                </c:pt>
                <c:pt idx="14">
                  <c:v>2.7479504743669989E-2</c:v>
                </c:pt>
                <c:pt idx="15">
                  <c:v>5.6772792138926054E-4</c:v>
                </c:pt>
                <c:pt idx="16">
                  <c:v>-2.8506121018202563E-2</c:v>
                </c:pt>
                <c:pt idx="17">
                  <c:v>1.3111252251808862E-2</c:v>
                </c:pt>
                <c:pt idx="18">
                  <c:v>3.9412453942924919E-2</c:v>
                </c:pt>
              </c:numCache>
            </c:numRef>
          </c:yVal>
          <c:smooth val="0"/>
          <c:extLst>
            <c:ext xmlns:c16="http://schemas.microsoft.com/office/drawing/2014/chart" uri="{C3380CC4-5D6E-409C-BE32-E72D297353CC}">
              <c16:uniqueId val="{00000001-C7E4-47EA-BD0C-CA2D8B970FA8}"/>
            </c:ext>
          </c:extLst>
        </c:ser>
        <c:dLbls>
          <c:showLegendKey val="0"/>
          <c:showVal val="0"/>
          <c:showCatName val="0"/>
          <c:showSerName val="0"/>
          <c:showPercent val="0"/>
          <c:showBubbleSize val="0"/>
        </c:dLbls>
        <c:axId val="336589920"/>
        <c:axId val="336591560"/>
      </c:scatterChart>
      <c:valAx>
        <c:axId val="336589920"/>
        <c:scaling>
          <c:orientation val="minMax"/>
        </c:scaling>
        <c:delete val="0"/>
        <c:axPos val="b"/>
        <c:title>
          <c:tx>
            <c:rich>
              <a:bodyPr/>
              <a:lstStyle/>
              <a:p>
                <a:pPr>
                  <a:defRPr/>
                </a:pPr>
                <a:r>
                  <a:rPr lang="en-US"/>
                  <a:t>Calendar 4Q</a:t>
                </a:r>
              </a:p>
            </c:rich>
          </c:tx>
          <c:overlay val="0"/>
        </c:title>
        <c:numFmt formatCode="0" sourceLinked="1"/>
        <c:majorTickMark val="out"/>
        <c:minorTickMark val="none"/>
        <c:tickLblPos val="nextTo"/>
        <c:crossAx val="336591560"/>
        <c:crosses val="autoZero"/>
        <c:crossBetween val="midCat"/>
      </c:valAx>
      <c:valAx>
        <c:axId val="336591560"/>
        <c:scaling>
          <c:orientation val="minMax"/>
        </c:scaling>
        <c:delete val="0"/>
        <c:axPos val="l"/>
        <c:title>
          <c:tx>
            <c:rich>
              <a:bodyPr/>
              <a:lstStyle/>
              <a:p>
                <a:pPr>
                  <a:defRPr/>
                </a:pPr>
                <a:r>
                  <a:rPr lang="en-US"/>
                  <a:t>Residuals</a:t>
                </a:r>
              </a:p>
            </c:rich>
          </c:tx>
          <c:overlay val="0"/>
        </c:title>
        <c:numFmt formatCode="0.00000" sourceLinked="1"/>
        <c:majorTickMark val="out"/>
        <c:minorTickMark val="none"/>
        <c:tickLblPos val="nextTo"/>
        <c:crossAx val="336589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441960</xdr:colOff>
      <xdr:row>5</xdr:row>
      <xdr:rowOff>86676</xdr:rowOff>
    </xdr:from>
    <xdr:to>
      <xdr:col>15</xdr:col>
      <xdr:colOff>224790</xdr:colOff>
      <xdr:row>20</xdr:row>
      <xdr:rowOff>49530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76200</xdr:colOff>
      <xdr:row>5</xdr:row>
      <xdr:rowOff>30480</xdr:rowOff>
    </xdr:from>
    <xdr:to>
      <xdr:col>15</xdr:col>
      <xdr:colOff>266700</xdr:colOff>
      <xdr:row>15</xdr:row>
      <xdr:rowOff>38100</xdr:rowOff>
    </xdr:to>
    <xdr:sp macro="" textlink="">
      <xdr:nvSpPr>
        <xdr:cNvPr id="4" name="Rectangle 3"/>
        <xdr:cNvSpPr/>
      </xdr:nvSpPr>
      <xdr:spPr>
        <a:xfrm>
          <a:off x="9509760" y="1150620"/>
          <a:ext cx="190500" cy="18592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60960</xdr:colOff>
      <xdr:row>6</xdr:row>
      <xdr:rowOff>68580</xdr:rowOff>
    </xdr:from>
    <xdr:to>
      <xdr:col>27</xdr:col>
      <xdr:colOff>502920</xdr:colOff>
      <xdr:row>23</xdr:row>
      <xdr:rowOff>22860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60960</xdr:colOff>
      <xdr:row>23</xdr:row>
      <xdr:rowOff>121920</xdr:rowOff>
    </xdr:from>
    <xdr:to>
      <xdr:col>27</xdr:col>
      <xdr:colOff>510541</xdr:colOff>
      <xdr:row>38</xdr:row>
      <xdr:rowOff>91440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15240</xdr:colOff>
      <xdr:row>21</xdr:row>
      <xdr:rowOff>129540</xdr:rowOff>
    </xdr:from>
    <xdr:to>
      <xdr:col>18</xdr:col>
      <xdr:colOff>198120</xdr:colOff>
      <xdr:row>25</xdr:row>
      <xdr:rowOff>15240</xdr:rowOff>
    </xdr:to>
    <xdr:cxnSp macro="">
      <xdr:nvCxnSpPr>
        <xdr:cNvPr id="8" name="Straight Arrow Connector 7"/>
        <xdr:cNvCxnSpPr/>
      </xdr:nvCxnSpPr>
      <xdr:spPr>
        <a:xfrm>
          <a:off x="12839700" y="4251960"/>
          <a:ext cx="182880" cy="62484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xdr:colOff>
      <xdr:row>22</xdr:row>
      <xdr:rowOff>91440</xdr:rowOff>
    </xdr:from>
    <xdr:to>
      <xdr:col>18</xdr:col>
      <xdr:colOff>548640</xdr:colOff>
      <xdr:row>25</xdr:row>
      <xdr:rowOff>15240</xdr:rowOff>
    </xdr:to>
    <xdr:cxnSp macro="">
      <xdr:nvCxnSpPr>
        <xdr:cNvPr id="9" name="Straight Arrow Connector 8"/>
        <xdr:cNvCxnSpPr/>
      </xdr:nvCxnSpPr>
      <xdr:spPr>
        <a:xfrm>
          <a:off x="12832080" y="4396740"/>
          <a:ext cx="541020" cy="48006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xdr:colOff>
      <xdr:row>23</xdr:row>
      <xdr:rowOff>99060</xdr:rowOff>
    </xdr:from>
    <xdr:to>
      <xdr:col>21</xdr:col>
      <xdr:colOff>15240</xdr:colOff>
      <xdr:row>25</xdr:row>
      <xdr:rowOff>60960</xdr:rowOff>
    </xdr:to>
    <xdr:cxnSp macro="">
      <xdr:nvCxnSpPr>
        <xdr:cNvPr id="11" name="Straight Arrow Connector 10"/>
        <xdr:cNvCxnSpPr/>
      </xdr:nvCxnSpPr>
      <xdr:spPr>
        <a:xfrm>
          <a:off x="12832080" y="4587240"/>
          <a:ext cx="2712720" cy="33528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cuments\Articles%20(11-30-2015)\Apple\Apple%20Model%2012-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of Use"/>
      <sheetName val="Earnings Model"/>
      <sheetName val="BOTE"/>
      <sheetName val="Estimates by Analyst"/>
      <sheetName val="After Earnings"/>
      <sheetName val="Charts"/>
    </sheetNames>
    <sheetDataSet>
      <sheetData sheetId="0"/>
      <sheetData sheetId="1" refreshError="1"/>
      <sheetData sheetId="2" refreshError="1"/>
      <sheetData sheetId="3">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census.gov/retail/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4"/>
  <sheetViews>
    <sheetView showGridLines="0" tabSelected="1" workbookViewId="0">
      <selection activeCell="B2" sqref="B2"/>
    </sheetView>
  </sheetViews>
  <sheetFormatPr defaultRowHeight="14.4" x14ac:dyDescent="0.3"/>
  <cols>
    <col min="1" max="1" width="1" customWidth="1"/>
    <col min="2" max="2" width="9.88671875" customWidth="1"/>
    <col min="3" max="3" width="12.44140625" customWidth="1"/>
    <col min="4" max="4" width="13.33203125" customWidth="1"/>
    <col min="5" max="5" width="12" customWidth="1"/>
    <col min="6" max="6" width="7.88671875" customWidth="1"/>
    <col min="7" max="15" width="8.88671875" customWidth="1"/>
    <col min="17" max="17" width="23.5546875" customWidth="1"/>
    <col min="18" max="18" width="17" customWidth="1"/>
    <col min="19" max="19" width="10.44140625" customWidth="1"/>
    <col min="20" max="20" width="15.5546875" customWidth="1"/>
    <col min="21" max="21" width="13.44140625" customWidth="1"/>
    <col min="22" max="22" width="10.44140625" customWidth="1"/>
    <col min="23" max="23" width="16.6640625" customWidth="1"/>
    <col min="24" max="24" width="14.21875" customWidth="1"/>
    <col min="25" max="26" width="12" customWidth="1"/>
    <col min="27" max="27" width="34.77734375" customWidth="1"/>
    <col min="29" max="29" width="16.109375" customWidth="1"/>
    <col min="30" max="37" width="13.33203125" customWidth="1"/>
  </cols>
  <sheetData>
    <row r="1" spans="2:38" ht="22.8" x14ac:dyDescent="0.4">
      <c r="B1" s="5" t="s">
        <v>38</v>
      </c>
    </row>
    <row r="2" spans="2:38" x14ac:dyDescent="0.3">
      <c r="B2" s="83" t="s">
        <v>155</v>
      </c>
    </row>
    <row r="3" spans="2:38" x14ac:dyDescent="0.3">
      <c r="B3" t="s">
        <v>64</v>
      </c>
    </row>
    <row r="4" spans="2:38" ht="5.4" customHeight="1" x14ac:dyDescent="0.3"/>
    <row r="5" spans="2:38" s="4" customFormat="1" ht="45.6" customHeight="1" x14ac:dyDescent="0.3">
      <c r="B5" s="2" t="s">
        <v>56</v>
      </c>
      <c r="C5" s="2" t="s">
        <v>61</v>
      </c>
      <c r="D5" s="2" t="s">
        <v>141</v>
      </c>
      <c r="E5" s="3" t="s">
        <v>39</v>
      </c>
      <c r="G5" s="88" t="s">
        <v>62</v>
      </c>
      <c r="H5" s="88"/>
      <c r="I5" s="88"/>
      <c r="J5" s="88"/>
      <c r="K5" s="88"/>
      <c r="L5" s="88"/>
      <c r="M5" s="88"/>
      <c r="N5" s="88"/>
      <c r="O5" s="88"/>
      <c r="Q5" s="60" t="s">
        <v>0</v>
      </c>
      <c r="R5" s="60"/>
      <c r="S5" s="60"/>
      <c r="T5" s="60"/>
      <c r="U5" s="60"/>
      <c r="V5" s="60"/>
      <c r="W5" s="60"/>
      <c r="X5" s="88" t="s">
        <v>146</v>
      </c>
      <c r="Y5" s="88"/>
      <c r="Z5" s="60"/>
      <c r="AA5" s="60"/>
      <c r="AC5" s="88" t="s">
        <v>22</v>
      </c>
      <c r="AD5" s="88"/>
      <c r="AE5" s="88"/>
      <c r="AF5" s="88"/>
      <c r="AG5" s="14"/>
      <c r="AH5" s="14"/>
      <c r="AI5" s="14"/>
      <c r="AJ5" s="14"/>
      <c r="AK5" s="14"/>
      <c r="AL5"/>
    </row>
    <row r="6" spans="2:38" ht="16.2" thickBot="1" x14ac:dyDescent="0.35">
      <c r="B6" s="1" t="s">
        <v>40</v>
      </c>
      <c r="C6" s="41">
        <v>-5.6000000000000001E-2</v>
      </c>
      <c r="D6" s="41">
        <f>'U.S. Census Data '!E21</f>
        <v>-8.6888440688639434E-3</v>
      </c>
      <c r="E6" s="33">
        <v>0</v>
      </c>
      <c r="AL6" s="14"/>
    </row>
    <row r="7" spans="2:38" ht="15" thickBot="1" x14ac:dyDescent="0.35">
      <c r="B7" s="1" t="s">
        <v>41</v>
      </c>
      <c r="C7" s="41">
        <v>5.2999999999999999E-2</v>
      </c>
      <c r="D7" s="41">
        <f>'U.S. Census Data '!H21</f>
        <v>8.9907800078979472E-2</v>
      </c>
      <c r="E7" s="33">
        <v>0</v>
      </c>
      <c r="AC7" s="9" t="s">
        <v>1</v>
      </c>
      <c r="AD7" s="9"/>
    </row>
    <row r="8" spans="2:38" x14ac:dyDescent="0.3">
      <c r="B8" s="1" t="s">
        <v>42</v>
      </c>
      <c r="C8" s="41">
        <v>3.4000000000000002E-2</v>
      </c>
      <c r="D8" s="41">
        <f>'U.S. Census Data '!K21</f>
        <v>1.6777069762679009E-3</v>
      </c>
      <c r="E8" s="33">
        <v>0</v>
      </c>
      <c r="Q8" s="9" t="s">
        <v>1</v>
      </c>
      <c r="R8" s="9"/>
      <c r="AC8" s="6" t="s">
        <v>2</v>
      </c>
      <c r="AD8" s="12">
        <v>0.48525931535027828</v>
      </c>
    </row>
    <row r="9" spans="2:38" ht="13.2" customHeight="1" x14ac:dyDescent="0.3">
      <c r="B9" s="1" t="s">
        <v>43</v>
      </c>
      <c r="C9" s="41">
        <v>0.13300000000000001</v>
      </c>
      <c r="D9" s="41">
        <f>'U.S. Census Data '!N21</f>
        <v>-1.5655962004214818E-2</v>
      </c>
      <c r="E9" s="33">
        <v>1</v>
      </c>
      <c r="Q9" s="6" t="s">
        <v>2</v>
      </c>
      <c r="R9" s="57">
        <v>0.88815931278535132</v>
      </c>
      <c r="AC9" s="6" t="s">
        <v>3</v>
      </c>
      <c r="AD9" s="12">
        <v>0.23547660313422084</v>
      </c>
    </row>
    <row r="10" spans="2:38" x14ac:dyDescent="0.3">
      <c r="B10" s="1" t="s">
        <v>44</v>
      </c>
      <c r="C10" s="41">
        <v>-7.0000000000000007E-2</v>
      </c>
      <c r="D10" s="41">
        <f>'U.S. Census Data '!E17</f>
        <v>1.0041459965969279E-2</v>
      </c>
      <c r="E10" s="33">
        <v>0</v>
      </c>
      <c r="Q10" s="6" t="s">
        <v>3</v>
      </c>
      <c r="R10" s="57">
        <v>0.78882696488734749</v>
      </c>
      <c r="AC10" s="6" t="s">
        <v>4</v>
      </c>
      <c r="AD10" s="27">
        <v>0.19050463861270442</v>
      </c>
    </row>
    <row r="11" spans="2:38" x14ac:dyDescent="0.3">
      <c r="B11" s="1" t="s">
        <v>45</v>
      </c>
      <c r="C11" s="41">
        <v>3.4000000000000002E-2</v>
      </c>
      <c r="D11" s="41">
        <f>'U.S. Census Data '!H17</f>
        <v>6.2773849633812606E-2</v>
      </c>
      <c r="E11" s="33">
        <v>0</v>
      </c>
      <c r="Q11" s="26" t="s">
        <v>4</v>
      </c>
      <c r="R11" s="62">
        <v>0.76243033549826589</v>
      </c>
      <c r="AC11" s="6" t="s">
        <v>5</v>
      </c>
      <c r="AD11" s="12">
        <v>3.4622991316389677E-2</v>
      </c>
    </row>
    <row r="12" spans="2:38" ht="15" thickBot="1" x14ac:dyDescent="0.35">
      <c r="B12" s="1" t="s">
        <v>46</v>
      </c>
      <c r="C12" s="41">
        <v>1.7999999999999999E-2</v>
      </c>
      <c r="D12" s="41">
        <f>'U.S. Census Data '!K17</f>
        <v>-1.2785116279069753E-2</v>
      </c>
      <c r="E12" s="33">
        <v>0</v>
      </c>
      <c r="Q12" s="26" t="s">
        <v>5</v>
      </c>
      <c r="R12" s="62">
        <v>3.5554940183633359E-2</v>
      </c>
      <c r="AC12" s="7" t="s">
        <v>6</v>
      </c>
      <c r="AD12" s="7">
        <v>19</v>
      </c>
    </row>
    <row r="13" spans="2:38" ht="15" thickBot="1" x14ac:dyDescent="0.35">
      <c r="B13" s="1" t="s">
        <v>47</v>
      </c>
      <c r="C13" s="51">
        <v>0.129</v>
      </c>
      <c r="D13" s="51">
        <f>'U.S. Census Data '!N17</f>
        <v>-9.294647097401576E-3</v>
      </c>
      <c r="E13" s="34">
        <v>1</v>
      </c>
      <c r="Q13" s="7" t="s">
        <v>6</v>
      </c>
      <c r="R13" s="7">
        <v>19</v>
      </c>
    </row>
    <row r="14" spans="2:38" ht="15" thickBot="1" x14ac:dyDescent="0.35">
      <c r="B14" s="1" t="s">
        <v>48</v>
      </c>
      <c r="C14" s="51">
        <v>-6.4000000000000001E-2</v>
      </c>
      <c r="D14" s="51">
        <f>'U.S. Census Data '!E13</f>
        <v>-4.9001704407110047E-3</v>
      </c>
      <c r="E14" s="34">
        <v>0</v>
      </c>
      <c r="AC14" t="s">
        <v>7</v>
      </c>
    </row>
    <row r="15" spans="2:38" ht="15" thickBot="1" x14ac:dyDescent="0.35">
      <c r="B15" s="1" t="s">
        <v>49</v>
      </c>
      <c r="C15" s="41">
        <v>5.1999999999999998E-2</v>
      </c>
      <c r="D15" s="41">
        <f>'U.S. Census Data '!H13</f>
        <v>5.7608196972014136E-2</v>
      </c>
      <c r="E15" s="34">
        <v>0</v>
      </c>
      <c r="Q15" t="s">
        <v>7</v>
      </c>
      <c r="AC15" s="8"/>
      <c r="AD15" s="8" t="s">
        <v>11</v>
      </c>
      <c r="AE15" s="8" t="s">
        <v>12</v>
      </c>
      <c r="AF15" s="8" t="s">
        <v>13</v>
      </c>
      <c r="AG15" s="8" t="s">
        <v>14</v>
      </c>
      <c r="AH15" s="8" t="s">
        <v>15</v>
      </c>
    </row>
    <row r="16" spans="2:38" x14ac:dyDescent="0.3">
      <c r="B16" s="1" t="s">
        <v>50</v>
      </c>
      <c r="C16" s="41">
        <v>7.0000000000000001E-3</v>
      </c>
      <c r="D16" s="41">
        <f>'U.S. Census Data '!K13</f>
        <v>-1.7908526974854344E-2</v>
      </c>
      <c r="E16" s="34">
        <v>0</v>
      </c>
      <c r="Q16" s="8"/>
      <c r="R16" s="8" t="s">
        <v>11</v>
      </c>
      <c r="S16" s="8" t="s">
        <v>12</v>
      </c>
      <c r="T16" s="8" t="s">
        <v>13</v>
      </c>
      <c r="U16" s="8" t="s">
        <v>14</v>
      </c>
      <c r="V16" s="10" t="s">
        <v>15</v>
      </c>
      <c r="AC16" s="6" t="s">
        <v>8</v>
      </c>
      <c r="AD16" s="6">
        <v>1</v>
      </c>
      <c r="AE16" s="12">
        <v>6.2767535451664531E-3</v>
      </c>
      <c r="AF16" s="12">
        <v>6.2767535451664531E-3</v>
      </c>
      <c r="AG16" s="12">
        <v>5.2360755337152156</v>
      </c>
      <c r="AH16" s="12">
        <v>3.5202657638541003E-2</v>
      </c>
    </row>
    <row r="17" spans="2:37" x14ac:dyDescent="0.3">
      <c r="B17" s="1" t="s">
        <v>51</v>
      </c>
      <c r="C17" s="41">
        <v>0.125</v>
      </c>
      <c r="D17" s="41">
        <f>'U.S. Census Data '!N13</f>
        <v>1.4355440712029877E-2</v>
      </c>
      <c r="E17" s="34">
        <v>1</v>
      </c>
      <c r="Q17" s="6" t="s">
        <v>8</v>
      </c>
      <c r="R17" s="6">
        <v>2</v>
      </c>
      <c r="S17" s="57">
        <v>7.5554993631538003E-2</v>
      </c>
      <c r="T17" s="57">
        <v>3.7777496815769002E-2</v>
      </c>
      <c r="U17" s="73">
        <v>29.883624657534124</v>
      </c>
      <c r="V17" s="73">
        <v>3.9546467436585385E-6</v>
      </c>
      <c r="AC17" s="6" t="s">
        <v>9</v>
      </c>
      <c r="AD17" s="6">
        <v>17</v>
      </c>
      <c r="AE17" s="12">
        <v>2.0378775970811513E-2</v>
      </c>
      <c r="AF17" s="12">
        <v>1.1987515276947948E-3</v>
      </c>
      <c r="AG17" s="12"/>
      <c r="AH17" s="12"/>
    </row>
    <row r="18" spans="2:37" ht="15" thickBot="1" x14ac:dyDescent="0.35">
      <c r="B18" s="1" t="s">
        <v>52</v>
      </c>
      <c r="C18" s="41">
        <v>-8.5999999999999993E-2</v>
      </c>
      <c r="D18" s="41">
        <f>'U.S. Census Data '!E9</f>
        <v>-1.8927765318934253E-2</v>
      </c>
      <c r="E18" s="34">
        <v>0</v>
      </c>
      <c r="Q18" s="6" t="s">
        <v>9</v>
      </c>
      <c r="R18" s="6">
        <v>16</v>
      </c>
      <c r="S18" s="57">
        <v>2.0226460343387941E-2</v>
      </c>
      <c r="T18" s="57">
        <v>1.2641537714617463E-3</v>
      </c>
      <c r="U18" s="57"/>
      <c r="V18" s="57"/>
      <c r="AC18" s="7" t="s">
        <v>10</v>
      </c>
      <c r="AD18" s="7">
        <v>18</v>
      </c>
      <c r="AE18" s="13">
        <v>2.6655529515977966E-2</v>
      </c>
      <c r="AF18" s="13"/>
      <c r="AG18" s="13"/>
      <c r="AH18" s="13"/>
    </row>
    <row r="19" spans="2:37" ht="15" thickBot="1" x14ac:dyDescent="0.35">
      <c r="B19" s="1" t="s">
        <v>53</v>
      </c>
      <c r="C19" s="41">
        <v>7.1999999999999995E-2</v>
      </c>
      <c r="D19" s="41">
        <f>'U.S. Census Data '!H9</f>
        <v>8.4843059942742549E-2</v>
      </c>
      <c r="E19" s="34">
        <v>0</v>
      </c>
      <c r="Q19" s="7" t="s">
        <v>10</v>
      </c>
      <c r="R19" s="7">
        <v>18</v>
      </c>
      <c r="S19" s="58">
        <v>9.5781453974925948E-2</v>
      </c>
      <c r="T19" s="58"/>
      <c r="U19" s="58"/>
      <c r="V19" s="58"/>
    </row>
    <row r="20" spans="2:37" ht="15" thickBot="1" x14ac:dyDescent="0.35">
      <c r="B20" s="1" t="s">
        <v>54</v>
      </c>
      <c r="C20" s="41">
        <v>7.0000000000000001E-3</v>
      </c>
      <c r="D20" s="41">
        <f>'U.S. Census Data '!K9</f>
        <v>-5.4620588074846266E-3</v>
      </c>
      <c r="E20" s="34">
        <v>0</v>
      </c>
      <c r="AC20" s="8"/>
      <c r="AD20" s="8" t="s">
        <v>16</v>
      </c>
      <c r="AE20" s="8" t="s">
        <v>5</v>
      </c>
      <c r="AF20" s="8" t="s">
        <v>17</v>
      </c>
      <c r="AG20" s="8" t="s">
        <v>18</v>
      </c>
      <c r="AH20" s="28"/>
      <c r="AI20" s="28"/>
      <c r="AJ20" s="28"/>
      <c r="AK20" s="28"/>
    </row>
    <row r="21" spans="2:37" x14ac:dyDescent="0.3">
      <c r="B21" s="1" t="s">
        <v>55</v>
      </c>
      <c r="C21" s="41">
        <v>0.14899999999999999</v>
      </c>
      <c r="D21" s="41">
        <f>'U.S. Census Data '!N9</f>
        <v>1.8053165303365759E-2</v>
      </c>
      <c r="E21" s="34">
        <v>1</v>
      </c>
      <c r="G21" s="87" t="s">
        <v>63</v>
      </c>
      <c r="H21" s="87"/>
      <c r="I21" s="87"/>
      <c r="J21" s="87"/>
      <c r="K21" s="87"/>
      <c r="L21" s="87"/>
      <c r="M21" s="87"/>
      <c r="N21" s="87"/>
      <c r="O21" s="87"/>
      <c r="Q21" s="8"/>
      <c r="R21" s="8" t="s">
        <v>16</v>
      </c>
      <c r="S21" s="10" t="s">
        <v>5</v>
      </c>
      <c r="T21" s="8" t="s">
        <v>17</v>
      </c>
      <c r="U21" s="8" t="s">
        <v>18</v>
      </c>
      <c r="V21" s="28"/>
      <c r="W21" s="28"/>
      <c r="X21" s="28"/>
      <c r="Y21" s="28"/>
      <c r="AC21" s="6" t="s">
        <v>142</v>
      </c>
      <c r="AD21" s="12">
        <v>3.3306873407396805E-2</v>
      </c>
      <c r="AE21" s="12">
        <v>1.1014728632125399E-2</v>
      </c>
      <c r="AF21" s="12">
        <v>3.0238487501411937</v>
      </c>
      <c r="AG21" s="12">
        <v>7.6551359988780666E-3</v>
      </c>
      <c r="AH21" s="6"/>
      <c r="AI21" s="6"/>
      <c r="AJ21" s="6"/>
      <c r="AK21" s="6"/>
    </row>
    <row r="22" spans="2:37" ht="15" thickBot="1" x14ac:dyDescent="0.35">
      <c r="B22" s="38" t="s">
        <v>57</v>
      </c>
      <c r="C22" s="41">
        <f>4563.5/4803.2-1</f>
        <v>-4.990423051299131E-2</v>
      </c>
      <c r="D22" s="41">
        <f>'U.S. Census Data '!E5</f>
        <v>-6.4924568965517571E-3</v>
      </c>
      <c r="E22" s="34">
        <v>0</v>
      </c>
      <c r="G22" s="87"/>
      <c r="H22" s="87"/>
      <c r="I22" s="87"/>
      <c r="J22" s="87"/>
      <c r="K22" s="87"/>
      <c r="L22" s="87"/>
      <c r="M22" s="87"/>
      <c r="N22" s="87"/>
      <c r="O22" s="87"/>
      <c r="Q22" s="6" t="s">
        <v>142</v>
      </c>
      <c r="R22" s="27">
        <v>-1.5610053582334865E-2</v>
      </c>
      <c r="S22" s="12">
        <v>1.0156169132119183E-2</v>
      </c>
      <c r="T22" s="12">
        <v>-1.5370021293725418</v>
      </c>
      <c r="U22" s="59">
        <v>0.14383163790307751</v>
      </c>
      <c r="V22" s="6"/>
      <c r="W22" s="6"/>
      <c r="X22" s="6"/>
      <c r="Y22" s="6"/>
      <c r="AC22" s="7" t="s">
        <v>21</v>
      </c>
      <c r="AD22" s="13">
        <v>-16.40279081505189</v>
      </c>
      <c r="AE22" s="13">
        <v>7.1682772595597291</v>
      </c>
      <c r="AF22" s="63">
        <v>-2.2882472623637522</v>
      </c>
      <c r="AG22" s="63">
        <v>3.5202657638541079E-2</v>
      </c>
      <c r="AH22" s="6"/>
      <c r="AI22" s="6"/>
      <c r="AJ22" s="6"/>
      <c r="AK22" s="6"/>
    </row>
    <row r="23" spans="2:37" ht="14.4" customHeight="1" x14ac:dyDescent="0.3">
      <c r="B23" s="39" t="s">
        <v>58</v>
      </c>
      <c r="C23" s="41">
        <f>4881.2/4563.5-1</f>
        <v>6.9617618056316388E-2</v>
      </c>
      <c r="D23" s="41">
        <f>'U.S. Census Data '!H5</f>
        <v>8.0892920090024134E-2</v>
      </c>
      <c r="E23" s="36">
        <v>0</v>
      </c>
      <c r="Q23" s="55" t="s">
        <v>145</v>
      </c>
      <c r="R23" s="27">
        <v>0.89150471149496702</v>
      </c>
      <c r="S23" s="12">
        <v>0.22193598420458449</v>
      </c>
      <c r="T23" s="74">
        <v>4.0169453128121946</v>
      </c>
      <c r="U23" s="76">
        <v>9.9591235145873674E-4</v>
      </c>
      <c r="V23" s="6"/>
      <c r="W23" s="6"/>
      <c r="X23" s="6"/>
      <c r="Y23" s="6"/>
      <c r="AC23" s="91" t="s">
        <v>152</v>
      </c>
      <c r="AD23" s="91"/>
      <c r="AE23" s="91"/>
      <c r="AF23" s="91"/>
      <c r="AG23" s="91"/>
      <c r="AH23" s="91"/>
    </row>
    <row r="24" spans="2:37" ht="15" thickBot="1" x14ac:dyDescent="0.35">
      <c r="B24" s="38" t="s">
        <v>59</v>
      </c>
      <c r="C24" s="41">
        <f>4914.8/4881.2-1</f>
        <v>6.8835532246169784E-3</v>
      </c>
      <c r="D24" s="41">
        <f>'U.S. Census Data '!K5</f>
        <v>-1.8977854988115328E-2</v>
      </c>
      <c r="E24" s="36">
        <v>0</v>
      </c>
      <c r="Q24" s="7" t="s">
        <v>39</v>
      </c>
      <c r="R24" s="63">
        <v>0.14794784373559755</v>
      </c>
      <c r="S24" s="13">
        <v>2.039025024909669E-2</v>
      </c>
      <c r="T24" s="75">
        <v>7.2558130443814344</v>
      </c>
      <c r="U24" s="77">
        <v>1.9215077344300844E-6</v>
      </c>
      <c r="V24" s="6"/>
      <c r="W24" s="6"/>
      <c r="X24" s="6"/>
      <c r="Y24" s="6"/>
      <c r="AC24" s="91"/>
      <c r="AD24" s="91"/>
      <c r="AE24" s="91"/>
      <c r="AF24" s="91"/>
      <c r="AG24" s="91"/>
      <c r="AH24" s="91"/>
    </row>
    <row r="25" spans="2:37" x14ac:dyDescent="0.3">
      <c r="B25" s="40" t="s">
        <v>60</v>
      </c>
      <c r="C25" s="42"/>
      <c r="D25" s="42"/>
      <c r="E25" s="37"/>
    </row>
    <row r="26" spans="2:37" x14ac:dyDescent="0.3">
      <c r="Q26" t="s">
        <v>147</v>
      </c>
    </row>
    <row r="27" spans="2:37" x14ac:dyDescent="0.3">
      <c r="Q27" s="72" t="s">
        <v>153</v>
      </c>
      <c r="R27" s="72"/>
      <c r="S27" s="72"/>
      <c r="T27" s="72"/>
      <c r="U27" s="72"/>
      <c r="V27" s="72"/>
      <c r="W27" s="72"/>
    </row>
    <row r="28" spans="2:37" ht="15" thickBot="1" x14ac:dyDescent="0.35">
      <c r="Q28" t="s">
        <v>143</v>
      </c>
    </row>
    <row r="29" spans="2:37" ht="15" thickBot="1" x14ac:dyDescent="0.35">
      <c r="T29" s="84" t="s">
        <v>23</v>
      </c>
      <c r="U29" s="85"/>
      <c r="V29" s="86"/>
    </row>
    <row r="30" spans="2:37" ht="43.8" x14ac:dyDescent="0.35">
      <c r="Q30" s="8" t="s">
        <v>19</v>
      </c>
      <c r="R30" s="56" t="s">
        <v>144</v>
      </c>
      <c r="S30" s="8" t="s">
        <v>20</v>
      </c>
      <c r="T30" s="64" t="s">
        <v>21</v>
      </c>
      <c r="U30" s="10" t="s">
        <v>24</v>
      </c>
      <c r="V30" s="65" t="s">
        <v>25</v>
      </c>
    </row>
    <row r="31" spans="2:37" x14ac:dyDescent="0.3">
      <c r="Q31" s="6">
        <v>1</v>
      </c>
      <c r="R31" s="11">
        <v>-2.335619900717217E-2</v>
      </c>
      <c r="S31" s="11">
        <v>-3.2643800992827834E-2</v>
      </c>
      <c r="T31" s="67">
        <f>S31^2</f>
        <v>1.0656177432593476E-3</v>
      </c>
    </row>
    <row r="32" spans="2:37" x14ac:dyDescent="0.3">
      <c r="Q32" s="6">
        <v>2</v>
      </c>
      <c r="R32" s="11">
        <v>6.4543173788222913E-2</v>
      </c>
      <c r="S32" s="11">
        <v>-1.1543173788222914E-2</v>
      </c>
      <c r="T32" s="67">
        <f t="shared" ref="T32:T49" si="0">S32^2</f>
        <v>1.3324486110511655E-4</v>
      </c>
      <c r="U32" s="66">
        <f>S31</f>
        <v>-3.2643800992827834E-2</v>
      </c>
      <c r="V32">
        <f>(S32-U32)^2</f>
        <v>4.4523646842771323E-4</v>
      </c>
    </row>
    <row r="33" spans="2:27" x14ac:dyDescent="0.3">
      <c r="B33" s="35"/>
      <c r="C33" s="41"/>
      <c r="D33" s="41"/>
      <c r="E33" s="70"/>
      <c r="Q33" s="6">
        <v>3</v>
      </c>
      <c r="R33" s="11">
        <v>-1.4114369908484057E-2</v>
      </c>
      <c r="S33" s="11">
        <v>4.8114369908484056E-2</v>
      </c>
      <c r="T33" s="67">
        <f t="shared" si="0"/>
        <v>2.3149925916904359E-3</v>
      </c>
      <c r="U33" s="66">
        <f t="shared" ref="U33:U49" si="1">S32</f>
        <v>-1.1543173788222914E-2</v>
      </c>
      <c r="V33">
        <f t="shared" ref="V33:V49" si="2">(S33-U33)^2</f>
        <v>3.5590225199245017E-3</v>
      </c>
    </row>
    <row r="34" spans="2:27" x14ac:dyDescent="0.3">
      <c r="B34" s="35"/>
      <c r="C34" s="41"/>
      <c r="D34" s="41"/>
      <c r="E34" s="70"/>
      <c r="Q34" s="6">
        <v>4</v>
      </c>
      <c r="R34" s="11">
        <v>0.118380426263519</v>
      </c>
      <c r="S34" s="11">
        <v>1.4619573736481012E-2</v>
      </c>
      <c r="T34" s="67">
        <f t="shared" si="0"/>
        <v>2.1373193623640537E-4</v>
      </c>
      <c r="U34" s="66">
        <f t="shared" si="1"/>
        <v>4.8114369908484056E-2</v>
      </c>
      <c r="V34">
        <f t="shared" si="2"/>
        <v>1.1219013706040297E-3</v>
      </c>
    </row>
    <row r="35" spans="2:27" x14ac:dyDescent="0.3">
      <c r="B35" s="35"/>
      <c r="C35" s="41"/>
      <c r="D35" s="41"/>
      <c r="E35" s="70"/>
      <c r="Q35" s="6">
        <v>5</v>
      </c>
      <c r="R35" s="11">
        <v>-6.6580447123851614E-3</v>
      </c>
      <c r="S35" s="11">
        <v>-6.334195528761484E-2</v>
      </c>
      <c r="T35" s="67">
        <f t="shared" si="0"/>
        <v>4.0122032996581973E-3</v>
      </c>
      <c r="U35" s="66">
        <f t="shared" si="1"/>
        <v>1.4619573736481012E-2</v>
      </c>
      <c r="V35">
        <f t="shared" si="2"/>
        <v>6.0780000077749396E-3</v>
      </c>
    </row>
    <row r="36" spans="2:27" x14ac:dyDescent="0.3">
      <c r="B36" s="35"/>
      <c r="C36" s="41"/>
      <c r="D36" s="41"/>
      <c r="E36" s="70"/>
      <c r="Q36" s="6">
        <v>6</v>
      </c>
      <c r="R36" s="11">
        <v>4.035312912488568E-2</v>
      </c>
      <c r="S36" s="11">
        <v>-6.3531291248856772E-3</v>
      </c>
      <c r="T36" s="67">
        <f t="shared" si="0"/>
        <v>4.0362249677470651E-5</v>
      </c>
      <c r="U36" s="66">
        <f t="shared" si="1"/>
        <v>-6.334195528761484E-2</v>
      </c>
      <c r="V36">
        <f t="shared" si="2"/>
        <v>3.2477263074057639E-3</v>
      </c>
    </row>
    <row r="37" spans="2:27" x14ac:dyDescent="0.3">
      <c r="B37" s="35"/>
      <c r="C37" s="41"/>
      <c r="D37" s="41"/>
      <c r="E37" s="70"/>
      <c r="Q37" s="6">
        <v>7</v>
      </c>
      <c r="R37" s="11">
        <v>-2.7008044982136551E-2</v>
      </c>
      <c r="S37" s="11">
        <v>4.500804498213655E-2</v>
      </c>
      <c r="T37" s="67">
        <f t="shared" si="0"/>
        <v>2.0257241131140268E-3</v>
      </c>
      <c r="U37" s="66">
        <f t="shared" si="1"/>
        <v>-6.3531291248856772E-3</v>
      </c>
      <c r="V37">
        <f t="shared" si="2"/>
        <v>2.6379702056518505E-3</v>
      </c>
    </row>
    <row r="38" spans="2:27" x14ac:dyDescent="0.3">
      <c r="B38" s="35"/>
      <c r="C38" s="41"/>
      <c r="D38" s="41"/>
      <c r="E38" s="70"/>
      <c r="Q38" s="6">
        <v>8</v>
      </c>
      <c r="R38" s="11">
        <v>0.12405156847424616</v>
      </c>
      <c r="S38" s="11">
        <v>4.9484315257538464E-3</v>
      </c>
      <c r="T38" s="67">
        <f t="shared" si="0"/>
        <v>2.4486974565074541E-5</v>
      </c>
      <c r="U38" s="66">
        <f t="shared" si="1"/>
        <v>4.500804498213655E-2</v>
      </c>
      <c r="V38">
        <f t="shared" si="2"/>
        <v>1.6047726302747983E-3</v>
      </c>
    </row>
    <row r="39" spans="2:27" x14ac:dyDescent="0.3">
      <c r="B39" s="35"/>
      <c r="C39" s="41"/>
      <c r="D39" s="41"/>
      <c r="E39" s="70"/>
      <c r="Q39" s="6">
        <v>9</v>
      </c>
      <c r="R39" s="11">
        <v>-1.9978578617357093E-2</v>
      </c>
      <c r="S39" s="11">
        <v>-4.4021421382642908E-2</v>
      </c>
      <c r="T39" s="67">
        <f t="shared" si="0"/>
        <v>1.9378855405482102E-3</v>
      </c>
      <c r="U39" s="66">
        <f t="shared" si="1"/>
        <v>4.9484315257538464E-3</v>
      </c>
      <c r="V39">
        <f t="shared" si="2"/>
        <v>2.3980464938700139E-3</v>
      </c>
    </row>
    <row r="40" spans="2:27" x14ac:dyDescent="0.3">
      <c r="B40" s="35"/>
      <c r="C40" s="41"/>
      <c r="D40" s="41"/>
      <c r="E40" s="70"/>
      <c r="Q40" s="6">
        <v>10</v>
      </c>
      <c r="R40" s="11">
        <v>3.5747925438945831E-2</v>
      </c>
      <c r="S40" s="11">
        <v>1.6252074561054167E-2</v>
      </c>
      <c r="T40" s="67">
        <f t="shared" si="0"/>
        <v>2.6412992753806398E-4</v>
      </c>
      <c r="U40" s="66">
        <f t="shared" si="1"/>
        <v>-4.4021421382642908E-2</v>
      </c>
      <c r="V40">
        <f t="shared" si="2"/>
        <v>3.6328943132748676E-3</v>
      </c>
    </row>
    <row r="41" spans="2:27" x14ac:dyDescent="0.3">
      <c r="B41" s="35"/>
      <c r="C41" s="41"/>
      <c r="D41" s="41"/>
      <c r="E41" s="70"/>
      <c r="Q41" s="6">
        <v>11</v>
      </c>
      <c r="R41" s="11">
        <v>-3.1575589756352218E-2</v>
      </c>
      <c r="S41" s="11">
        <v>3.8575589756352217E-2</v>
      </c>
      <c r="T41" s="67">
        <f t="shared" si="0"/>
        <v>1.4880761250503861E-3</v>
      </c>
      <c r="U41" s="66">
        <f t="shared" si="1"/>
        <v>1.6252074561054167E-2</v>
      </c>
      <c r="V41">
        <f t="shared" si="2"/>
        <v>4.9833933067470299E-4</v>
      </c>
    </row>
    <row r="42" spans="2:27" x14ac:dyDescent="0.3">
      <c r="B42" s="35"/>
      <c r="C42" s="41"/>
      <c r="D42" s="41"/>
      <c r="E42" s="70"/>
      <c r="Q42" s="6">
        <v>12</v>
      </c>
      <c r="R42" s="11">
        <v>0.14513573318362399</v>
      </c>
      <c r="S42" s="11">
        <v>-2.0135733183623994E-2</v>
      </c>
      <c r="T42" s="67">
        <f t="shared" si="0"/>
        <v>4.0544775084209647E-4</v>
      </c>
      <c r="U42" s="66">
        <f t="shared" si="1"/>
        <v>3.8575589756352217E-2</v>
      </c>
      <c r="V42">
        <f t="shared" si="2"/>
        <v>3.4470194413621768E-3</v>
      </c>
    </row>
    <row r="43" spans="2:27" x14ac:dyDescent="0.3">
      <c r="B43" s="35"/>
      <c r="C43" s="41"/>
      <c r="D43" s="41"/>
      <c r="E43" s="70"/>
      <c r="Q43" s="6">
        <v>13</v>
      </c>
      <c r="R43" s="11">
        <v>-3.2484245542235786E-2</v>
      </c>
      <c r="S43" s="11">
        <v>-5.3515754457764207E-2</v>
      </c>
      <c r="T43" s="67">
        <f t="shared" si="0"/>
        <v>2.8639359751837096E-3</v>
      </c>
      <c r="U43" s="66">
        <f t="shared" si="1"/>
        <v>-2.0135733183623994E-2</v>
      </c>
      <c r="V43">
        <f t="shared" si="2"/>
        <v>1.1142258202620533E-3</v>
      </c>
      <c r="W43" s="92" t="s">
        <v>31</v>
      </c>
      <c r="X43" s="92"/>
      <c r="Y43" s="92"/>
      <c r="Z43" s="92"/>
      <c r="AA43" s="92"/>
    </row>
    <row r="44" spans="2:27" x14ac:dyDescent="0.3">
      <c r="B44" s="35"/>
      <c r="C44" s="41"/>
      <c r="D44" s="41"/>
      <c r="E44" s="70"/>
      <c r="Q44" s="6">
        <v>14</v>
      </c>
      <c r="R44" s="11">
        <v>6.002793409427002E-2</v>
      </c>
      <c r="S44" s="11">
        <v>1.1972065905729974E-2</v>
      </c>
      <c r="T44" s="67">
        <f t="shared" si="0"/>
        <v>1.4333036205114208E-4</v>
      </c>
      <c r="U44" s="66">
        <f t="shared" si="1"/>
        <v>-5.3515754457764207E-2</v>
      </c>
      <c r="V44">
        <f t="shared" si="2"/>
        <v>4.2886546159612831E-3</v>
      </c>
      <c r="W44" s="95"/>
      <c r="X44" s="93" t="s">
        <v>148</v>
      </c>
      <c r="Y44" s="93" t="s">
        <v>30</v>
      </c>
      <c r="Z44" s="93" t="s">
        <v>33</v>
      </c>
      <c r="AA44" s="93" t="s">
        <v>32</v>
      </c>
    </row>
    <row r="45" spans="2:27" ht="14.4" customHeight="1" x14ac:dyDescent="0.3">
      <c r="B45" s="35"/>
      <c r="C45" s="41"/>
      <c r="D45" s="41"/>
      <c r="E45" s="70"/>
      <c r="Q45" s="6">
        <v>15</v>
      </c>
      <c r="R45" s="11">
        <v>-2.0479504743669989E-2</v>
      </c>
      <c r="S45" s="11">
        <v>2.7479504743669989E-2</v>
      </c>
      <c r="T45" s="67">
        <f t="shared" si="0"/>
        <v>7.5512318095738136E-4</v>
      </c>
      <c r="U45" s="66">
        <f t="shared" si="1"/>
        <v>1.1972065905729974E-2</v>
      </c>
      <c r="V45">
        <f t="shared" si="2"/>
        <v>2.4048065931245034E-4</v>
      </c>
      <c r="W45" s="96"/>
      <c r="X45" s="94"/>
      <c r="Y45" s="94"/>
      <c r="Z45" s="94"/>
      <c r="AA45" s="94"/>
    </row>
    <row r="46" spans="2:27" x14ac:dyDescent="0.3">
      <c r="B46" s="35"/>
      <c r="C46" s="41"/>
      <c r="D46" s="41"/>
      <c r="E46" s="70"/>
      <c r="Q46" s="6">
        <v>16</v>
      </c>
      <c r="R46" s="11">
        <v>0.14843227207861073</v>
      </c>
      <c r="S46" s="11">
        <v>5.6772792138926054E-4</v>
      </c>
      <c r="T46" s="67">
        <f t="shared" si="0"/>
        <v>3.223149927249704E-7</v>
      </c>
      <c r="U46" s="66">
        <f t="shared" si="1"/>
        <v>2.7479504743669989E-2</v>
      </c>
      <c r="V46">
        <f t="shared" si="2"/>
        <v>7.2424373173224615E-4</v>
      </c>
      <c r="W46" s="69" t="s">
        <v>150</v>
      </c>
      <c r="X46" s="29">
        <f>((R22+(R23*D21)+(R24*E21)+1)*4180.8)</f>
        <v>4801.3656431062554</v>
      </c>
      <c r="Y46" s="29">
        <v>4797.16</v>
      </c>
      <c r="Z46" s="29">
        <v>4803.2</v>
      </c>
      <c r="AA46" s="68" t="s">
        <v>36</v>
      </c>
    </row>
    <row r="47" spans="2:27" x14ac:dyDescent="0.3">
      <c r="B47" s="35"/>
      <c r="C47" s="41"/>
      <c r="D47" s="41"/>
      <c r="E47" s="70"/>
      <c r="Q47" s="6">
        <v>17</v>
      </c>
      <c r="R47" s="11">
        <v>-2.1398109494788747E-2</v>
      </c>
      <c r="S47" s="11">
        <v>-2.8506121018202563E-2</v>
      </c>
      <c r="T47" s="67">
        <f t="shared" si="0"/>
        <v>8.1259893550440993E-4</v>
      </c>
      <c r="U47" s="66">
        <f t="shared" si="1"/>
        <v>5.6772792138926054E-4</v>
      </c>
      <c r="V47">
        <f t="shared" si="2"/>
        <v>8.4528869216220464E-4</v>
      </c>
      <c r="W47" s="31" t="s">
        <v>149</v>
      </c>
      <c r="X47" s="29">
        <f>((R22+(R23*D22)+(R24*E22)+1)*4803.2)</f>
        <v>4700.4206004746311</v>
      </c>
      <c r="Y47" s="29">
        <v>4530.49</v>
      </c>
      <c r="Z47" s="29">
        <v>4563.5</v>
      </c>
      <c r="AA47" t="s">
        <v>37</v>
      </c>
    </row>
    <row r="48" spans="2:27" x14ac:dyDescent="0.3">
      <c r="B48" s="35"/>
      <c r="C48" s="41"/>
      <c r="D48" s="41"/>
      <c r="E48" s="70"/>
      <c r="Q48" s="6">
        <v>18</v>
      </c>
      <c r="R48" s="11">
        <v>5.6506365804507526E-2</v>
      </c>
      <c r="S48" s="11">
        <v>1.3111252251808862E-2</v>
      </c>
      <c r="T48" s="67">
        <f t="shared" si="0"/>
        <v>1.7190493561056297E-4</v>
      </c>
      <c r="U48" s="66">
        <f t="shared" si="1"/>
        <v>-2.8506121018202563E-2</v>
      </c>
      <c r="V48">
        <f t="shared" si="2"/>
        <v>1.7320057578954619E-3</v>
      </c>
      <c r="W48" s="31" t="s">
        <v>35</v>
      </c>
      <c r="X48" s="30">
        <f>((R22+(R23*D23)+(R24*E23)+1)*Z47)</f>
        <v>4821.3668003488701</v>
      </c>
      <c r="Y48" s="29">
        <v>4862.66</v>
      </c>
      <c r="Z48" s="29">
        <v>4881.2</v>
      </c>
      <c r="AA48" t="s">
        <v>37</v>
      </c>
    </row>
    <row r="49" spans="2:27" ht="15" thickBot="1" x14ac:dyDescent="0.35">
      <c r="B49" s="35"/>
      <c r="C49" s="35"/>
      <c r="D49" s="35"/>
      <c r="E49" s="35"/>
      <c r="Q49" s="7">
        <v>19</v>
      </c>
      <c r="R49" s="61">
        <v>-3.252890071830794E-2</v>
      </c>
      <c r="S49" s="61">
        <v>3.9412453942924919E-2</v>
      </c>
      <c r="T49" s="67">
        <f t="shared" si="0"/>
        <v>1.5533415258031779E-3</v>
      </c>
      <c r="U49" s="66">
        <f t="shared" si="1"/>
        <v>1.3111252251808862E-2</v>
      </c>
      <c r="V49">
        <f t="shared" si="2"/>
        <v>6.9175321039676612E-4</v>
      </c>
      <c r="W49" s="32" t="s">
        <v>34</v>
      </c>
      <c r="X49" s="30">
        <f>((R22+(R23*D24)+(R24*E24)+1)*Z48)</f>
        <v>4722.4199298137955</v>
      </c>
      <c r="Y49" s="29">
        <v>4897.16</v>
      </c>
      <c r="Z49" s="29">
        <v>4914.8</v>
      </c>
      <c r="AA49" t="s">
        <v>37</v>
      </c>
    </row>
    <row r="50" spans="2:27" x14ac:dyDescent="0.3">
      <c r="Q50" s="21" t="s">
        <v>29</v>
      </c>
      <c r="R50" s="22">
        <f>SKEW(S31:S49)</f>
        <v>-0.34151706567087897</v>
      </c>
      <c r="S50" s="21" t="s">
        <v>26</v>
      </c>
      <c r="T50" s="71">
        <f>SUM(T31:T49)</f>
        <v>2.0226460343387941E-2</v>
      </c>
      <c r="U50" s="24" t="s">
        <v>26</v>
      </c>
      <c r="V50" s="23">
        <f>SUM(V32:V49)</f>
        <v>3.8307581576967821E-2</v>
      </c>
      <c r="W50" s="89" t="s">
        <v>151</v>
      </c>
      <c r="X50" s="89"/>
      <c r="Y50" s="89"/>
      <c r="Z50" s="89"/>
      <c r="AA50" s="89"/>
    </row>
    <row r="51" spans="2:27" ht="15" thickBot="1" x14ac:dyDescent="0.35">
      <c r="Q51" s="17" t="s">
        <v>28</v>
      </c>
      <c r="R51" s="25">
        <f>KURT(S31:S49)</f>
        <v>-0.81600708089672969</v>
      </c>
      <c r="S51" s="18"/>
      <c r="T51" s="19"/>
      <c r="U51" s="20" t="s">
        <v>27</v>
      </c>
      <c r="V51" s="82">
        <f>V50/T50</f>
        <v>1.8939340312943398</v>
      </c>
      <c r="W51" s="90"/>
      <c r="X51" s="90"/>
      <c r="Y51" s="90"/>
      <c r="Z51" s="90"/>
      <c r="AA51" s="90"/>
    </row>
    <row r="52" spans="2:27" x14ac:dyDescent="0.3">
      <c r="S52" s="80"/>
      <c r="T52" s="78"/>
      <c r="U52" s="81"/>
      <c r="V52" s="79" t="s">
        <v>154</v>
      </c>
      <c r="W52" s="16"/>
    </row>
    <row r="53" spans="2:27" ht="31.2" customHeight="1" x14ac:dyDescent="0.3"/>
    <row r="54" spans="2:27" ht="15.6" customHeight="1" x14ac:dyDescent="0.3"/>
  </sheetData>
  <mergeCells count="13">
    <mergeCell ref="W50:AA51"/>
    <mergeCell ref="AC23:AH24"/>
    <mergeCell ref="W43:AA43"/>
    <mergeCell ref="X44:X45"/>
    <mergeCell ref="Y44:Y45"/>
    <mergeCell ref="Z44:Z45"/>
    <mergeCell ref="AA44:AA45"/>
    <mergeCell ref="W44:W45"/>
    <mergeCell ref="T29:V29"/>
    <mergeCell ref="G21:O22"/>
    <mergeCell ref="G5:O5"/>
    <mergeCell ref="AC5:AF5"/>
    <mergeCell ref="X5:Y5"/>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80" zoomScaleNormal="80" workbookViewId="0">
      <selection activeCell="N38" sqref="N38"/>
    </sheetView>
  </sheetViews>
  <sheetFormatPr defaultRowHeight="14.4" x14ac:dyDescent="0.3"/>
  <cols>
    <col min="1" max="1" width="11.6640625" customWidth="1"/>
    <col min="2" max="2" width="41.21875" customWidth="1"/>
    <col min="3" max="11" width="12.44140625" style="47" customWidth="1"/>
    <col min="12" max="14" width="12.44140625" customWidth="1"/>
  </cols>
  <sheetData>
    <row r="1" spans="1:14" x14ac:dyDescent="0.3">
      <c r="A1" s="43" t="s">
        <v>65</v>
      </c>
    </row>
    <row r="3" spans="1:14" x14ac:dyDescent="0.3">
      <c r="A3" s="49" t="s">
        <v>76</v>
      </c>
      <c r="B3" s="50" t="s">
        <v>77</v>
      </c>
      <c r="C3" s="15" t="s">
        <v>66</v>
      </c>
      <c r="D3" s="15" t="s">
        <v>67</v>
      </c>
      <c r="E3" s="15" t="s">
        <v>68</v>
      </c>
      <c r="F3" s="15" t="s">
        <v>69</v>
      </c>
      <c r="G3" s="15" t="s">
        <v>70</v>
      </c>
      <c r="H3" s="15" t="s">
        <v>71</v>
      </c>
      <c r="I3" s="15" t="s">
        <v>72</v>
      </c>
      <c r="J3" s="15" t="s">
        <v>73</v>
      </c>
      <c r="K3" s="15" t="s">
        <v>74</v>
      </c>
    </row>
    <row r="4" spans="1:14" x14ac:dyDescent="0.3">
      <c r="A4" s="44" t="s">
        <v>75</v>
      </c>
      <c r="B4" s="45" t="s">
        <v>79</v>
      </c>
      <c r="C4" s="48">
        <v>47920</v>
      </c>
      <c r="D4" s="48">
        <v>46551</v>
      </c>
      <c r="E4" s="48">
        <v>53045</v>
      </c>
      <c r="F4" s="48">
        <v>52203</v>
      </c>
      <c r="G4" s="48">
        <v>55312</v>
      </c>
      <c r="H4" s="48">
        <v>51934</v>
      </c>
      <c r="I4" s="48">
        <v>53037</v>
      </c>
      <c r="J4" s="48">
        <v>53076</v>
      </c>
      <c r="K4" s="48">
        <v>50310</v>
      </c>
    </row>
    <row r="5" spans="1:14" x14ac:dyDescent="0.3">
      <c r="A5" s="44"/>
      <c r="B5" s="52" t="s">
        <v>128</v>
      </c>
      <c r="C5" s="48"/>
      <c r="D5" s="48"/>
      <c r="E5" s="53">
        <f>(E4+D4+C4)/(N8+M8+L8)-1</f>
        <v>-6.4924568965517571E-3</v>
      </c>
      <c r="F5" s="48"/>
      <c r="G5" s="48"/>
      <c r="H5" s="53">
        <f>(H4+G4+F4)/(E4+D4+C4)-1</f>
        <v>8.0892920090024134E-2</v>
      </c>
      <c r="I5" s="48"/>
      <c r="J5" s="48"/>
      <c r="K5" s="53">
        <f>(K4+J4+I4)/(H4+G4+F4)-1</f>
        <v>-1.8977854988115328E-2</v>
      </c>
    </row>
    <row r="6" spans="1:14" x14ac:dyDescent="0.3">
      <c r="A6" s="44" t="s">
        <v>75</v>
      </c>
      <c r="B6" s="45" t="s">
        <v>78</v>
      </c>
      <c r="C6" s="46">
        <v>50336</v>
      </c>
      <c r="D6" s="46">
        <v>50489</v>
      </c>
      <c r="E6" s="46">
        <v>50907</v>
      </c>
      <c r="F6" s="46">
        <v>51482</v>
      </c>
      <c r="G6" s="46">
        <v>51645</v>
      </c>
      <c r="H6" s="46">
        <v>51779</v>
      </c>
      <c r="I6" s="46">
        <v>51997</v>
      </c>
      <c r="J6" s="46">
        <v>52189</v>
      </c>
      <c r="K6" s="46">
        <v>52081</v>
      </c>
    </row>
    <row r="7" spans="1:14" x14ac:dyDescent="0.3">
      <c r="C7" s="15" t="s">
        <v>80</v>
      </c>
      <c r="D7" s="15" t="s">
        <v>81</v>
      </c>
      <c r="E7" s="15" t="s">
        <v>82</v>
      </c>
      <c r="F7" s="15" t="s">
        <v>83</v>
      </c>
      <c r="G7" s="15" t="s">
        <v>84</v>
      </c>
      <c r="H7" s="15" t="s">
        <v>85</v>
      </c>
      <c r="I7" s="15" t="s">
        <v>86</v>
      </c>
      <c r="J7" s="15" t="s">
        <v>87</v>
      </c>
      <c r="K7" s="15" t="s">
        <v>88</v>
      </c>
      <c r="L7" s="15" t="s">
        <v>89</v>
      </c>
      <c r="M7" s="15" t="s">
        <v>90</v>
      </c>
      <c r="N7" s="15" t="s">
        <v>91</v>
      </c>
    </row>
    <row r="8" spans="1:14" x14ac:dyDescent="0.3">
      <c r="A8" s="44" t="s">
        <v>75</v>
      </c>
      <c r="B8" s="45" t="s">
        <v>79</v>
      </c>
      <c r="C8" s="46">
        <v>42905</v>
      </c>
      <c r="D8" s="46">
        <v>42875</v>
      </c>
      <c r="E8" s="46">
        <v>49399</v>
      </c>
      <c r="F8" s="46">
        <v>47713</v>
      </c>
      <c r="G8" s="46">
        <v>51072</v>
      </c>
      <c r="H8" s="46">
        <v>47863</v>
      </c>
      <c r="I8" s="46">
        <v>48659</v>
      </c>
      <c r="J8" s="46">
        <v>50098</v>
      </c>
      <c r="K8" s="46">
        <v>47090</v>
      </c>
      <c r="L8" s="46">
        <v>50161</v>
      </c>
      <c r="M8" s="46">
        <v>47615</v>
      </c>
      <c r="N8" s="46">
        <v>50704</v>
      </c>
    </row>
    <row r="9" spans="1:14" x14ac:dyDescent="0.3">
      <c r="A9" s="44"/>
      <c r="B9" s="52" t="s">
        <v>128</v>
      </c>
      <c r="C9" s="46"/>
      <c r="D9" s="46"/>
      <c r="E9" s="53">
        <f>(E8+D8+C8)/(N12+M12+L12)-1</f>
        <v>-1.8927765318934253E-2</v>
      </c>
      <c r="F9" s="48"/>
      <c r="G9" s="48"/>
      <c r="H9" s="53">
        <f>(H8+G8+F8)/(E8+D8+C8)-1</f>
        <v>8.4843059942742549E-2</v>
      </c>
      <c r="I9" s="48"/>
      <c r="J9" s="48"/>
      <c r="K9" s="53">
        <f>(K8+J8+I8)/(H8+G8+F8)-1</f>
        <v>-5.4620588074846266E-3</v>
      </c>
      <c r="L9" s="46"/>
      <c r="M9" s="46"/>
      <c r="N9" s="53">
        <f>(N8+M8+L8)/(K8+J8+I8)-1</f>
        <v>1.8053165303365759E-2</v>
      </c>
    </row>
    <row r="10" spans="1:14" x14ac:dyDescent="0.3">
      <c r="A10" s="44" t="s">
        <v>75</v>
      </c>
      <c r="B10" s="45" t="s">
        <v>78</v>
      </c>
      <c r="C10" s="46">
        <v>45741</v>
      </c>
      <c r="D10" s="46">
        <v>46351</v>
      </c>
      <c r="E10" s="46">
        <v>47002</v>
      </c>
      <c r="F10" s="46">
        <v>47194</v>
      </c>
      <c r="G10" s="46">
        <v>47509</v>
      </c>
      <c r="H10" s="46">
        <v>47720</v>
      </c>
      <c r="I10" s="46">
        <v>48035</v>
      </c>
      <c r="J10" s="46">
        <v>48357</v>
      </c>
      <c r="K10" s="46">
        <v>48950</v>
      </c>
      <c r="L10" s="46">
        <v>49615</v>
      </c>
      <c r="M10" s="46">
        <v>49703</v>
      </c>
      <c r="N10" s="46">
        <v>50402</v>
      </c>
    </row>
    <row r="11" spans="1:14" x14ac:dyDescent="0.3">
      <c r="C11" s="15" t="s">
        <v>92</v>
      </c>
      <c r="D11" s="15" t="s">
        <v>93</v>
      </c>
      <c r="E11" s="15" t="s">
        <v>94</v>
      </c>
      <c r="F11" s="15" t="s">
        <v>95</v>
      </c>
      <c r="G11" s="15" t="s">
        <v>96</v>
      </c>
      <c r="H11" s="15" t="s">
        <v>97</v>
      </c>
      <c r="I11" s="15" t="s">
        <v>98</v>
      </c>
      <c r="J11" s="15" t="s">
        <v>99</v>
      </c>
      <c r="K11" s="15" t="s">
        <v>100</v>
      </c>
      <c r="L11" s="15" t="s">
        <v>101</v>
      </c>
      <c r="M11" s="15" t="s">
        <v>102</v>
      </c>
      <c r="N11" s="15" t="s">
        <v>103</v>
      </c>
    </row>
    <row r="12" spans="1:14" x14ac:dyDescent="0.3">
      <c r="A12" s="44" t="s">
        <v>75</v>
      </c>
      <c r="B12" s="45" t="s">
        <v>79</v>
      </c>
      <c r="C12" s="46">
        <v>41787</v>
      </c>
      <c r="D12" s="46">
        <v>41470</v>
      </c>
      <c r="E12" s="46">
        <v>47523</v>
      </c>
      <c r="F12" s="46">
        <v>45506</v>
      </c>
      <c r="G12" s="46">
        <v>47429</v>
      </c>
      <c r="H12" s="46">
        <v>45379</v>
      </c>
      <c r="I12" s="46">
        <v>45417</v>
      </c>
      <c r="J12" s="46">
        <v>46828</v>
      </c>
      <c r="K12" s="46">
        <v>43592</v>
      </c>
      <c r="L12" s="46">
        <v>46007</v>
      </c>
      <c r="M12" s="46">
        <v>45238</v>
      </c>
      <c r="N12" s="46">
        <v>46542</v>
      </c>
    </row>
    <row r="13" spans="1:14" x14ac:dyDescent="0.3">
      <c r="A13" s="44"/>
      <c r="B13" s="52" t="s">
        <v>128</v>
      </c>
      <c r="C13" s="46"/>
      <c r="D13" s="46"/>
      <c r="E13" s="53">
        <f>(E12+D12+C12)/(N16+M16+L16)-1</f>
        <v>-4.9001704407110047E-3</v>
      </c>
      <c r="F13" s="48"/>
      <c r="G13" s="48"/>
      <c r="H13" s="53">
        <f>(H12+G12+F12)/(E12+D12+C12)-1</f>
        <v>5.7608196972014136E-2</v>
      </c>
      <c r="I13" s="48"/>
      <c r="J13" s="48"/>
      <c r="K13" s="53">
        <f>(K12+J12+I12)/(H12+G12+F12)-1</f>
        <v>-1.7908526974854344E-2</v>
      </c>
      <c r="L13" s="46"/>
      <c r="M13" s="46"/>
      <c r="N13" s="53">
        <f>(N12+M12+L12)/(K12+J12+I12)-1</f>
        <v>1.4355440712029877E-2</v>
      </c>
    </row>
    <row r="14" spans="1:14" x14ac:dyDescent="0.3">
      <c r="A14" s="44" t="s">
        <v>75</v>
      </c>
      <c r="B14" s="45" t="s">
        <v>78</v>
      </c>
      <c r="C14" s="46">
        <v>44981</v>
      </c>
      <c r="D14" s="46">
        <v>44784</v>
      </c>
      <c r="E14" s="46">
        <v>45003</v>
      </c>
      <c r="F14" s="46">
        <v>44745</v>
      </c>
      <c r="G14" s="46">
        <v>44829</v>
      </c>
      <c r="H14" s="46">
        <v>44577</v>
      </c>
      <c r="I14" s="46">
        <v>44878</v>
      </c>
      <c r="J14" s="46">
        <v>45027</v>
      </c>
      <c r="K14" s="46">
        <v>45267</v>
      </c>
      <c r="L14" s="46">
        <v>45869</v>
      </c>
      <c r="M14" s="46">
        <v>46782</v>
      </c>
      <c r="N14" s="46">
        <v>46218</v>
      </c>
    </row>
    <row r="15" spans="1:14" x14ac:dyDescent="0.3">
      <c r="C15" s="15" t="s">
        <v>104</v>
      </c>
      <c r="D15" s="15" t="s">
        <v>105</v>
      </c>
      <c r="E15" s="15" t="s">
        <v>106</v>
      </c>
      <c r="F15" s="15" t="s">
        <v>107</v>
      </c>
      <c r="G15" s="15" t="s">
        <v>108</v>
      </c>
      <c r="H15" s="15" t="s">
        <v>109</v>
      </c>
      <c r="I15" s="15" t="s">
        <v>110</v>
      </c>
      <c r="J15" s="15" t="s">
        <v>111</v>
      </c>
      <c r="K15" s="15" t="s">
        <v>112</v>
      </c>
      <c r="L15" s="15" t="s">
        <v>113</v>
      </c>
      <c r="M15" s="15" t="s">
        <v>114</v>
      </c>
      <c r="N15" s="15" t="s">
        <v>115</v>
      </c>
    </row>
    <row r="16" spans="1:14" x14ac:dyDescent="0.3">
      <c r="A16" s="44" t="s">
        <v>75</v>
      </c>
      <c r="B16" s="45" t="s">
        <v>79</v>
      </c>
      <c r="C16" s="46">
        <v>39706</v>
      </c>
      <c r="D16" s="46">
        <v>41005</v>
      </c>
      <c r="E16" s="46">
        <v>45727</v>
      </c>
      <c r="F16" s="46">
        <v>43834</v>
      </c>
      <c r="G16" s="46">
        <v>45566</v>
      </c>
      <c r="H16" s="46">
        <v>44975</v>
      </c>
      <c r="I16" s="46">
        <v>44575</v>
      </c>
      <c r="J16" s="46">
        <v>45000</v>
      </c>
      <c r="K16" s="46">
        <v>43082</v>
      </c>
      <c r="L16" s="46">
        <v>43619</v>
      </c>
      <c r="M16" s="46">
        <v>42496</v>
      </c>
      <c r="N16" s="46">
        <v>45309</v>
      </c>
    </row>
    <row r="17" spans="1:14" x14ac:dyDescent="0.3">
      <c r="A17" s="44"/>
      <c r="B17" s="52" t="s">
        <v>128</v>
      </c>
      <c r="C17" s="46"/>
      <c r="D17" s="46"/>
      <c r="E17" s="53">
        <f>(E16+D16+C16)/(N20+M20+L20)-1</f>
        <v>1.0041459965969279E-2</v>
      </c>
      <c r="F17" s="48"/>
      <c r="G17" s="48"/>
      <c r="H17" s="53">
        <f>(H16+G16+F16)/(E16+D16+C16)-1</f>
        <v>6.2773849633812606E-2</v>
      </c>
      <c r="I17" s="48"/>
      <c r="J17" s="48"/>
      <c r="K17" s="53">
        <f>(K16+J16+I16)/(H16+G16+F16)-1</f>
        <v>-1.2785116279069753E-2</v>
      </c>
      <c r="L17" s="46"/>
      <c r="M17" s="46"/>
      <c r="N17" s="53">
        <f>(N16+M16+L16)/(K16+J16+I16)-1</f>
        <v>-9.294647097401576E-3</v>
      </c>
    </row>
    <row r="18" spans="1:14" x14ac:dyDescent="0.3">
      <c r="A18" s="44" t="s">
        <v>75</v>
      </c>
      <c r="B18" s="45" t="s">
        <v>78</v>
      </c>
      <c r="C18" s="46">
        <v>42833</v>
      </c>
      <c r="D18" s="46">
        <v>43027</v>
      </c>
      <c r="E18" s="46">
        <v>43017</v>
      </c>
      <c r="F18" s="46">
        <v>43529</v>
      </c>
      <c r="G18" s="46">
        <v>43438</v>
      </c>
      <c r="H18" s="46">
        <v>43580</v>
      </c>
      <c r="I18" s="46">
        <v>43787</v>
      </c>
      <c r="J18" s="46">
        <v>43817</v>
      </c>
      <c r="K18" s="46">
        <v>44051</v>
      </c>
      <c r="L18" s="46">
        <v>43794</v>
      </c>
      <c r="M18" s="46">
        <v>44405</v>
      </c>
      <c r="N18" s="46">
        <v>44772</v>
      </c>
    </row>
    <row r="19" spans="1:14" x14ac:dyDescent="0.3">
      <c r="C19" s="15" t="s">
        <v>116</v>
      </c>
      <c r="D19" s="15" t="s">
        <v>117</v>
      </c>
      <c r="E19" s="15" t="s">
        <v>118</v>
      </c>
      <c r="F19" s="15" t="s">
        <v>119</v>
      </c>
      <c r="G19" s="15" t="s">
        <v>120</v>
      </c>
      <c r="H19" s="15" t="s">
        <v>121</v>
      </c>
      <c r="I19" s="15" t="s">
        <v>122</v>
      </c>
      <c r="J19" s="15" t="s">
        <v>123</v>
      </c>
      <c r="K19" s="15" t="s">
        <v>124</v>
      </c>
      <c r="L19" s="15" t="s">
        <v>125</v>
      </c>
      <c r="M19" s="15" t="s">
        <v>126</v>
      </c>
      <c r="N19" s="15" t="s">
        <v>127</v>
      </c>
    </row>
    <row r="20" spans="1:14" x14ac:dyDescent="0.3">
      <c r="A20" s="44" t="s">
        <v>75</v>
      </c>
      <c r="B20" s="45" t="s">
        <v>79</v>
      </c>
      <c r="C20" s="46">
        <v>36994</v>
      </c>
      <c r="D20" s="46">
        <v>37425</v>
      </c>
      <c r="E20" s="46">
        <v>42067</v>
      </c>
      <c r="F20" s="46">
        <v>41792</v>
      </c>
      <c r="G20" s="46">
        <v>43053</v>
      </c>
      <c r="H20" s="46">
        <v>42114</v>
      </c>
      <c r="I20" s="46">
        <v>43333</v>
      </c>
      <c r="J20" s="46">
        <v>42420</v>
      </c>
      <c r="K20" s="46">
        <v>41419</v>
      </c>
      <c r="L20" s="46">
        <v>42459</v>
      </c>
      <c r="M20" s="46">
        <v>39751</v>
      </c>
      <c r="N20" s="46">
        <v>42971</v>
      </c>
    </row>
    <row r="21" spans="1:14" x14ac:dyDescent="0.3">
      <c r="A21" s="44"/>
      <c r="B21" s="52" t="s">
        <v>128</v>
      </c>
      <c r="C21" s="46"/>
      <c r="D21" s="46"/>
      <c r="E21" s="53">
        <f>(E20+D20+C20)/(N24+M24+L24)-1</f>
        <v>-8.6888440688639434E-3</v>
      </c>
      <c r="F21" s="48"/>
      <c r="G21" s="48"/>
      <c r="H21" s="53">
        <f>(H20+G20+F20)/(E20+D20+C20)-1</f>
        <v>8.9907800078979472E-2</v>
      </c>
      <c r="I21" s="48"/>
      <c r="J21" s="48"/>
      <c r="K21" s="53">
        <f>(K20+J20+I20)/(H20+G20+F20)-1</f>
        <v>1.6777069762679009E-3</v>
      </c>
      <c r="L21" s="46"/>
      <c r="M21" s="46"/>
      <c r="N21" s="53">
        <f>(N20+M20+L20)/(K20+J20+I20)-1</f>
        <v>-1.5655962004214818E-2</v>
      </c>
    </row>
    <row r="22" spans="1:14" x14ac:dyDescent="0.3">
      <c r="A22" s="44" t="s">
        <v>75</v>
      </c>
      <c r="B22" s="45" t="s">
        <v>78</v>
      </c>
      <c r="C22" s="46">
        <v>39651</v>
      </c>
      <c r="D22" s="46">
        <v>40416</v>
      </c>
      <c r="E22" s="46">
        <v>40684</v>
      </c>
      <c r="F22" s="46">
        <v>40614</v>
      </c>
      <c r="G22" s="46">
        <v>41081</v>
      </c>
      <c r="H22" s="46">
        <v>41615</v>
      </c>
      <c r="I22" s="46">
        <v>41507</v>
      </c>
      <c r="J22" s="46">
        <v>41752</v>
      </c>
      <c r="K22" s="46">
        <v>42092</v>
      </c>
      <c r="L22" s="46">
        <v>42206</v>
      </c>
      <c r="M22" s="46">
        <v>42199</v>
      </c>
      <c r="N22" s="46">
        <v>42005</v>
      </c>
    </row>
    <row r="23" spans="1:14" x14ac:dyDescent="0.3">
      <c r="C23" s="15" t="s">
        <v>129</v>
      </c>
      <c r="D23" s="15" t="s">
        <v>130</v>
      </c>
      <c r="E23" s="15" t="s">
        <v>131</v>
      </c>
      <c r="F23" s="15" t="s">
        <v>132</v>
      </c>
      <c r="G23" s="15" t="s">
        <v>133</v>
      </c>
      <c r="H23" s="15" t="s">
        <v>134</v>
      </c>
      <c r="I23" s="15" t="s">
        <v>135</v>
      </c>
      <c r="J23" s="15" t="s">
        <v>136</v>
      </c>
      <c r="K23" s="15" t="s">
        <v>137</v>
      </c>
      <c r="L23" s="15" t="s">
        <v>138</v>
      </c>
      <c r="M23" s="15" t="s">
        <v>139</v>
      </c>
      <c r="N23" s="15" t="s">
        <v>140</v>
      </c>
    </row>
    <row r="24" spans="1:14" x14ac:dyDescent="0.3">
      <c r="A24" s="44" t="s">
        <v>75</v>
      </c>
      <c r="B24" s="45" t="s">
        <v>79</v>
      </c>
      <c r="C24" s="54">
        <v>35553</v>
      </c>
      <c r="D24" s="54">
        <v>35401</v>
      </c>
      <c r="E24" s="54">
        <v>39424</v>
      </c>
      <c r="F24" s="54">
        <v>39442</v>
      </c>
      <c r="G24" s="54">
        <v>40838</v>
      </c>
      <c r="H24" s="54">
        <v>39471</v>
      </c>
      <c r="I24" s="54">
        <v>41075</v>
      </c>
      <c r="J24" s="54">
        <v>40358</v>
      </c>
      <c r="K24" s="54">
        <v>38407</v>
      </c>
      <c r="L24" s="54">
        <v>40196</v>
      </c>
      <c r="M24" s="54">
        <v>37487</v>
      </c>
      <c r="N24" s="54">
        <v>39824</v>
      </c>
    </row>
    <row r="25" spans="1:14" x14ac:dyDescent="0.3">
      <c r="A25" s="44" t="s">
        <v>75</v>
      </c>
      <c r="B25" s="45" t="s">
        <v>78</v>
      </c>
      <c r="C25" s="54">
        <v>37622</v>
      </c>
      <c r="D25" s="54">
        <v>38313</v>
      </c>
      <c r="E25" s="54">
        <v>38462</v>
      </c>
      <c r="F25" s="54">
        <v>38707</v>
      </c>
      <c r="G25" s="54">
        <v>38672</v>
      </c>
      <c r="H25" s="54">
        <v>38888</v>
      </c>
      <c r="I25" s="54">
        <v>39045</v>
      </c>
      <c r="J25" s="54">
        <v>39451</v>
      </c>
      <c r="K25" s="54">
        <v>39473</v>
      </c>
      <c r="L25" s="54">
        <v>39524</v>
      </c>
      <c r="M25" s="54">
        <v>39753</v>
      </c>
      <c r="N25" s="54">
        <v>39586</v>
      </c>
    </row>
    <row r="27" spans="1:14" x14ac:dyDescent="0.3">
      <c r="A27" s="44"/>
      <c r="B27" s="45"/>
    </row>
    <row r="28" spans="1:14" x14ac:dyDescent="0.3">
      <c r="A28" s="44"/>
      <c r="B28" s="45"/>
    </row>
    <row r="30" spans="1:14" x14ac:dyDescent="0.3">
      <c r="A30" s="44"/>
      <c r="B30" s="45"/>
    </row>
    <row r="31" spans="1:14" x14ac:dyDescent="0.3">
      <c r="A31" s="44"/>
      <c r="B31" s="45"/>
    </row>
    <row r="33" spans="1:2" x14ac:dyDescent="0.3">
      <c r="A33" s="44"/>
      <c r="B33" s="45"/>
    </row>
    <row r="34" spans="1:2" x14ac:dyDescent="0.3">
      <c r="A34" s="44"/>
      <c r="B34" s="45"/>
    </row>
    <row r="36" spans="1:2" x14ac:dyDescent="0.3">
      <c r="A36" s="44"/>
      <c r="B36" s="45"/>
    </row>
    <row r="37" spans="1:2" x14ac:dyDescent="0.3">
      <c r="A37" s="44"/>
      <c r="B37" s="45"/>
    </row>
    <row r="39" spans="1:2" x14ac:dyDescent="0.3">
      <c r="A39" s="44"/>
      <c r="B39" s="45"/>
    </row>
    <row r="40" spans="1:2" x14ac:dyDescent="0.3">
      <c r="A40" s="44"/>
      <c r="B40" s="45"/>
    </row>
    <row r="42" spans="1:2" x14ac:dyDescent="0.3">
      <c r="A42" s="44"/>
      <c r="B42" s="45"/>
    </row>
    <row r="43" spans="1:2" x14ac:dyDescent="0.3">
      <c r="A43" s="44"/>
      <c r="B43" s="45"/>
    </row>
    <row r="45" spans="1:2" x14ac:dyDescent="0.3">
      <c r="A45" s="44"/>
      <c r="B45" s="45"/>
    </row>
    <row r="46" spans="1:2" x14ac:dyDescent="0.3">
      <c r="A46" s="44"/>
      <c r="B46" s="45"/>
    </row>
    <row r="48" spans="1:2" x14ac:dyDescent="0.3">
      <c r="A48" s="44"/>
      <c r="B48" s="45"/>
    </row>
    <row r="49" spans="1:2" x14ac:dyDescent="0.3">
      <c r="A49" s="44"/>
      <c r="B49" s="45"/>
    </row>
  </sheetData>
  <hyperlinks>
    <hyperlink ref="A1" r:id="rId1" location="mar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SBUX Regression</vt:lpstr>
      <vt:lpstr>U.S. Census Data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dcterms:created xsi:type="dcterms:W3CDTF">2015-01-26T22:20:29Z</dcterms:created>
  <dcterms:modified xsi:type="dcterms:W3CDTF">2016-10-16T21:26:51Z</dcterms:modified>
</cp:coreProperties>
</file>