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828"/>
  <workbookPr defaultThemeVersion="124226"/>
  <mc:AlternateContent xmlns:mc="http://schemas.openxmlformats.org/markup-compatibility/2006">
    <mc:Choice Requires="x15">
      <x15ac:absPath xmlns:x15ac="http://schemas.microsoft.com/office/spreadsheetml/2010/11/ac" url="C:\Users\Admin\Documents\Articles (2-15-2016)\CSCO\"/>
    </mc:Choice>
  </mc:AlternateContent>
  <bookViews>
    <workbookView xWindow="0" yWindow="0" windowWidth="23040" windowHeight="9672"/>
  </bookViews>
  <sheets>
    <sheet name="Earnings Model" sheetId="3" r:id="rId1"/>
  </sheets>
  <externalReferences>
    <externalReference r:id="rId2"/>
  </externalReferences>
  <definedNames>
    <definedName name="DATA">'[1]Estimates by Analyst'!$B$6:$M$50</definedName>
    <definedName name="_xlnm.Print_Area" localSheetId="0">'Earnings Model'!$A$1:$W$231</definedName>
  </definedNames>
  <calcPr calcId="162913"/>
</workbook>
</file>

<file path=xl/calcChain.xml><?xml version="1.0" encoding="utf-8"?>
<calcChain xmlns="http://schemas.openxmlformats.org/spreadsheetml/2006/main">
  <c r="C204" i="3" l="1"/>
  <c r="Q54" i="3"/>
  <c r="P62" i="3" l="1"/>
  <c r="P47" i="3"/>
  <c r="P96" i="3"/>
  <c r="P91" i="3"/>
  <c r="P86" i="3"/>
  <c r="P94" i="3"/>
  <c r="P67" i="3" l="1"/>
  <c r="P68" i="3"/>
  <c r="P74" i="3"/>
  <c r="P75" i="3"/>
  <c r="P65" i="3"/>
  <c r="P49" i="3"/>
  <c r="P51" i="3"/>
  <c r="P53" i="3"/>
  <c r="P55" i="3"/>
  <c r="P57" i="3"/>
  <c r="P59" i="3"/>
  <c r="P61" i="3"/>
  <c r="P193" i="3"/>
  <c r="P181" i="3"/>
  <c r="P168" i="3"/>
  <c r="P13" i="3"/>
  <c r="P71" i="3" s="1"/>
  <c r="P132" i="3"/>
  <c r="P137" i="3" s="1"/>
  <c r="P117" i="3"/>
  <c r="P123" i="3" s="1"/>
  <c r="P145" i="3" l="1"/>
  <c r="P79" i="3"/>
  <c r="P87" i="3"/>
  <c r="P70" i="3"/>
  <c r="P69" i="3"/>
  <c r="P194" i="3"/>
  <c r="P76" i="3"/>
  <c r="O75" i="3"/>
  <c r="N75" i="3"/>
  <c r="K75" i="3"/>
  <c r="L75" i="3"/>
  <c r="J75" i="3"/>
  <c r="I75" i="3"/>
  <c r="O74" i="3"/>
  <c r="Q74" i="3" s="1"/>
  <c r="N74" i="3"/>
  <c r="K74" i="3"/>
  <c r="L74" i="3"/>
  <c r="J74" i="3"/>
  <c r="I74" i="3"/>
  <c r="Q75" i="3"/>
  <c r="S75" i="3" s="1"/>
  <c r="T75" i="3" s="1"/>
  <c r="U75" i="3" s="1"/>
  <c r="V75" i="3" s="1"/>
  <c r="V30" i="3" s="1"/>
  <c r="H188" i="3"/>
  <c r="H185" i="3"/>
  <c r="H184" i="3"/>
  <c r="D193" i="3"/>
  <c r="E193" i="3"/>
  <c r="F193" i="3"/>
  <c r="G193" i="3"/>
  <c r="N197" i="3"/>
  <c r="M163" i="3"/>
  <c r="M164" i="3"/>
  <c r="M165" i="3"/>
  <c r="M166" i="3"/>
  <c r="M167" i="3"/>
  <c r="H178" i="3"/>
  <c r="H179" i="3"/>
  <c r="H180" i="3"/>
  <c r="H163" i="3"/>
  <c r="H164" i="3"/>
  <c r="H165" i="3"/>
  <c r="H166" i="3"/>
  <c r="H167" i="3"/>
  <c r="H143" i="3"/>
  <c r="K117" i="3"/>
  <c r="M143" i="3"/>
  <c r="N144" i="3"/>
  <c r="L144" i="3"/>
  <c r="K144" i="3"/>
  <c r="J144" i="3"/>
  <c r="I144" i="3"/>
  <c r="G144" i="3"/>
  <c r="F144" i="3"/>
  <c r="E144" i="3"/>
  <c r="D144" i="3"/>
  <c r="O144" i="3"/>
  <c r="M139" i="3"/>
  <c r="H139" i="3"/>
  <c r="S74" i="3" l="1"/>
  <c r="T74" i="3" s="1"/>
  <c r="U74" i="3" s="1"/>
  <c r="Q29" i="3"/>
  <c r="U30" i="3"/>
  <c r="Q30" i="3"/>
  <c r="S29" i="3"/>
  <c r="S30" i="3"/>
  <c r="T30" i="3"/>
  <c r="H142" i="3"/>
  <c r="H141" i="3"/>
  <c r="H140" i="3"/>
  <c r="H136" i="3"/>
  <c r="H135" i="3"/>
  <c r="H134" i="3"/>
  <c r="H133" i="3"/>
  <c r="H131" i="3"/>
  <c r="H130" i="3"/>
  <c r="H129" i="3"/>
  <c r="H128" i="3"/>
  <c r="H127" i="3"/>
  <c r="H126" i="3"/>
  <c r="H122" i="3"/>
  <c r="H121" i="3"/>
  <c r="H120" i="3"/>
  <c r="H119" i="3"/>
  <c r="H118" i="3"/>
  <c r="H116" i="3"/>
  <c r="H115" i="3"/>
  <c r="H114" i="3"/>
  <c r="H113" i="3"/>
  <c r="H112" i="3"/>
  <c r="H111" i="3"/>
  <c r="H110" i="3"/>
  <c r="M142" i="3"/>
  <c r="M141" i="3"/>
  <c r="M140" i="3"/>
  <c r="M136" i="3"/>
  <c r="M135" i="3"/>
  <c r="M134" i="3"/>
  <c r="M133" i="3"/>
  <c r="M131" i="3"/>
  <c r="M130" i="3"/>
  <c r="M129" i="3"/>
  <c r="M128" i="3"/>
  <c r="M127" i="3"/>
  <c r="M126" i="3"/>
  <c r="M122" i="3"/>
  <c r="M121" i="3"/>
  <c r="M120" i="3"/>
  <c r="M119" i="3"/>
  <c r="M118" i="3"/>
  <c r="M116" i="3"/>
  <c r="M115" i="3"/>
  <c r="M114" i="3"/>
  <c r="M113" i="3"/>
  <c r="M112" i="3"/>
  <c r="M111" i="3"/>
  <c r="M110" i="3"/>
  <c r="U103" i="3"/>
  <c r="T29" i="3" l="1"/>
  <c r="V74" i="3"/>
  <c r="V29" i="3" s="1"/>
  <c r="U29" i="3"/>
  <c r="H144" i="3"/>
  <c r="M144" i="3"/>
  <c r="M117" i="3"/>
  <c r="H117" i="3"/>
  <c r="H123" i="3" s="1"/>
  <c r="H132" i="3"/>
  <c r="H137" i="3" s="1"/>
  <c r="Q42" i="3"/>
  <c r="M42" i="3"/>
  <c r="M33" i="3"/>
  <c r="M31" i="3"/>
  <c r="M30" i="3"/>
  <c r="M29" i="3"/>
  <c r="M24" i="3"/>
  <c r="P73" i="3" s="1"/>
  <c r="M23" i="3"/>
  <c r="M22" i="3"/>
  <c r="M21" i="3"/>
  <c r="M20" i="3"/>
  <c r="M11" i="3"/>
  <c r="M12" i="3"/>
  <c r="M14" i="3"/>
  <c r="M90" i="3"/>
  <c r="M89" i="3"/>
  <c r="L94" i="3"/>
  <c r="L27" i="3" s="1"/>
  <c r="K94" i="3"/>
  <c r="K27" i="3" s="1"/>
  <c r="I94" i="3"/>
  <c r="I96" i="3" s="1"/>
  <c r="I97" i="3" s="1"/>
  <c r="N94" i="3"/>
  <c r="N96" i="3" s="1"/>
  <c r="N97" i="3" s="1"/>
  <c r="J95" i="3"/>
  <c r="M95" i="3" s="1"/>
  <c r="O35" i="3"/>
  <c r="N35" i="3"/>
  <c r="L35" i="3"/>
  <c r="K35" i="3"/>
  <c r="I35" i="3"/>
  <c r="J94" i="3"/>
  <c r="J27" i="3" s="1"/>
  <c r="O94" i="3"/>
  <c r="O27" i="3" s="1"/>
  <c r="J91" i="3"/>
  <c r="J92" i="3" s="1"/>
  <c r="J86" i="3"/>
  <c r="J88" i="3" s="1"/>
  <c r="I27" i="3"/>
  <c r="N18" i="3"/>
  <c r="L18" i="3"/>
  <c r="K18" i="3"/>
  <c r="J18" i="3"/>
  <c r="I18" i="3"/>
  <c r="O93" i="3"/>
  <c r="O18" i="3" s="1"/>
  <c r="M85" i="3"/>
  <c r="M84" i="3"/>
  <c r="M86" i="3" l="1"/>
  <c r="H145" i="3"/>
  <c r="M91" i="3"/>
  <c r="P35" i="3"/>
  <c r="M18" i="3"/>
  <c r="S94" i="3"/>
  <c r="T94" i="3" s="1"/>
  <c r="M27" i="3"/>
  <c r="K96" i="3"/>
  <c r="K97" i="3" s="1"/>
  <c r="R42" i="3"/>
  <c r="S42" i="3"/>
  <c r="J35" i="3"/>
  <c r="M35" i="3" s="1"/>
  <c r="L96" i="3"/>
  <c r="L97" i="3" s="1"/>
  <c r="J96" i="3"/>
  <c r="J97" i="3" s="1"/>
  <c r="O96" i="3"/>
  <c r="O97" i="3" s="1"/>
  <c r="R95" i="3"/>
  <c r="S95" i="3"/>
  <c r="S35" i="3" s="1"/>
  <c r="Q35" i="3"/>
  <c r="N27" i="3"/>
  <c r="N73" i="3"/>
  <c r="L73" i="3"/>
  <c r="K73" i="3"/>
  <c r="J73" i="3"/>
  <c r="I73" i="3"/>
  <c r="L72" i="3"/>
  <c r="N72" i="3" s="1"/>
  <c r="O72" i="3" s="1"/>
  <c r="K72" i="3"/>
  <c r="J72" i="3"/>
  <c r="I72" i="3"/>
  <c r="O73" i="3"/>
  <c r="E68" i="3"/>
  <c r="F68" i="3"/>
  <c r="G68" i="3"/>
  <c r="I68" i="3"/>
  <c r="J68" i="3"/>
  <c r="K68" i="3"/>
  <c r="L68" i="3"/>
  <c r="N68" i="3"/>
  <c r="O68" i="3"/>
  <c r="D68" i="3"/>
  <c r="O67" i="3"/>
  <c r="N67" i="3"/>
  <c r="L67" i="3"/>
  <c r="K67" i="3"/>
  <c r="J67" i="3"/>
  <c r="I67" i="3"/>
  <c r="G67" i="3"/>
  <c r="F67" i="3"/>
  <c r="E67" i="3"/>
  <c r="D67" i="3"/>
  <c r="O65" i="3"/>
  <c r="N65" i="3"/>
  <c r="L65" i="3"/>
  <c r="K65" i="3"/>
  <c r="J65" i="3"/>
  <c r="I65" i="3"/>
  <c r="E65" i="3"/>
  <c r="F65" i="3"/>
  <c r="G65" i="3"/>
  <c r="D65" i="3"/>
  <c r="N62" i="3"/>
  <c r="D62" i="3"/>
  <c r="P72" i="3" l="1"/>
  <c r="Q72" i="3" s="1"/>
  <c r="S72" i="3" s="1"/>
  <c r="T72" i="3" s="1"/>
  <c r="U72" i="3" s="1"/>
  <c r="V72" i="3" s="1"/>
  <c r="R35" i="3"/>
  <c r="M97" i="3"/>
  <c r="R94" i="3"/>
  <c r="Q96" i="3"/>
  <c r="U94" i="3"/>
  <c r="V94" i="3" s="1"/>
  <c r="T42" i="3"/>
  <c r="U42" i="3" s="1"/>
  <c r="V42" i="3" s="1"/>
  <c r="T95" i="3"/>
  <c r="T35" i="3" s="1"/>
  <c r="Q73" i="3"/>
  <c r="D13" i="3"/>
  <c r="D16" i="3"/>
  <c r="D25" i="3"/>
  <c r="H11" i="3"/>
  <c r="H12" i="3"/>
  <c r="H14" i="3"/>
  <c r="H15" i="3"/>
  <c r="H20" i="3"/>
  <c r="H21" i="3"/>
  <c r="H22" i="3"/>
  <c r="H23" i="3"/>
  <c r="H24" i="3"/>
  <c r="H29" i="3"/>
  <c r="H30" i="3"/>
  <c r="H31" i="3"/>
  <c r="H33" i="3"/>
  <c r="E13" i="3"/>
  <c r="E76" i="3" s="1"/>
  <c r="E16" i="3"/>
  <c r="E25" i="3"/>
  <c r="F13" i="3"/>
  <c r="F71" i="3" s="1"/>
  <c r="F16" i="3"/>
  <c r="F25" i="3"/>
  <c r="G13" i="3"/>
  <c r="G76" i="3" s="1"/>
  <c r="G16" i="3"/>
  <c r="G25" i="3"/>
  <c r="I13" i="3"/>
  <c r="I76" i="3" s="1"/>
  <c r="I16" i="3"/>
  <c r="I25" i="3"/>
  <c r="M15" i="3"/>
  <c r="M93" i="3"/>
  <c r="M94" i="3"/>
  <c r="J13" i="3"/>
  <c r="J76" i="3" s="1"/>
  <c r="J16" i="3"/>
  <c r="J25" i="3"/>
  <c r="K13" i="3"/>
  <c r="K71" i="3" s="1"/>
  <c r="K16" i="3"/>
  <c r="K25" i="3"/>
  <c r="L13" i="3"/>
  <c r="L70" i="3" s="1"/>
  <c r="L16" i="3"/>
  <c r="L25" i="3"/>
  <c r="P103" i="3"/>
  <c r="Q103" i="3"/>
  <c r="N13" i="3"/>
  <c r="O13" i="3"/>
  <c r="K47" i="3"/>
  <c r="L47" i="3"/>
  <c r="N47" i="3"/>
  <c r="O47" i="3"/>
  <c r="K49" i="3"/>
  <c r="L49" i="3"/>
  <c r="N49" i="3"/>
  <c r="O49" i="3"/>
  <c r="Q50" i="3"/>
  <c r="S50" i="3" s="1"/>
  <c r="T50" i="3" s="1"/>
  <c r="U50" i="3" s="1"/>
  <c r="V50" i="3" s="1"/>
  <c r="Q52" i="3"/>
  <c r="S52" i="3" s="1"/>
  <c r="T52" i="3" s="1"/>
  <c r="U52" i="3" s="1"/>
  <c r="V52" i="3" s="1"/>
  <c r="S54" i="3"/>
  <c r="T54" i="3" s="1"/>
  <c r="U54" i="3" s="1"/>
  <c r="V54" i="3" s="1"/>
  <c r="Q56" i="3"/>
  <c r="S56" i="3" s="1"/>
  <c r="T56" i="3" s="1"/>
  <c r="U56" i="3" s="1"/>
  <c r="V56" i="3" s="1"/>
  <c r="Q58" i="3"/>
  <c r="S58" i="3" s="1"/>
  <c r="T58" i="3" s="1"/>
  <c r="U58" i="3" s="1"/>
  <c r="V58" i="3" s="1"/>
  <c r="Q60" i="3"/>
  <c r="S60" i="3" s="1"/>
  <c r="T60" i="3" s="1"/>
  <c r="U60" i="3" s="1"/>
  <c r="V60" i="3" s="1"/>
  <c r="O86" i="3"/>
  <c r="O91" i="3"/>
  <c r="N91" i="3"/>
  <c r="N92" i="3" s="1"/>
  <c r="N16" i="3"/>
  <c r="N25" i="3"/>
  <c r="S103" i="3"/>
  <c r="T103" i="3"/>
  <c r="V103" i="3"/>
  <c r="I103" i="3"/>
  <c r="I99" i="3" s="1"/>
  <c r="J103" i="3"/>
  <c r="K103" i="3"/>
  <c r="L103" i="3"/>
  <c r="E62" i="3"/>
  <c r="E63" i="3" s="1"/>
  <c r="F62" i="3"/>
  <c r="G62" i="3"/>
  <c r="E47" i="3"/>
  <c r="F47" i="3"/>
  <c r="E49" i="3"/>
  <c r="F49" i="3"/>
  <c r="E51" i="3"/>
  <c r="F51" i="3"/>
  <c r="E53" i="3"/>
  <c r="F53" i="3"/>
  <c r="E55" i="3"/>
  <c r="F55" i="3"/>
  <c r="E57" i="3"/>
  <c r="F57" i="3"/>
  <c r="E59" i="3"/>
  <c r="F59" i="3"/>
  <c r="E61" i="3"/>
  <c r="F61" i="3"/>
  <c r="G61" i="3"/>
  <c r="G59" i="3"/>
  <c r="G57" i="3"/>
  <c r="G55" i="3"/>
  <c r="G53" i="3"/>
  <c r="G51" i="3"/>
  <c r="G49" i="3"/>
  <c r="G47" i="3"/>
  <c r="L86" i="3"/>
  <c r="L88" i="3" s="1"/>
  <c r="K86" i="3"/>
  <c r="I86" i="3"/>
  <c r="O16" i="3"/>
  <c r="O25" i="3"/>
  <c r="L91" i="3"/>
  <c r="L92" i="3" s="1"/>
  <c r="K91" i="3"/>
  <c r="K92" i="3" s="1"/>
  <c r="N86" i="3"/>
  <c r="N88" i="3" s="1"/>
  <c r="N103" i="3"/>
  <c r="K76" i="3"/>
  <c r="O62" i="3"/>
  <c r="O63" i="3" s="1"/>
  <c r="J62" i="3"/>
  <c r="K62" i="3"/>
  <c r="L62" i="3"/>
  <c r="I62" i="3"/>
  <c r="O55" i="3"/>
  <c r="N55" i="3"/>
  <c r="L55" i="3"/>
  <c r="K55" i="3"/>
  <c r="J55" i="3"/>
  <c r="I55" i="3"/>
  <c r="L61" i="3"/>
  <c r="K61" i="3"/>
  <c r="J61" i="3"/>
  <c r="I61" i="3"/>
  <c r="L59" i="3"/>
  <c r="K59" i="3"/>
  <c r="J59" i="3"/>
  <c r="I59" i="3"/>
  <c r="L57" i="3"/>
  <c r="K57" i="3"/>
  <c r="J57" i="3"/>
  <c r="I57" i="3"/>
  <c r="O61" i="3"/>
  <c r="N61" i="3"/>
  <c r="O59" i="3"/>
  <c r="N59" i="3"/>
  <c r="O57" i="3"/>
  <c r="N57" i="3"/>
  <c r="O53" i="3"/>
  <c r="N53" i="3"/>
  <c r="O51" i="3"/>
  <c r="N51" i="3"/>
  <c r="L53" i="3"/>
  <c r="K53" i="3"/>
  <c r="J53" i="3"/>
  <c r="I53" i="3"/>
  <c r="L51" i="3"/>
  <c r="K51" i="3"/>
  <c r="J51" i="3"/>
  <c r="I51" i="3"/>
  <c r="J49" i="3"/>
  <c r="I49" i="3"/>
  <c r="J47" i="3"/>
  <c r="I47" i="3"/>
  <c r="M188" i="3"/>
  <c r="L193" i="3"/>
  <c r="M180" i="3"/>
  <c r="M179" i="3"/>
  <c r="M178" i="3"/>
  <c r="J132" i="3"/>
  <c r="J137" i="3" s="1"/>
  <c r="K132" i="3"/>
  <c r="K137" i="3" s="1"/>
  <c r="N132" i="3"/>
  <c r="N137" i="3" s="1"/>
  <c r="O132" i="3"/>
  <c r="O137" i="3" s="1"/>
  <c r="L132" i="3"/>
  <c r="L137" i="3" s="1"/>
  <c r="O117" i="3"/>
  <c r="O123" i="3" s="1"/>
  <c r="O193" i="3"/>
  <c r="N193" i="3"/>
  <c r="O181" i="3"/>
  <c r="N181" i="3"/>
  <c r="N117" i="3"/>
  <c r="N123" i="3" s="1"/>
  <c r="O103" i="3"/>
  <c r="E181" i="3"/>
  <c r="F181" i="3"/>
  <c r="G181" i="3"/>
  <c r="I181" i="3"/>
  <c r="J181" i="3"/>
  <c r="K181" i="3"/>
  <c r="L181" i="3"/>
  <c r="D181" i="3"/>
  <c r="E132" i="3"/>
  <c r="E137" i="3" s="1"/>
  <c r="F132" i="3"/>
  <c r="F137" i="3" s="1"/>
  <c r="G132" i="3"/>
  <c r="G137" i="3" s="1"/>
  <c r="I132" i="3"/>
  <c r="I137" i="3" s="1"/>
  <c r="D132" i="3"/>
  <c r="D137" i="3" s="1"/>
  <c r="E117" i="3"/>
  <c r="E123" i="3" s="1"/>
  <c r="F117" i="3"/>
  <c r="F123" i="3" s="1"/>
  <c r="G117" i="3"/>
  <c r="G123" i="3" s="1"/>
  <c r="I117" i="3"/>
  <c r="I123" i="3" s="1"/>
  <c r="J117" i="3"/>
  <c r="J123" i="3" s="1"/>
  <c r="K123" i="3"/>
  <c r="L117" i="3"/>
  <c r="L123" i="3" s="1"/>
  <c r="D117" i="3"/>
  <c r="D123" i="3" s="1"/>
  <c r="K69" i="3"/>
  <c r="H153" i="3"/>
  <c r="H154" i="3"/>
  <c r="H173" i="3"/>
  <c r="H174" i="3"/>
  <c r="H175" i="3"/>
  <c r="H176" i="3"/>
  <c r="H192" i="3"/>
  <c r="H191" i="3"/>
  <c r="H190" i="3"/>
  <c r="M152" i="3"/>
  <c r="M153" i="3"/>
  <c r="M154" i="3"/>
  <c r="M155" i="3"/>
  <c r="M156" i="3"/>
  <c r="M173" i="3"/>
  <c r="M174" i="3"/>
  <c r="M175" i="3"/>
  <c r="M176" i="3"/>
  <c r="M192" i="3"/>
  <c r="M191" i="3"/>
  <c r="M190" i="3"/>
  <c r="N168" i="3"/>
  <c r="H195" i="3"/>
  <c r="K193" i="3"/>
  <c r="I193" i="3"/>
  <c r="M189" i="3"/>
  <c r="H189" i="3"/>
  <c r="M187" i="3"/>
  <c r="H187" i="3"/>
  <c r="M186" i="3"/>
  <c r="H186" i="3"/>
  <c r="J193" i="3"/>
  <c r="M177" i="3"/>
  <c r="H177" i="3"/>
  <c r="H172" i="3"/>
  <c r="H171" i="3"/>
  <c r="M170" i="3"/>
  <c r="M169" i="3"/>
  <c r="M162" i="3"/>
  <c r="H162" i="3"/>
  <c r="M161" i="3"/>
  <c r="H161" i="3"/>
  <c r="M160" i="3"/>
  <c r="H160" i="3"/>
  <c r="M159" i="3"/>
  <c r="H159" i="3"/>
  <c r="H156" i="3"/>
  <c r="H152" i="3"/>
  <c r="H155" i="3"/>
  <c r="H151" i="3"/>
  <c r="M151" i="3"/>
  <c r="M171" i="3"/>
  <c r="M184" i="3"/>
  <c r="M172" i="3"/>
  <c r="M185" i="3"/>
  <c r="I91" i="3"/>
  <c r="I92" i="3" s="1"/>
  <c r="J87" i="3"/>
  <c r="O195" i="3"/>
  <c r="N198" i="3"/>
  <c r="K70" i="3" l="1"/>
  <c r="P100" i="3"/>
  <c r="P99" i="3"/>
  <c r="M92" i="3"/>
  <c r="L145" i="3"/>
  <c r="K43" i="3"/>
  <c r="O145" i="3"/>
  <c r="F145" i="3"/>
  <c r="O71" i="3"/>
  <c r="O76" i="3"/>
  <c r="H193" i="3"/>
  <c r="R93" i="3"/>
  <c r="R96" i="3" s="1"/>
  <c r="N145" i="3"/>
  <c r="H181" i="3"/>
  <c r="N69" i="3"/>
  <c r="N71" i="3"/>
  <c r="D145" i="3"/>
  <c r="E145" i="3"/>
  <c r="G145" i="3"/>
  <c r="I145" i="3"/>
  <c r="J145" i="3"/>
  <c r="K145" i="3"/>
  <c r="S93" i="3"/>
  <c r="S96" i="3" s="1"/>
  <c r="N99" i="3"/>
  <c r="N100" i="3"/>
  <c r="W29" i="3"/>
  <c r="E69" i="3"/>
  <c r="U95" i="3"/>
  <c r="V95" i="3" s="1"/>
  <c r="V35" i="3" s="1"/>
  <c r="I69" i="3"/>
  <c r="O88" i="3"/>
  <c r="I87" i="3"/>
  <c r="I88" i="3"/>
  <c r="O92" i="3"/>
  <c r="K87" i="3"/>
  <c r="K88" i="3"/>
  <c r="W42" i="3"/>
  <c r="M96" i="3"/>
  <c r="Q41" i="3"/>
  <c r="S41" i="3" s="1"/>
  <c r="T41" i="3" s="1"/>
  <c r="K17" i="3"/>
  <c r="K78" i="3" s="1"/>
  <c r="I100" i="3"/>
  <c r="I70" i="3"/>
  <c r="I71" i="3"/>
  <c r="I43" i="3"/>
  <c r="L99" i="3"/>
  <c r="Q40" i="3"/>
  <c r="S40" i="3" s="1"/>
  <c r="T40" i="3" s="1"/>
  <c r="V40" i="3" s="1"/>
  <c r="E70" i="3"/>
  <c r="E71" i="3"/>
  <c r="M76" i="3"/>
  <c r="L100" i="3"/>
  <c r="G69" i="3"/>
  <c r="M68" i="3"/>
  <c r="G70" i="3"/>
  <c r="N17" i="3"/>
  <c r="N78" i="3" s="1"/>
  <c r="M67" i="3"/>
  <c r="H68" i="3"/>
  <c r="G71" i="3"/>
  <c r="G63" i="3"/>
  <c r="Q48" i="3"/>
  <c r="S48" i="3" s="1"/>
  <c r="T48" i="3" s="1"/>
  <c r="U48" i="3" s="1"/>
  <c r="V48" i="3" s="1"/>
  <c r="H13" i="3"/>
  <c r="H76" i="3" s="1"/>
  <c r="J99" i="3"/>
  <c r="M193" i="3"/>
  <c r="M123" i="3"/>
  <c r="O100" i="3"/>
  <c r="J100" i="3"/>
  <c r="O99" i="3"/>
  <c r="K63" i="3"/>
  <c r="M16" i="3"/>
  <c r="N194" i="3"/>
  <c r="H67" i="3"/>
  <c r="Q24" i="3"/>
  <c r="R24" i="3" s="1"/>
  <c r="S73" i="3"/>
  <c r="L87" i="3"/>
  <c r="O70" i="3"/>
  <c r="O43" i="3"/>
  <c r="P97" i="3"/>
  <c r="M13" i="3"/>
  <c r="I17" i="3"/>
  <c r="I78" i="3" s="1"/>
  <c r="K100" i="3"/>
  <c r="K99" i="3"/>
  <c r="F69" i="3"/>
  <c r="L71" i="3"/>
  <c r="F76" i="3"/>
  <c r="O87" i="3"/>
  <c r="H25" i="3"/>
  <c r="H16" i="3"/>
  <c r="M181" i="3"/>
  <c r="M132" i="3"/>
  <c r="M137" i="3" s="1"/>
  <c r="F70" i="3"/>
  <c r="O69" i="3"/>
  <c r="O17" i="3"/>
  <c r="O78" i="3" s="1"/>
  <c r="F63" i="3"/>
  <c r="F17" i="3"/>
  <c r="F78" i="3" s="1"/>
  <c r="J70" i="3"/>
  <c r="J17" i="3"/>
  <c r="J78" i="3" s="1"/>
  <c r="J69" i="3"/>
  <c r="J71" i="3"/>
  <c r="N63" i="3"/>
  <c r="L43" i="3"/>
  <c r="L63" i="3"/>
  <c r="D70" i="3"/>
  <c r="D17" i="3"/>
  <c r="D78" i="3" s="1"/>
  <c r="D76" i="3"/>
  <c r="D69" i="3"/>
  <c r="D71" i="3"/>
  <c r="J43" i="3"/>
  <c r="J63" i="3"/>
  <c r="N70" i="3"/>
  <c r="N87" i="3"/>
  <c r="N76" i="3"/>
  <c r="N43" i="3"/>
  <c r="L69" i="3"/>
  <c r="L17" i="3"/>
  <c r="L78" i="3" s="1"/>
  <c r="L76" i="3"/>
  <c r="M25" i="3"/>
  <c r="I63" i="3"/>
  <c r="G17" i="3"/>
  <c r="G78" i="3" s="1"/>
  <c r="E17" i="3"/>
  <c r="E78" i="3" s="1"/>
  <c r="T93" i="3" l="1"/>
  <c r="T96" i="3" s="1"/>
  <c r="M145" i="3"/>
  <c r="W95" i="3"/>
  <c r="U35" i="3"/>
  <c r="W35" i="3" s="1"/>
  <c r="U93" i="3"/>
  <c r="V93" i="3" s="1"/>
  <c r="V96" i="3" s="1"/>
  <c r="P92" i="3"/>
  <c r="U40" i="3"/>
  <c r="M88" i="3"/>
  <c r="N19" i="3"/>
  <c r="N79" i="3" s="1"/>
  <c r="K19" i="3"/>
  <c r="K79" i="3" s="1"/>
  <c r="K26" i="3"/>
  <c r="K80" i="3" s="1"/>
  <c r="M17" i="3"/>
  <c r="M78" i="3" s="1"/>
  <c r="N26" i="3"/>
  <c r="N80" i="3" s="1"/>
  <c r="W94" i="3"/>
  <c r="H17" i="3"/>
  <c r="H78" i="3" s="1"/>
  <c r="V41" i="3"/>
  <c r="U41" i="3"/>
  <c r="Q46" i="3"/>
  <c r="S46" i="3" s="1"/>
  <c r="S97" i="3" s="1"/>
  <c r="T73" i="3"/>
  <c r="S24" i="3"/>
  <c r="O19" i="3"/>
  <c r="O79" i="3" s="1"/>
  <c r="O26" i="3"/>
  <c r="M87" i="3"/>
  <c r="F26" i="3"/>
  <c r="F80" i="3" s="1"/>
  <c r="F79" i="3"/>
  <c r="I26" i="3"/>
  <c r="I80" i="3" s="1"/>
  <c r="I19" i="3"/>
  <c r="I79" i="3" s="1"/>
  <c r="G26" i="3"/>
  <c r="G80" i="3" s="1"/>
  <c r="G79" i="3"/>
  <c r="L26" i="3"/>
  <c r="L80" i="3" s="1"/>
  <c r="L19" i="3"/>
  <c r="L79" i="3" s="1"/>
  <c r="H79" i="3"/>
  <c r="E26" i="3"/>
  <c r="E80" i="3" s="1"/>
  <c r="E79" i="3"/>
  <c r="D79" i="3"/>
  <c r="D26" i="3"/>
  <c r="D80" i="3" s="1"/>
  <c r="J26" i="3"/>
  <c r="J80" i="3" s="1"/>
  <c r="J19" i="3"/>
  <c r="J79" i="3" s="1"/>
  <c r="Q91" i="3"/>
  <c r="N32" i="3" l="1"/>
  <c r="N28" i="3"/>
  <c r="N81" i="3" s="1"/>
  <c r="O80" i="3"/>
  <c r="O32" i="3"/>
  <c r="O77" i="3" s="1"/>
  <c r="U96" i="3"/>
  <c r="W93" i="3"/>
  <c r="K28" i="3"/>
  <c r="K81" i="3" s="1"/>
  <c r="K32" i="3"/>
  <c r="K77" i="3" s="1"/>
  <c r="P63" i="3"/>
  <c r="S91" i="3"/>
  <c r="S92" i="3" s="1"/>
  <c r="Q92" i="3"/>
  <c r="R92" i="3" s="1"/>
  <c r="Q90" i="3"/>
  <c r="R90" i="3" s="1"/>
  <c r="Q62" i="3"/>
  <c r="Q64" i="3" s="1"/>
  <c r="Q12" i="3" s="1"/>
  <c r="Q15" i="3" s="1"/>
  <c r="Q97" i="3"/>
  <c r="R97" i="3" s="1"/>
  <c r="H26" i="3"/>
  <c r="H80" i="3" s="1"/>
  <c r="W96" i="3"/>
  <c r="M19" i="3"/>
  <c r="M79" i="3" s="1"/>
  <c r="M26" i="3"/>
  <c r="M80" i="3" s="1"/>
  <c r="O28" i="3"/>
  <c r="O81" i="3" s="1"/>
  <c r="U73" i="3"/>
  <c r="T24" i="3"/>
  <c r="Q23" i="3"/>
  <c r="R23" i="3" s="1"/>
  <c r="I32" i="3"/>
  <c r="I28" i="3"/>
  <c r="I81" i="3" s="1"/>
  <c r="F32" i="3"/>
  <c r="F81" i="3"/>
  <c r="E32" i="3"/>
  <c r="E81" i="3"/>
  <c r="N77" i="3"/>
  <c r="N34" i="3"/>
  <c r="L32" i="3"/>
  <c r="L28" i="3"/>
  <c r="L81" i="3" s="1"/>
  <c r="G32" i="3"/>
  <c r="G81" i="3"/>
  <c r="S62" i="3"/>
  <c r="S64" i="3" s="1"/>
  <c r="S12" i="3" s="1"/>
  <c r="T46" i="3"/>
  <c r="T97" i="3" s="1"/>
  <c r="H32" i="3"/>
  <c r="H81" i="3"/>
  <c r="J32" i="3"/>
  <c r="J28" i="3"/>
  <c r="J81" i="3" s="1"/>
  <c r="D32" i="3"/>
  <c r="D81" i="3"/>
  <c r="Q89" i="3"/>
  <c r="K34" i="3" l="1"/>
  <c r="T91" i="3"/>
  <c r="U91" i="3" s="1"/>
  <c r="S89" i="3"/>
  <c r="O34" i="3"/>
  <c r="O36" i="3" s="1"/>
  <c r="O39" i="3" s="1"/>
  <c r="Q63" i="3"/>
  <c r="Q13" i="3"/>
  <c r="Q5" i="3" s="1"/>
  <c r="Q11" i="3"/>
  <c r="Q14" i="3" s="1"/>
  <c r="R14" i="3" s="1"/>
  <c r="R15" i="3"/>
  <c r="P43" i="3"/>
  <c r="R29" i="3"/>
  <c r="R12" i="3"/>
  <c r="S15" i="3"/>
  <c r="R89" i="3"/>
  <c r="R91" i="3" s="1"/>
  <c r="M28" i="3"/>
  <c r="M81" i="3" s="1"/>
  <c r="M32" i="3"/>
  <c r="M77" i="3" s="1"/>
  <c r="V73" i="3"/>
  <c r="V24" i="3" s="1"/>
  <c r="U24" i="3"/>
  <c r="S23" i="3"/>
  <c r="T23" i="3" s="1"/>
  <c r="F77" i="3"/>
  <c r="F34" i="3"/>
  <c r="I77" i="3"/>
  <c r="I34" i="3"/>
  <c r="O150" i="3"/>
  <c r="O168" i="3" s="1"/>
  <c r="O194" i="3" s="1"/>
  <c r="O196" i="3" s="1"/>
  <c r="P195" i="3" s="1"/>
  <c r="P196" i="3" s="1"/>
  <c r="L34" i="3"/>
  <c r="L77" i="3"/>
  <c r="K36" i="3"/>
  <c r="K39" i="3" s="1"/>
  <c r="K37" i="3"/>
  <c r="K150" i="3"/>
  <c r="K168" i="3" s="1"/>
  <c r="K194" i="3" s="1"/>
  <c r="K38" i="3"/>
  <c r="J34" i="3"/>
  <c r="J77" i="3"/>
  <c r="H34" i="3"/>
  <c r="H77" i="3"/>
  <c r="T62" i="3"/>
  <c r="T64" i="3" s="1"/>
  <c r="T12" i="3" s="1"/>
  <c r="U46" i="3"/>
  <c r="U97" i="3" s="1"/>
  <c r="G34" i="3"/>
  <c r="G77" i="3"/>
  <c r="D34" i="3"/>
  <c r="D77" i="3"/>
  <c r="S63" i="3"/>
  <c r="S13" i="3"/>
  <c r="S11" i="3"/>
  <c r="N36" i="3"/>
  <c r="N39" i="3" s="1"/>
  <c r="N38" i="3"/>
  <c r="N37" i="3"/>
  <c r="E34" i="3"/>
  <c r="E77" i="3"/>
  <c r="P197" i="3" l="1"/>
  <c r="P198" i="3"/>
  <c r="Q43" i="3"/>
  <c r="Q21" i="3"/>
  <c r="R21" i="3" s="1"/>
  <c r="U92" i="3"/>
  <c r="V91" i="3"/>
  <c r="V92" i="3" s="1"/>
  <c r="T92" i="3"/>
  <c r="W92" i="3" s="1"/>
  <c r="T89" i="3"/>
  <c r="O37" i="3"/>
  <c r="O38" i="3"/>
  <c r="Q22" i="3"/>
  <c r="R22" i="3" s="1"/>
  <c r="R16" i="3"/>
  <c r="R11" i="3"/>
  <c r="R13" i="3" s="1"/>
  <c r="Q86" i="3"/>
  <c r="Q88" i="3" s="1"/>
  <c r="S43" i="3"/>
  <c r="S31" i="3"/>
  <c r="Q20" i="3"/>
  <c r="R20" i="3" s="1"/>
  <c r="P25" i="3"/>
  <c r="P27" i="3"/>
  <c r="O198" i="3"/>
  <c r="O197" i="3"/>
  <c r="P88" i="3"/>
  <c r="W24" i="3"/>
  <c r="P18" i="3"/>
  <c r="S14" i="3"/>
  <c r="M34" i="3"/>
  <c r="M36" i="3" s="1"/>
  <c r="S90" i="3"/>
  <c r="T15" i="3"/>
  <c r="U23" i="3"/>
  <c r="V23" i="3" s="1"/>
  <c r="F150" i="3"/>
  <c r="F168" i="3" s="1"/>
  <c r="F194" i="3" s="1"/>
  <c r="F37" i="3"/>
  <c r="F38" i="3"/>
  <c r="I150" i="3"/>
  <c r="I168" i="3" s="1"/>
  <c r="I194" i="3" s="1"/>
  <c r="I36" i="3"/>
  <c r="I39" i="3" s="1"/>
  <c r="I38" i="3"/>
  <c r="I37" i="3"/>
  <c r="S86" i="3"/>
  <c r="S88" i="3" s="1"/>
  <c r="S21" i="3"/>
  <c r="S20" i="3"/>
  <c r="S22" i="3"/>
  <c r="D150" i="3"/>
  <c r="D38" i="3"/>
  <c r="D37" i="3"/>
  <c r="H41" i="3"/>
  <c r="H38" i="3" s="1"/>
  <c r="H40" i="3"/>
  <c r="H37" i="3" s="1"/>
  <c r="G37" i="3"/>
  <c r="G150" i="3"/>
  <c r="G168" i="3" s="1"/>
  <c r="G194" i="3" s="1"/>
  <c r="G38" i="3"/>
  <c r="E37" i="3"/>
  <c r="E150" i="3"/>
  <c r="E168" i="3" s="1"/>
  <c r="E194" i="3" s="1"/>
  <c r="E38" i="3"/>
  <c r="U62" i="3"/>
  <c r="U64" i="3" s="1"/>
  <c r="U12" i="3" s="1"/>
  <c r="V46" i="3"/>
  <c r="L36" i="3"/>
  <c r="L39" i="3" s="1"/>
  <c r="L37" i="3"/>
  <c r="L38" i="3"/>
  <c r="L150" i="3"/>
  <c r="L168" i="3" s="1"/>
  <c r="L194" i="3" s="1"/>
  <c r="T63" i="3"/>
  <c r="T13" i="3"/>
  <c r="T11" i="3"/>
  <c r="T14" i="3" s="1"/>
  <c r="J36" i="3"/>
  <c r="J39" i="3" s="1"/>
  <c r="J150" i="3"/>
  <c r="J168" i="3" s="1"/>
  <c r="J194" i="3" s="1"/>
  <c r="J38" i="3"/>
  <c r="J37" i="3"/>
  <c r="R17" i="3" l="1"/>
  <c r="R25" i="3"/>
  <c r="R88" i="3"/>
  <c r="Q25" i="3"/>
  <c r="Q84" i="3"/>
  <c r="R84" i="3" s="1"/>
  <c r="T43" i="3"/>
  <c r="T31" i="3"/>
  <c r="Q85" i="3"/>
  <c r="Q27" i="3" s="1"/>
  <c r="R27" i="3" s="1"/>
  <c r="H150" i="3"/>
  <c r="H168" i="3" s="1"/>
  <c r="H194" i="3" s="1"/>
  <c r="H196" i="3" s="1"/>
  <c r="U15" i="3"/>
  <c r="V62" i="3"/>
  <c r="V11" i="3" s="1"/>
  <c r="V97" i="3"/>
  <c r="W97" i="3" s="1"/>
  <c r="M39" i="3"/>
  <c r="M40" i="3"/>
  <c r="W23" i="3"/>
  <c r="M38" i="3"/>
  <c r="M150" i="3"/>
  <c r="M168" i="3" s="1"/>
  <c r="M194" i="3" s="1"/>
  <c r="M37" i="3"/>
  <c r="U89" i="3"/>
  <c r="T90" i="3"/>
  <c r="S16" i="3"/>
  <c r="S17" i="3" s="1"/>
  <c r="S78" i="3" s="1"/>
  <c r="U63" i="3"/>
  <c r="U13" i="3"/>
  <c r="U11" i="3"/>
  <c r="U14" i="3" s="1"/>
  <c r="T16" i="3"/>
  <c r="T17" i="3" s="1"/>
  <c r="T78" i="3" s="1"/>
  <c r="S25" i="3"/>
  <c r="T20" i="3"/>
  <c r="T86" i="3"/>
  <c r="T88" i="3" s="1"/>
  <c r="T21" i="3"/>
  <c r="T22" i="3"/>
  <c r="D168" i="3"/>
  <c r="D194" i="3" s="1"/>
  <c r="D196" i="3" s="1"/>
  <c r="D197" i="3" s="1"/>
  <c r="Q18" i="3" l="1"/>
  <c r="R18" i="3" s="1"/>
  <c r="R19" i="3" s="1"/>
  <c r="S84" i="3"/>
  <c r="S18" i="3" s="1"/>
  <c r="S19" i="3" s="1"/>
  <c r="S79" i="3" s="1"/>
  <c r="R26" i="3"/>
  <c r="R85" i="3"/>
  <c r="R86" i="3" s="1"/>
  <c r="S85" i="3" s="1"/>
  <c r="T85" i="3" s="1"/>
  <c r="T27" i="3" s="1"/>
  <c r="U43" i="3"/>
  <c r="U31" i="3"/>
  <c r="I195" i="3"/>
  <c r="H198" i="3"/>
  <c r="H197" i="3"/>
  <c r="V63" i="3"/>
  <c r="V64" i="3"/>
  <c r="V12" i="3" s="1"/>
  <c r="V15" i="3" s="1"/>
  <c r="W15" i="3" s="1"/>
  <c r="V14" i="3"/>
  <c r="W14" i="3" s="1"/>
  <c r="W11" i="3"/>
  <c r="U90" i="3"/>
  <c r="V89" i="3"/>
  <c r="W89" i="3" s="1"/>
  <c r="T25" i="3"/>
  <c r="T26" i="3" s="1"/>
  <c r="T80" i="3" s="1"/>
  <c r="E195" i="3"/>
  <c r="E196" i="3" s="1"/>
  <c r="E197" i="3" s="1"/>
  <c r="D198" i="3"/>
  <c r="U16" i="3"/>
  <c r="U17" i="3" s="1"/>
  <c r="U78" i="3" s="1"/>
  <c r="S26" i="3"/>
  <c r="S80" i="3" s="1"/>
  <c r="M195" i="3"/>
  <c r="M196" i="3" s="1"/>
  <c r="I196" i="3"/>
  <c r="I197" i="3" s="1"/>
  <c r="U86" i="3"/>
  <c r="U88" i="3" s="1"/>
  <c r="U22" i="3"/>
  <c r="U21" i="3"/>
  <c r="U20" i="3"/>
  <c r="P16" i="3"/>
  <c r="P17" i="3" s="1"/>
  <c r="P78" i="3" s="1"/>
  <c r="T84" i="3" l="1"/>
  <c r="R28" i="3"/>
  <c r="S27" i="3"/>
  <c r="S28" i="3" s="1"/>
  <c r="S81" i="3" s="1"/>
  <c r="V16" i="3"/>
  <c r="M198" i="3"/>
  <c r="M197" i="3"/>
  <c r="W12" i="3"/>
  <c r="W13" i="3" s="1"/>
  <c r="V13" i="3"/>
  <c r="W30" i="3"/>
  <c r="W16" i="3"/>
  <c r="U84" i="3"/>
  <c r="T18" i="3"/>
  <c r="T19" i="3" s="1"/>
  <c r="T79" i="3" s="1"/>
  <c r="U85" i="3"/>
  <c r="U27" i="3" s="1"/>
  <c r="V90" i="3"/>
  <c r="W90" i="3" s="1"/>
  <c r="W91" i="3" s="1"/>
  <c r="P26" i="3"/>
  <c r="P80" i="3" s="1"/>
  <c r="Q16" i="3"/>
  <c r="Q17" i="3" s="1"/>
  <c r="Q78" i="3" s="1"/>
  <c r="U25" i="3"/>
  <c r="U26" i="3" s="1"/>
  <c r="U80" i="3" s="1"/>
  <c r="J195" i="3"/>
  <c r="J196" i="3" s="1"/>
  <c r="J197" i="3" s="1"/>
  <c r="I198" i="3"/>
  <c r="S32" i="3"/>
  <c r="T32" i="3"/>
  <c r="E198" i="3"/>
  <c r="F195" i="3"/>
  <c r="F196" i="3" s="1"/>
  <c r="F197" i="3" s="1"/>
  <c r="R78" i="3"/>
  <c r="V17" i="3" l="1"/>
  <c r="V78" i="3" s="1"/>
  <c r="V31" i="3"/>
  <c r="W31" i="3" s="1"/>
  <c r="P32" i="3"/>
  <c r="P77" i="3" s="1"/>
  <c r="V43" i="3"/>
  <c r="V22" i="3"/>
  <c r="W22" i="3" s="1"/>
  <c r="V86" i="3"/>
  <c r="V88" i="3" s="1"/>
  <c r="W88" i="3" s="1"/>
  <c r="V21" i="3"/>
  <c r="W21" i="3" s="1"/>
  <c r="V20" i="3"/>
  <c r="W17" i="3"/>
  <c r="U18" i="3"/>
  <c r="U19" i="3" s="1"/>
  <c r="U79" i="3" s="1"/>
  <c r="Q19" i="3"/>
  <c r="Q79" i="3" s="1"/>
  <c r="Q26" i="3"/>
  <c r="Q80" i="3" s="1"/>
  <c r="S33" i="3"/>
  <c r="G195" i="3"/>
  <c r="G196" i="3" s="1"/>
  <c r="F198" i="3"/>
  <c r="U32" i="3"/>
  <c r="T33" i="3"/>
  <c r="T28" i="3"/>
  <c r="T81" i="3" s="1"/>
  <c r="J198" i="3"/>
  <c r="K195" i="3"/>
  <c r="K196" i="3" s="1"/>
  <c r="K197" i="3" s="1"/>
  <c r="P28" i="3"/>
  <c r="P81" i="3" s="1"/>
  <c r="R80" i="3"/>
  <c r="R79" i="3"/>
  <c r="V84" i="3" l="1"/>
  <c r="V18" i="3" s="1"/>
  <c r="V19" i="3" s="1"/>
  <c r="V79" i="3" s="1"/>
  <c r="G198" i="3"/>
  <c r="G197" i="3"/>
  <c r="V85" i="3"/>
  <c r="W85" i="3" s="1"/>
  <c r="W20" i="3"/>
  <c r="W25" i="3" s="1"/>
  <c r="W26" i="3" s="1"/>
  <c r="W32" i="3" s="1"/>
  <c r="V25" i="3"/>
  <c r="V26" i="3" s="1"/>
  <c r="U28" i="3"/>
  <c r="U81" i="3" s="1"/>
  <c r="W78" i="3"/>
  <c r="Q28" i="3"/>
  <c r="Q81" i="3" s="1"/>
  <c r="T34" i="3"/>
  <c r="T37" i="3" s="1"/>
  <c r="U33" i="3"/>
  <c r="K198" i="3"/>
  <c r="L195" i="3"/>
  <c r="L196" i="3" s="1"/>
  <c r="S34" i="3"/>
  <c r="R81" i="3"/>
  <c r="W84" i="3" l="1"/>
  <c r="W86" i="3" s="1"/>
  <c r="W18" i="3"/>
  <c r="W19" i="3" s="1"/>
  <c r="W79" i="3" s="1"/>
  <c r="V27" i="3"/>
  <c r="W27" i="3" s="1"/>
  <c r="L198" i="3"/>
  <c r="L197" i="3"/>
  <c r="V80" i="3"/>
  <c r="V32" i="3"/>
  <c r="V33" i="3" s="1"/>
  <c r="W33" i="3" s="1"/>
  <c r="W34" i="3" s="1"/>
  <c r="W80" i="3"/>
  <c r="P34" i="3"/>
  <c r="T36" i="3"/>
  <c r="T39" i="3" s="1"/>
  <c r="T38" i="3"/>
  <c r="S38" i="3"/>
  <c r="S37" i="3"/>
  <c r="S36" i="3"/>
  <c r="S39" i="3" s="1"/>
  <c r="U34" i="3"/>
  <c r="P38" i="3" l="1"/>
  <c r="P37" i="3"/>
  <c r="W28" i="3"/>
  <c r="W81" i="3" s="1"/>
  <c r="W36" i="3"/>
  <c r="V28" i="3"/>
  <c r="V81" i="3" s="1"/>
  <c r="V34" i="3"/>
  <c r="V37" i="3" s="1"/>
  <c r="P36" i="3"/>
  <c r="P39" i="3" s="1"/>
  <c r="U38" i="3"/>
  <c r="U37" i="3"/>
  <c r="U36" i="3"/>
  <c r="U39" i="3" s="1"/>
  <c r="W41" i="3" l="1"/>
  <c r="W38" i="3" s="1"/>
  <c r="V36" i="3"/>
  <c r="V39" i="3" s="1"/>
  <c r="V38" i="3"/>
  <c r="W40" i="3"/>
  <c r="W37" i="3" s="1"/>
  <c r="W39" i="3" l="1"/>
  <c r="R30" i="3" l="1"/>
  <c r="R76" i="3" s="1"/>
  <c r="Q31" i="3"/>
  <c r="R31" i="3" s="1"/>
  <c r="R32" i="3" l="1"/>
  <c r="Q32" i="3"/>
  <c r="Q33" i="3" l="1"/>
  <c r="R33" i="3" s="1"/>
  <c r="R77" i="3" l="1"/>
  <c r="R34" i="3"/>
  <c r="Q34" i="3"/>
  <c r="Q38" i="3" l="1"/>
  <c r="Q36" i="3"/>
  <c r="Q39" i="3" s="1"/>
  <c r="C205" i="3" s="1"/>
  <c r="Q37" i="3"/>
  <c r="R41" i="3"/>
  <c r="R38" i="3" s="1"/>
  <c r="R36" i="3"/>
  <c r="R40" i="3"/>
  <c r="R37" i="3" s="1"/>
  <c r="C212" i="3" l="1"/>
  <c r="C6" i="3"/>
  <c r="R39" i="3"/>
  <c r="C213" i="3" l="1"/>
  <c r="C214" i="3"/>
  <c r="C7" i="3" s="1"/>
</calcChain>
</file>

<file path=xl/comments1.xml><?xml version="1.0" encoding="utf-8"?>
<comments xmlns="http://schemas.openxmlformats.org/spreadsheetml/2006/main">
  <authors>
    <author>Admin</author>
  </authors>
  <commentList>
    <comment ref="P13" authorId="0" shapeId="0">
      <text>
        <r>
          <rPr>
            <sz val="9"/>
            <color indexed="81"/>
            <rFont val="Tahoma"/>
            <family val="2"/>
          </rPr>
          <t>Management guided revenue growth of 1% to 4% (ex SP Video CPE biz) on 2/10/2016.</t>
        </r>
      </text>
    </comment>
    <comment ref="Q13" authorId="0" shapeId="0">
      <text>
        <r>
          <rPr>
            <sz val="9"/>
            <color indexed="81"/>
            <rFont val="Tahoma"/>
            <family val="2"/>
          </rPr>
          <t>Management guided revenue growth of 0% to 3% (ex SP Video CPE biz) on 5/18/2016.</t>
        </r>
      </text>
    </comment>
    <comment ref="P38" authorId="0" shapeId="0">
      <text>
        <r>
          <rPr>
            <sz val="9"/>
            <color indexed="81"/>
            <rFont val="Tahoma"/>
            <family val="2"/>
          </rPr>
          <t>Management guided GAAP EPS between $0.42 and $0.68 on 2/10/2016.</t>
        </r>
      </text>
    </comment>
    <comment ref="Q38" authorId="0" shapeId="0">
      <text>
        <r>
          <rPr>
            <sz val="9"/>
            <color indexed="81"/>
            <rFont val="Tahoma"/>
            <family val="2"/>
          </rPr>
          <t>Management guided GAAP EPS between $0.48 and $0.53 on 5/19/2016.</t>
        </r>
      </text>
    </comment>
    <comment ref="P39" authorId="0" shapeId="0">
      <text>
        <r>
          <rPr>
            <sz val="9"/>
            <color indexed="81"/>
            <rFont val="Tahoma"/>
            <family val="2"/>
          </rPr>
          <t>Management guided Non-GAAP EPS between $0.54 and $0.56 on 2/10/2016.</t>
        </r>
      </text>
    </comment>
    <comment ref="Q39" authorId="0" shapeId="0">
      <text>
        <r>
          <rPr>
            <sz val="9"/>
            <color indexed="81"/>
            <rFont val="Tahoma"/>
            <family val="2"/>
          </rPr>
          <t>Management guided Non-GAAP EPS between $0.59 and $0.61 on 5/18/2016.</t>
        </r>
      </text>
    </comment>
    <comment ref="P79" authorId="0" shapeId="0">
      <text>
        <r>
          <rPr>
            <sz val="9"/>
            <color indexed="81"/>
            <rFont val="Tahoma"/>
            <family val="2"/>
          </rPr>
          <t>Management guided Non-GAAP gross margin between 62.5% and 63.5% on 2/10/2016.</t>
        </r>
      </text>
    </comment>
    <comment ref="Q79" authorId="0" shapeId="0">
      <text>
        <r>
          <rPr>
            <sz val="9"/>
            <color indexed="81"/>
            <rFont val="Tahoma"/>
            <family val="2"/>
          </rPr>
          <t>Management guided Non-GAAP gross margin between 63% and 64% on 5/18/2016.</t>
        </r>
      </text>
    </comment>
    <comment ref="P81" authorId="0" shapeId="0">
      <text>
        <r>
          <rPr>
            <sz val="9"/>
            <color indexed="81"/>
            <rFont val="Tahoma"/>
            <family val="2"/>
          </rPr>
          <t>Management guided Non-GAAP operating margin between 28.5% and 29.5% on 2/10/2016.</t>
        </r>
      </text>
    </comment>
    <comment ref="Q81" authorId="0" shapeId="0">
      <text>
        <r>
          <rPr>
            <sz val="9"/>
            <color indexed="81"/>
            <rFont val="Tahoma"/>
            <family val="2"/>
          </rPr>
          <t>Management guided Non-GAAP operating margin between 29% and 30% on 5/18/2016.</t>
        </r>
      </text>
    </comment>
    <comment ref="P88" authorId="0" shapeId="0">
      <text>
        <r>
          <rPr>
            <sz val="9"/>
            <color indexed="81"/>
            <rFont val="Tahoma"/>
            <family val="2"/>
          </rPr>
          <t>Management guided the EPS impact from share-based comp to be between $0.05 and $0.06 on 2/10/2016.</t>
        </r>
      </text>
    </comment>
    <comment ref="Q88" authorId="0" shapeId="0">
      <text>
        <r>
          <rPr>
            <sz val="9"/>
            <color indexed="81"/>
            <rFont val="Tahoma"/>
            <family val="2"/>
          </rPr>
          <t>Management guided the EPS impact from share-based comp to be between $0.05 and $0.06 on 5/18/2016.</t>
        </r>
      </text>
    </comment>
    <comment ref="P92" authorId="0" shapeId="0">
      <text>
        <r>
          <rPr>
            <sz val="9"/>
            <color indexed="81"/>
            <rFont val="Tahoma"/>
            <family val="2"/>
          </rPr>
          <t>Management guided the EPS impact from amortization to be between $0.03 and $0.11 on 2/10/2016.</t>
        </r>
      </text>
    </comment>
    <comment ref="Q92" authorId="0" shapeId="0">
      <text>
        <r>
          <rPr>
            <sz val="9"/>
            <color indexed="81"/>
            <rFont val="Tahoma"/>
            <family val="2"/>
          </rPr>
          <t>Management guided the EPS impact from amortization to be between $0.03 and $0.11 on 5/18/2016.</t>
        </r>
      </text>
    </comment>
    <comment ref="P97" authorId="0" shapeId="0">
      <text>
        <r>
          <rPr>
            <sz val="9"/>
            <color indexed="81"/>
            <rFont val="Tahoma"/>
            <family val="2"/>
          </rPr>
          <t>Management guided the EPS impact from other Non-GAAP items to be between $0.00 and $0.01 on 2/10/2016.</t>
        </r>
      </text>
    </comment>
  </commentList>
</comments>
</file>

<file path=xl/sharedStrings.xml><?xml version="1.0" encoding="utf-8"?>
<sst xmlns="http://schemas.openxmlformats.org/spreadsheetml/2006/main" count="389" uniqueCount="232">
  <si>
    <t>(Dollars in millions, except per share data)</t>
  </si>
  <si>
    <t>Multiple Valuation</t>
  </si>
  <si>
    <t>P/E used for valuation</t>
  </si>
  <si>
    <t xml:space="preserve">Segment Data &amp; Income Statement Ratios </t>
  </si>
  <si>
    <t>Basic shares outstanding (GAAP)</t>
  </si>
  <si>
    <t>Diluted shares outstanding (GAAP)</t>
  </si>
  <si>
    <t>Diluted EPS (Non-GAAP)</t>
  </si>
  <si>
    <t>Net income (Non-GAAP)</t>
  </si>
  <si>
    <t>NTM P/E 3-month average</t>
  </si>
  <si>
    <t>NTM P/E 3-month high</t>
  </si>
  <si>
    <t>NTM P/E 3-month low</t>
  </si>
  <si>
    <t>FY 2014</t>
  </si>
  <si>
    <t>FY 2016E</t>
  </si>
  <si>
    <t xml:space="preserve">Plus net cash/(debt) per share </t>
  </si>
  <si>
    <t>Implied P/E 12-month target value</t>
  </si>
  <si>
    <t>Analysis of share count changes</t>
  </si>
  <si>
    <t>Change in basic shares  (excluding repurchases)</t>
  </si>
  <si>
    <t>Change in diluted shares  (excluding repurchases)</t>
  </si>
  <si>
    <t>Share repurchase assumptions: average price</t>
  </si>
  <si>
    <t>Share repurchase: amount in the period ($M)</t>
  </si>
  <si>
    <t>Shares repurchased (M) [repurchase details are rounded]</t>
  </si>
  <si>
    <t>General and administrative</t>
  </si>
  <si>
    <t>Effective income tax rate</t>
  </si>
  <si>
    <t>Operating Income (GAAP)</t>
  </si>
  <si>
    <t>Operating Income (Non-GAAP)</t>
  </si>
  <si>
    <t>Operating Income Margin (GAAP)</t>
  </si>
  <si>
    <t>Operating Income Margin (Non-GAAP)</t>
  </si>
  <si>
    <t>Total Operating Expenses (ex cost of revenue)</t>
  </si>
  <si>
    <t>Interest expense</t>
  </si>
  <si>
    <t>Net income (GAAP)</t>
  </si>
  <si>
    <t>($ in millions  unless otherwise noted)</t>
  </si>
  <si>
    <t>Average interest expense</t>
  </si>
  <si>
    <t>Blue cells = Gutenberg® estimates</t>
  </si>
  <si>
    <t>Research and development</t>
  </si>
  <si>
    <t>Sales and marketing</t>
  </si>
  <si>
    <t>Provision/(Benefit) for income taxes</t>
  </si>
  <si>
    <t>Ratio Analysis</t>
  </si>
  <si>
    <t>EBITDA Margin (Non-GAAP)</t>
  </si>
  <si>
    <t>Gross Profit (GAAP)</t>
  </si>
  <si>
    <t>Gross Profit (Non-GAAP)</t>
  </si>
  <si>
    <t>Non-GAAP Adjustment Analysis</t>
  </si>
  <si>
    <t xml:space="preserve">   Total Stock-based compensation ($M)</t>
  </si>
  <si>
    <t xml:space="preserve">   Total Stock-based compensation as a % of revenue</t>
  </si>
  <si>
    <t xml:space="preserve">   Total Amortization of intangibles ($M)</t>
  </si>
  <si>
    <t xml:space="preserve">(a) Multiples are calculated excluding the value of net cash/(debt) and are based on the 3-month average daily share price compared to the consensus EPS estimates for the next twelve month period. </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</si>
  <si>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</si>
  <si>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</si>
  <si>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</si>
  <si>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</si>
  <si>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</si>
  <si>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</si>
  <si>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</si>
  <si>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</si>
  <si>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</si>
  <si>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</si>
  <si>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Segment Breakdown</t>
  </si>
  <si>
    <t>BALANCE SHEET</t>
  </si>
  <si>
    <t>Assets</t>
  </si>
  <si>
    <t>Cash and equivalents</t>
  </si>
  <si>
    <t xml:space="preserve">Accounts receivables, net </t>
  </si>
  <si>
    <t>Total Current Assets</t>
  </si>
  <si>
    <t xml:space="preserve">Property, plant and equipment, net </t>
  </si>
  <si>
    <t>Total Assets</t>
  </si>
  <si>
    <t>Accounts payable</t>
  </si>
  <si>
    <t>Total Current liabilities</t>
  </si>
  <si>
    <t>Other long-term liabilities</t>
  </si>
  <si>
    <t>Total liabilities</t>
  </si>
  <si>
    <t>CASH FLOW STATEMENT</t>
  </si>
  <si>
    <t>Cash flows from operating activities</t>
  </si>
  <si>
    <t>Net income (loss)</t>
  </si>
  <si>
    <t>Change in operating assets and liabilities</t>
  </si>
  <si>
    <t>Accounts receivable</t>
  </si>
  <si>
    <t>Net cash provided by operating activities</t>
  </si>
  <si>
    <t>Cash flows from investing activities</t>
  </si>
  <si>
    <t>Net cash provided by (used for) investing</t>
  </si>
  <si>
    <t>Cash flows from financing activities</t>
  </si>
  <si>
    <t>Net cash provided by (used for) financing</t>
  </si>
  <si>
    <t>Net increase (decrease) in cash and equivalents</t>
  </si>
  <si>
    <t>Cash and equivalents at beginning of period</t>
  </si>
  <si>
    <t>Cash and equivalents at end of period</t>
  </si>
  <si>
    <t>Net cash/(debt) per diluted share (Non-GAAP)</t>
  </si>
  <si>
    <t>Goodwill</t>
  </si>
  <si>
    <t>Other assets</t>
  </si>
  <si>
    <t xml:space="preserve">Common stock </t>
  </si>
  <si>
    <t>Accumulated other comprehensive loss</t>
  </si>
  <si>
    <t>Deferred income taxes</t>
  </si>
  <si>
    <t>Jan-16</t>
  </si>
  <si>
    <t>Jul-15</t>
  </si>
  <si>
    <t>Oct-15</t>
  </si>
  <si>
    <t>April-15</t>
  </si>
  <si>
    <t>Jan-14</t>
  </si>
  <si>
    <t>Jan-15</t>
  </si>
  <si>
    <t>Oct-13</t>
  </si>
  <si>
    <t>April-14</t>
  </si>
  <si>
    <t>Jul-14</t>
  </si>
  <si>
    <t>Oct-14</t>
  </si>
  <si>
    <t>Product</t>
  </si>
  <si>
    <t>Service</t>
  </si>
  <si>
    <t>Amortization of purchased intangible assets</t>
  </si>
  <si>
    <t>Restructuring and other charges</t>
  </si>
  <si>
    <t>Interest income</t>
  </si>
  <si>
    <t>Other income (loss), net</t>
  </si>
  <si>
    <t>Income before provision for income taxes (GAAP)</t>
  </si>
  <si>
    <t>EPS Basic</t>
  </si>
  <si>
    <t>EPS Diluted (GAAP)</t>
  </si>
  <si>
    <t>Cash dividends declared per common share</t>
  </si>
  <si>
    <t>Investments</t>
  </si>
  <si>
    <t>Inventories</t>
  </si>
  <si>
    <t>Financing receivables</t>
  </si>
  <si>
    <t>Deferred tax assets</t>
  </si>
  <si>
    <t>other current assets</t>
  </si>
  <si>
    <t>Purchased intngible assets, net</t>
  </si>
  <si>
    <t>Liabilities and Equity</t>
  </si>
  <si>
    <t>Short-term debt</t>
  </si>
  <si>
    <t xml:space="preserve">Accounts payable </t>
  </si>
  <si>
    <t xml:space="preserve">Income taxes payable </t>
  </si>
  <si>
    <t>Accured compensation</t>
  </si>
  <si>
    <t>Defferred revenue</t>
  </si>
  <si>
    <t>Other current liabilities</t>
  </si>
  <si>
    <t>Long-term debt</t>
  </si>
  <si>
    <t>Depreciation, amortization, and other</t>
  </si>
  <si>
    <t>Share-based compensation expense</t>
  </si>
  <si>
    <t>Provision for receivables</t>
  </si>
  <si>
    <t>Excess tax benefits from share-based compensation</t>
  </si>
  <si>
    <t>(Gains) losses on divestitures, investments and other, net</t>
  </si>
  <si>
    <t>Income taxes</t>
  </si>
  <si>
    <t>Accrued compensation</t>
  </si>
  <si>
    <t>Deferred revenue</t>
  </si>
  <si>
    <t>Other liabilities</t>
  </si>
  <si>
    <t>Purchases of investments</t>
  </si>
  <si>
    <t>Proceeds from sales of investments</t>
  </si>
  <si>
    <t>Proceeds from maturities and investments</t>
  </si>
  <si>
    <t>Acquisition of businesses</t>
  </si>
  <si>
    <t>Proceeds from business divestiture</t>
  </si>
  <si>
    <t>Purchases of investments in privately held companies</t>
  </si>
  <si>
    <t>Return on investments in privately held companies</t>
  </si>
  <si>
    <t>Acquisition of property and equipment</t>
  </si>
  <si>
    <t>Proceeds from sales of property and equipment</t>
  </si>
  <si>
    <t>Other</t>
  </si>
  <si>
    <t>Issuances of common stock</t>
  </si>
  <si>
    <t>Repurchases of common stock-repurchase program</t>
  </si>
  <si>
    <t xml:space="preserve">Shares repurchased for tax withholdingd on investing </t>
  </si>
  <si>
    <t>Short-term borrowings, original maturities less than 90 day</t>
  </si>
  <si>
    <t>Repayment of debt</t>
  </si>
  <si>
    <t>Dividends paid</t>
  </si>
  <si>
    <t xml:space="preserve">Other </t>
  </si>
  <si>
    <t>Jul-16</t>
  </si>
  <si>
    <t>Research and development as % of revenue</t>
  </si>
  <si>
    <t>Sales and marketing as % of revenue</t>
  </si>
  <si>
    <t>General and administrative as % of revenue</t>
  </si>
  <si>
    <t>Amortization of purchased intangible assets (average)</t>
  </si>
  <si>
    <t>Oct-16</t>
  </si>
  <si>
    <t>Jan-17</t>
  </si>
  <si>
    <t>April-17</t>
  </si>
  <si>
    <t>Jul-17</t>
  </si>
  <si>
    <t>Other income loss as a % of revenue</t>
  </si>
  <si>
    <t xml:space="preserve">                   -  </t>
  </si>
  <si>
    <t xml:space="preserve">                         -  </t>
  </si>
  <si>
    <t>-</t>
  </si>
  <si>
    <t>Issuances of debt</t>
  </si>
  <si>
    <t xml:space="preserve">                  -  </t>
  </si>
  <si>
    <t xml:space="preserve">                    -  </t>
  </si>
  <si>
    <t xml:space="preserve">Switching </t>
  </si>
  <si>
    <t>NGN Routing</t>
  </si>
  <si>
    <t>Collaboration</t>
  </si>
  <si>
    <t>Service Provider Video</t>
  </si>
  <si>
    <t xml:space="preserve">   Switching growth rate (QoQ)</t>
  </si>
  <si>
    <t xml:space="preserve">   NGN Routing growth rate (QoQ)</t>
  </si>
  <si>
    <t xml:space="preserve">   Collaboration growth rate (QoQ)</t>
  </si>
  <si>
    <t xml:space="preserve">   Service Provider Video growth rate (QoQ)</t>
  </si>
  <si>
    <t>Wireless</t>
  </si>
  <si>
    <t xml:space="preserve">   Wireless growth rate (QoQ)</t>
  </si>
  <si>
    <t>Security</t>
  </si>
  <si>
    <t xml:space="preserve">   Security growth rate (QoQ)</t>
  </si>
  <si>
    <t xml:space="preserve">   Other growth rate (QoQ)</t>
  </si>
  <si>
    <t xml:space="preserve">Total Product </t>
  </si>
  <si>
    <t xml:space="preserve">   Total Product growth rate (QoQ)</t>
  </si>
  <si>
    <t>Data Center</t>
  </si>
  <si>
    <t xml:space="preserve">   Data Center growth rate (QoQ)</t>
  </si>
  <si>
    <t xml:space="preserve">                  Check Equation </t>
  </si>
  <si>
    <t>Cisco System, Inc. (CSCO) Income Statement</t>
  </si>
  <si>
    <t>F1Q14</t>
  </si>
  <si>
    <t>F2Q14</t>
  </si>
  <si>
    <t>F3Q14</t>
  </si>
  <si>
    <t>F4Q14</t>
  </si>
  <si>
    <t>F1Q15</t>
  </si>
  <si>
    <t>F2Q15</t>
  </si>
  <si>
    <t>F3Q15</t>
  </si>
  <si>
    <t>F4Q15</t>
  </si>
  <si>
    <t>F2Q16</t>
  </si>
  <si>
    <t>F4Q16E</t>
  </si>
  <si>
    <t>F1Q17E</t>
  </si>
  <si>
    <t>F2Q17E</t>
  </si>
  <si>
    <t>F4Q17E</t>
  </si>
  <si>
    <t>Orange cells = Consensus estimates (updated 5/15/2016)</t>
  </si>
  <si>
    <t>Service revenue</t>
  </si>
  <si>
    <t>Service revenue as a percentage of product revenue</t>
  </si>
  <si>
    <t>Product gross margin (GAAP)</t>
  </si>
  <si>
    <t>Service gross margin (GAAP)</t>
  </si>
  <si>
    <t>Restructuring and other charges (average)</t>
  </si>
  <si>
    <t>Corporate average gross margin (GAAP)</t>
  </si>
  <si>
    <t>Corporate average gross margin (Non-GAAP)</t>
  </si>
  <si>
    <t>F3Q17E</t>
  </si>
  <si>
    <t>FY 2017E</t>
  </si>
  <si>
    <t>Share-based compensation (Cost of sales)</t>
  </si>
  <si>
    <t>Share-based compensation (Operating expenses)</t>
  </si>
  <si>
    <t>Amortization of intagibles (Cost of sales)</t>
  </si>
  <si>
    <t>Amortization of intagibles (Operating expenses)</t>
  </si>
  <si>
    <t xml:space="preserve">   Total Revenue</t>
  </si>
  <si>
    <t xml:space="preserve">   Total Cost of Sales</t>
  </si>
  <si>
    <t xml:space="preserve">  Cost of revenue adjustments (Non-GAAP)</t>
  </si>
  <si>
    <t xml:space="preserve">  Opex adjustments (Non-GAAP)</t>
  </si>
  <si>
    <t xml:space="preserve">  Net income adjustments (Non-GAAP)</t>
  </si>
  <si>
    <t>Acquisition/divestiture costs &amp; other (Cost of sales)</t>
  </si>
  <si>
    <t>Acquisition/divestiture costs &amp; other (Operating expenses)</t>
  </si>
  <si>
    <t xml:space="preserve">   Total Acquisition and other adjustments ($M)</t>
  </si>
  <si>
    <t>Acquisition/divestiture costs &amp; other (Net Income)</t>
  </si>
  <si>
    <t xml:space="preserve">   Total Stock-based comp impact on EPS</t>
  </si>
  <si>
    <t xml:space="preserve">   Total Amortization of intangibles impact on EPS</t>
  </si>
  <si>
    <t xml:space="preserve">   Total Acquisition and other adjustments impact on EPS</t>
  </si>
  <si>
    <t>Preferred stock</t>
  </si>
  <si>
    <t>Retained earnings</t>
  </si>
  <si>
    <t>Noncontrolling interests</t>
  </si>
  <si>
    <t>Total equity</t>
  </si>
  <si>
    <t>Average interest income</t>
  </si>
  <si>
    <t>April-16</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</si>
  <si>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The multiple  in this section was last updated on 5/15/2016.</t>
    </r>
  </si>
  <si>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5/15/2016. </t>
    </r>
  </si>
  <si>
    <t>Purple cells = Company guidance (updated 5/18/2016)</t>
  </si>
  <si>
    <t>F3Q16</t>
  </si>
  <si>
    <t>F4Q15 SP Video Revenue:</t>
  </si>
  <si>
    <t>YoY Revenue Growth (ex SP Video):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</si>
</sst>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_(* #,##0.000_);_(* \(#,##0.000\);_(* &quot;-&quot;??_);_(@_)"/>
    <numFmt numFmtId="169" formatCode="#,##0.0_);\(#,##0.0\)"/>
    <numFmt numFmtId="170" formatCode="#,##0.0\ ;\(#,##0.0\)"/>
    <numFmt numFmtId="171" formatCode="#,##0\ ;\(#,##0.0\)"/>
    <numFmt numFmtId="172" formatCode="&quot;$&quot;0.00_)"/>
    <numFmt numFmtId="173" formatCode="#,##0&quot;%&quot;"/>
    <numFmt numFmtId="174" formatCode="#,##0___);\(#,##0.00\)"/>
    <numFmt numFmtId="175" formatCode="0%;\(0%\)"/>
    <numFmt numFmtId="176" formatCode="_(* #,##0,,_);_(* \(#,##0,,\);_(* &quot;-&quot;_)"/>
    <numFmt numFmtId="177" formatCode="_(* #,##0_);[Red]_(* \(#,##0\);_(* &quot;&quot;&quot;&quot;&quot;&quot;&quot;&quot;\ \-\ &quot;&quot;&quot;&quot;&quot;&quot;&quot;&quot;_);_(@_)"/>
    <numFmt numFmtId="178" formatCode="_(* #,##0,_);[Red]_(* \(#,##0,\);_(* &quot;&quot;&quot;&quot;&quot;&quot;&quot;&quot;\ \-\ &quot;&quot;&quot;&quot;&quot;&quot;&quot;&quot;_);_(@_)"/>
    <numFmt numFmtId="179" formatCode="0%;\(0%\);;"/>
    <numFmt numFmtId="180" formatCode="0%;\(0%\);&quot;-&quot;"/>
    <numFmt numFmtId="181" formatCode="#,##0_);[Red]\(#,##0\);&quot;-&quot;"/>
    <numFmt numFmtId="182" formatCode="*-"/>
    <numFmt numFmtId="183" formatCode="#,##0;\-#,##0;&quot;-&quot;"/>
    <numFmt numFmtId="184" formatCode="_._.&quot;$&quot;* \(#,##0\)_%;_._.&quot;$&quot;* #,##0_)_%;_._.&quot;$&quot;* 0_)_%;_._.@_)_%"/>
    <numFmt numFmtId="185" formatCode="_._.* \(#,##0\)_%;_._.* #,##0_)_%;_._.* 0_)_%;_._.@_)_%"/>
    <numFmt numFmtId="186" formatCode="&quot;$&quot;#,##0;\-&quot;$&quot;#,##0"/>
    <numFmt numFmtId="187" formatCode="_-&quot;$&quot;* #,##0_-;\-&quot;$&quot;* #,##0_-;_-&quot;$&quot;* &quot;-&quot;_-;_-@_-"/>
    <numFmt numFmtId="188" formatCode="_-&quot;$&quot;* #,##0.00_-;\-&quot;$&quot;* #,##0.00_-;_-&quot;$&quot;* &quot;-&quot;??_-;_-@_-"/>
    <numFmt numFmtId="189" formatCode="#,##0.00;\-#,##0.00;&quot;-&quot;"/>
    <numFmt numFmtId="190" formatCode="* #,##0.00_);\(#,##0.00\)"/>
    <numFmt numFmtId="191" formatCode="_([$€-2]* #,##0.00_);_([$€-2]* \(#,##0.00\);_([$€-2]* &quot;-&quot;??_)"/>
    <numFmt numFmtId="192" formatCode="0.0_)\%;\(0.0\)\%;0.0_)\%;@_)_%"/>
    <numFmt numFmtId="193" formatCode="#,##0.0_)_%;\(#,##0.0\)_%;0.0_)_%;@_)_%"/>
    <numFmt numFmtId="194" formatCode="#,##0.0_);\(#,##0.0\);#,##0.0_);@_)"/>
    <numFmt numFmtId="195" formatCode="&quot;$&quot;_(#,##0.00_);&quot;$&quot;\(#,##0.00\);&quot;$&quot;_(0.00_);@_)"/>
    <numFmt numFmtId="196" formatCode="#,##0.00_);\(#,##0.00\);0.00_);@_)"/>
    <numFmt numFmtId="197" formatCode="\€_(#,##0.00_);\€\(#,##0.00\);\€_(0.00_);@_)"/>
    <numFmt numFmtId="198" formatCode="#,##0_)\x;\(#,##0\)\x;0_)\x;@_)_x"/>
    <numFmt numFmtId="199" formatCode="#,##0_)_x;\(#,##0\)_x;0_)_x;@_)_x"/>
    <numFmt numFmtId="200" formatCode="#,##0.0000;\-#,##0.0000"/>
    <numFmt numFmtId="201" formatCode="#,##0.000000;\-#,##0.000000"/>
    <numFmt numFmtId="202" formatCode="#,##0.0;\-#,##0.0"/>
    <numFmt numFmtId="203" formatCode="#,##0.000;\-#,##0.000"/>
    <numFmt numFmtId="204" formatCode="#,##0.00000;\-#,##0.00000"/>
    <numFmt numFmtId="205" formatCode="#,##0.0000000;\-#,##0.0000000"/>
    <numFmt numFmtId="206" formatCode="#,##0.00000000;\-#,##0.00000000"/>
    <numFmt numFmtId="207" formatCode="#,##0.000000000;\-#,##0.000000000"/>
    <numFmt numFmtId="208" formatCode="#,##0.0000000000;\-#,##0.0000000000"/>
    <numFmt numFmtId="209" formatCode="0.0"/>
    <numFmt numFmtId="210" formatCode="0.000000"/>
    <numFmt numFmtId="211" formatCode="&quot;£&quot;#,##0;[Red]\-&quot;£&quot;#,##0"/>
    <numFmt numFmtId="212" formatCode="0.00_);[Red]\(0.00\)"/>
    <numFmt numFmtId="213" formatCode="&quot;£&quot;#,##0.00;[Red]\-&quot;£&quot;#,##0.00"/>
    <numFmt numFmtId="214" formatCode="_(* #,##0.000_);_(* \(#,##0.000\);_(* &quot;-&quot;_);_(@_)"/>
    <numFmt numFmtId="215" formatCode="_-&quot;£&quot;* #,##0_-;\-&quot;£&quot;* #,##0_-;_-&quot;£&quot;* &quot;-&quot;_-;_-@_-"/>
    <numFmt numFmtId="216" formatCode="_(&quot;$&quot;* #,##0,_);_(&quot;$&quot;* \(#,##0,\);_(&quot;$&quot;* &quot;-&quot;_);_(@_)"/>
    <numFmt numFmtId="217" formatCode="&quot;SFr.&quot;#,##0;[Red]&quot;SFr.&quot;\-#,##0"/>
    <numFmt numFmtId="218" formatCode="_-&quot;£&quot;* #,##0.00_-;\-&quot;£&quot;* #,##0.00_-;_-&quot;£&quot;* &quot;-&quot;??_-;_-@_-"/>
    <numFmt numFmtId="219" formatCode="#,##0;[Red]\(#,##0\)"/>
    <numFmt numFmtId="220" formatCode="&quot;$&quot;#,##0;[Red]\-&quot;$&quot;#,##0"/>
    <numFmt numFmtId="221" formatCode="_-* #,##0_-;\-* #,##0_-;_-* &quot;-&quot;_-;_-@_-"/>
    <numFmt numFmtId="222" formatCode="_-* #,##0.00_-;\-* #,##0.00_-;_-* &quot;-&quot;??_-;_-@_-"/>
    <numFmt numFmtId="223" formatCode="0.0%;\(0.0%\)"/>
    <numFmt numFmtId="224" formatCode="[$$-409]#,##0.0_);[Red]\([$$-409]#,##0.0\)"/>
    <numFmt numFmtId="225" formatCode="&quot;$&quot;#,##0,_);\(&quot;$&quot;#,##0,\)"/>
    <numFmt numFmtId="226" formatCode="&quot;$&quot;#,##0,,_);\(&quot;$&quot;#,##0,,\)"/>
    <numFmt numFmtId="227" formatCode="0.00000&quot;  &quot;"/>
    <numFmt numFmtId="228" formatCode="&quot;$&quot;_(#,##0.00_);&quot;$&quot;\(#,##0.00\)"/>
    <numFmt numFmtId="229" formatCode="#,##0.0_)\x;\(#,##0.0\)\x"/>
    <numFmt numFmtId="230" formatCode="#,##0.0_)_x;\(#,##0.0\)_x"/>
    <numFmt numFmtId="231" formatCode="0.0_)\%;\(0.0\)\%"/>
    <numFmt numFmtId="232" formatCode="#,##0.0_)_%;\(#,##0.0\)_%"/>
    <numFmt numFmtId="233" formatCode="_ * #,##0.00_ ;_ * \-#,##0.00_ ;_ * &quot;-&quot;??_ ;_ @_ "/>
    <numFmt numFmtId="234" formatCode="&quot;SFr.&quot;#,##0;&quot;SFr.&quot;\-#,##0"/>
    <numFmt numFmtId="235" formatCode="&quot;000-&quot;0000\-000"/>
    <numFmt numFmtId="236" formatCode="&quot;259-5001-&quot;000"/>
    <numFmt numFmtId="237" formatCode="000000"/>
    <numFmt numFmtId="238" formatCode="&quot;600-&quot;0000\-000"/>
    <numFmt numFmtId="239" formatCode="_(&quot;$&quot;* #,##0.0_);_(&quot;$&quot;* \(#,##0.0\);_(&quot;$&quot;* &quot;-&quot;_);_(@_)"/>
    <numFmt numFmtId="240" formatCode="General_)"/>
    <numFmt numFmtId="241" formatCode="#,##0,"/>
    <numFmt numFmtId="242" formatCode="0.000"/>
    <numFmt numFmtId="243" formatCode="&quot;fl&quot;#,##0_);\(&quot;fl&quot;#,##0\)"/>
    <numFmt numFmtId="244" formatCode="&quot;fl&quot;#,##0_);[Red]\(&quot;fl&quot;#,##0\)"/>
    <numFmt numFmtId="245" formatCode="_(* #,##0.0_);_(* \(#,##0.00\);_(* &quot;-&quot;??_);_(@_)"/>
    <numFmt numFmtId="246" formatCode="&quot;fl&quot;#,##0.00_);\(&quot;fl&quot;#,##0.00\)"/>
    <numFmt numFmtId="247" formatCode="_ * #,##0_ ;_ * \-#,##0_ ;_ * &quot;-&quot;_ ;_ @_ "/>
    <numFmt numFmtId="248" formatCode="_(* #,##0_);[Red]_(* \(#,##0\);_(* &quot;-&quot;_);_(@_)"/>
    <numFmt numFmtId="249" formatCode="_(* #,##0.0_);[Red]_(* \(#,##0.0\);_(* &quot;-&quot;_);_(@_)"/>
    <numFmt numFmtId="250" formatCode="_(* #,##0.00_);[Red]_(* \(#,##0.00\);_(* &quot;-&quot;_);_(@_)"/>
    <numFmt numFmtId="251" formatCode="_(* #,##0,_);[Red]_(* \(#,##0,\);_(* &quot;-&quot;_);_(@_)"/>
    <numFmt numFmtId="252" formatCode="_(* #,##0.0,_);[Red]_(* \(#,##0.0,\);_(* &quot;-&quot;_);_(@_)"/>
    <numFmt numFmtId="253" formatCode="_(* #,##0,,_);[Red]_(* \(#,##0,,\);_(* &quot;-&quot;_);_(@_)"/>
    <numFmt numFmtId="254" formatCode="_(* #,##0.0,,_);[Red]_(* \(#,##0.0,,\);_(* &quot;-&quot;_);_(@_)"/>
    <numFmt numFmtId="255" formatCode="#,##0_%_);\(#,##0\)_%;#,##0_%_);@_%_)"/>
    <numFmt numFmtId="256" formatCode="#,##0_%_);\(#,##0\)_%;**;@_%_)"/>
    <numFmt numFmtId="257" formatCode="#,##0_%_);\(#,##0\)_%"/>
    <numFmt numFmtId="258" formatCode="####\-####"/>
    <numFmt numFmtId="259" formatCode="_(&quot;$&quot;#,##0_);[Red]_(\(&quot;$&quot;#,##0\);_(&quot;- &quot;?_);_(@_)"/>
    <numFmt numFmtId="260" formatCode="_(&quot;$&quot;#,##0.0_);[Red]_(\(&quot;$&quot;#,##0.0\);_(&quot;- &quot;?_);_(@_)"/>
    <numFmt numFmtId="261" formatCode="&quot;$&quot;#,##0.0_);\(&quot;$&quot;#,##0.0\)"/>
    <numFmt numFmtId="262" formatCode="_(&quot;$&quot;#,##0.00_);[Red]_(\(&quot;$&quot;#,##0.00\);_(&quot;- &quot;?_);_(@_)"/>
    <numFmt numFmtId="263" formatCode="_(&quot;$&quot;#,##0.000_);[Red]_(\(&quot;$&quot;#,##0.000\);_(&quot;- &quot;?_);_(@_)"/>
    <numFmt numFmtId="264" formatCode="_(&quot;$&quot;#,##0,_);[Red]_(\(&quot;$&quot;#,##0,\);_(&quot;- &quot;?_);_(@_)"/>
    <numFmt numFmtId="265" formatCode="_(&quot;$&quot;#,##0.0,_);[Red]_(\(&quot;$&quot;#,##0.0,\);_(&quot;- &quot;?_);_(@_)"/>
    <numFmt numFmtId="266" formatCode="_(&quot;$&quot;#,##0,,_);[Red]_(\(&quot;$&quot;#,##0,,\);_(&quot;- &quot;?_);_(@_)"/>
    <numFmt numFmtId="267" formatCode="_(&quot;$&quot;#,##0.0,,_);[Red]_(\(&quot;$&quot;#,##0.0,,\);_(&quot;- &quot;?_);_(@_)"/>
    <numFmt numFmtId="268" formatCode="&quot;$&quot;#,##0.0_);[Red]\(&quot;$&quot;#,##0.0\)"/>
    <numFmt numFmtId="269" formatCode="&quot;$&quot;#,##0_%_);\(&quot;$&quot;#,##0\)_%;&quot;$&quot;#,##0_%_);@_%_)"/>
    <numFmt numFmtId="270" formatCode="&quot;$&quot;#,##0.00_%_);\(&quot;$&quot;#,##0.00\)_%;&quot;$&quot;#,##0.00_%_);@_%_)"/>
    <numFmt numFmtId="271" formatCode="&quot;$&quot;#,##0"/>
    <numFmt numFmtId="272" formatCode="00000"/>
    <numFmt numFmtId="273" formatCode="m/d/yy_%_)"/>
    <numFmt numFmtId="274" formatCode="m/d"/>
    <numFmt numFmtId="275" formatCode="mmm\-d\-yy"/>
    <numFmt numFmtId="276" formatCode="mmm\-d\-yyyy"/>
    <numFmt numFmtId="277" formatCode="yyyy"/>
    <numFmt numFmtId="278" formatCode="_(* #,###.0_);_(* \(#,###.0\);_(* &quot;-&quot;?_);_(@_)"/>
    <numFmt numFmtId="279" formatCode="_-* #,##0\ _E_U_R_-;\-* #,##0\ _E_U_R_-;_-* &quot;-&quot;\ _E_U_R_-;_-@_-"/>
    <numFmt numFmtId="280" formatCode="_-* #,##0.00\ _E_U_R_-;\-* #,##0.00\ _E_U_R_-;_-* &quot;-&quot;??\ _E_U_R_-;_-@_-"/>
    <numFmt numFmtId="281" formatCode="0_);[Red]\(0\)"/>
    <numFmt numFmtId="282" formatCode="###0_);\(###0\)"/>
    <numFmt numFmtId="283" formatCode="0.0\%_);\(0.0\%\);0.0\%_);@_%_)"/>
    <numFmt numFmtId="284" formatCode="#,##0.0_);[Red]\(#,##0.0\)"/>
    <numFmt numFmtId="285" formatCode="#,##0.00&quot; $&quot;;\-#,##0.00&quot; $&quot;"/>
    <numFmt numFmtId="286" formatCode="#,##0.00_%_);\(#,##0.00\)_%;#,##0.00_%_);@_%_)"/>
    <numFmt numFmtId="287" formatCode="&quot;$&quot;#,##0.0_%_);\(&quot;$&quot;#,##0.0\)_%;&quot;$&quot;#,##0.0_%_);@_%_)"/>
    <numFmt numFmtId="288" formatCode="&quot;$&quot;#,##0_%_);\(&quot;$&quot;#,##0\)_%;&quot;$&quot;#,##0_%_);@_$_)"/>
    <numFmt numFmtId="289" formatCode="0.0\x_)_);&quot;NM&quot;_x_)_);0.0\x_)_);@_%_)"/>
    <numFmt numFmtId="290" formatCode="0_%_);\(0\)_%;0_%_);@_%_)"/>
    <numFmt numFmtId="291" formatCode="0.0%_);\(0.0%\);0.0%_);@_%_)"/>
    <numFmt numFmtId="292" formatCode="0.0%;[Red]\(0.0%\)"/>
    <numFmt numFmtId="293" formatCode="0\ &quot;Years&quot;_%_)"/>
    <numFmt numFmtId="294" formatCode="#,##0.00_);\(&quot;$&quot;#,##0.00\)"/>
    <numFmt numFmtId="295" formatCode="#,##0.00_%_);\(#,##0.00\)_%"/>
    <numFmt numFmtId="296" formatCode="0.00%_);\(0.00%\);0.00%_);@_%_)"/>
    <numFmt numFmtId="297" formatCode="0.000\x_)_);&quot;NM&quot;_x_)_);0.000\x_)_);@_%_)"/>
    <numFmt numFmtId="298" formatCode="#,##0.0_%_);\(&quot;$&quot;#,##0.0\)_%"/>
    <numFmt numFmtId="299" formatCode="_-* #,##0\ &quot;F&quot;_-;\-* #,##0\ &quot;F&quot;_-;_-* &quot;-&quot;\ &quot;F&quot;_-;_-@_-"/>
    <numFmt numFmtId="300" formatCode="#,##0.00&quot;£&quot;_);[Red]\(#,##0.00&quot;£&quot;\)"/>
    <numFmt numFmtId="301" formatCode="&quot;$&quot;#,##0.0,,_);\(&quot;$&quot;#,##0.0,,\)"/>
    <numFmt numFmtId="302" formatCode="#,##0.0,,_);\(#,##0.0,,\)"/>
    <numFmt numFmtId="303" formatCode="#,##0.00&quot;£&quot;_);\(#,##0.00&quot;£&quot;\)"/>
    <numFmt numFmtId="304" formatCode="#,##0.0_);[Red]\(#,##0.0\);&quot;N/A &quot;"/>
    <numFmt numFmtId="305" formatCode="0.00_)"/>
    <numFmt numFmtId="306" formatCode="0,000"/>
    <numFmt numFmtId="307" formatCode="#,##0.000_);[Red]\(#,##0.000\)"/>
    <numFmt numFmtId="308" formatCode="#,##0.0_)\ ;[Red]\(#,##0.0\)\ "/>
    <numFmt numFmtId="309" formatCode="&quot;$&quot;#,###.0000_);\(&quot;$&quot;#,###.00\)"/>
    <numFmt numFmtId="310" formatCode="#,###.0_);[Red]\(#,###.0\)"/>
    <numFmt numFmtId="311" formatCode="#,##0.0\ \ \ ;\(#,##0.0\)\ \ "/>
    <numFmt numFmtId="312" formatCode="0.0_);[Red]\(0.0\)"/>
    <numFmt numFmtId="313" formatCode="0%\ ;[Red]\(0%\);_(&quot;-&quot;?_)"/>
    <numFmt numFmtId="314" formatCode="0.0%\ ;[Red]\(0.0%\);_(&quot;-&quot;?_)"/>
    <numFmt numFmtId="315" formatCode="0.00%\ ;[Red]\(0.00%\);_(&quot;-&quot;?_)"/>
    <numFmt numFmtId="316" formatCode="0.000%\ ;[Red]\(0.000%\);_(&quot;-&quot;?_)"/>
    <numFmt numFmtId="317" formatCode="0.000%"/>
    <numFmt numFmtId="318" formatCode="0%;[Red]\(0%\)"/>
    <numFmt numFmtId="319" formatCode="[Red]0.0%;[Red]\(0.0%\)"/>
    <numFmt numFmtId="320" formatCode="\60\4\7\:"/>
    <numFmt numFmtId="321" formatCode="_-* #,##0.0_-;\-* #,##0.0_-;_-* &quot;-&quot;??_-;_-@_-"/>
    <numFmt numFmtId="322" formatCode="#,##0.0_);\(#,##0.00\)"/>
    <numFmt numFmtId="323" formatCode=".0%_);[Red]\(.0%\)"/>
    <numFmt numFmtId="324" formatCode="0.0*100"/>
    <numFmt numFmtId="325" formatCode="0.0%&quot;Sales&quot;"/>
    <numFmt numFmtId="326" formatCode="&quot;fl&quot;#,##0.00_);[Red]\(&quot;fl&quot;#,##0.00\)"/>
    <numFmt numFmtId="327" formatCode="_(&quot;fl&quot;* #,##0_);_(&quot;fl&quot;* \(#,##0\);_(&quot;fl&quot;* &quot;-&quot;_);_(@_)"/>
    <numFmt numFmtId="328" formatCode="#,##0.0_%_);\(#,##0.0\)_%;#,##0.0_%_);@_%_)"/>
    <numFmt numFmtId="329" formatCode="_-* #,##0\ &quot;EUR&quot;_-;\-* #,##0\ &quot;EUR&quot;_-;_-* &quot;-&quot;\ &quot;EUR&quot;_-;_-@_-"/>
    <numFmt numFmtId="330" formatCode="_-* #,##0.00\ &quot;EUR&quot;_-;\-* #,##0.00\ &quot;EUR&quot;_-;_-* &quot;-&quot;??\ &quot;EUR&quot;_-;_-@_-"/>
    <numFmt numFmtId="331" formatCode="0%_);\(0%\);0%_);@_%_)"/>
    <numFmt numFmtId="332" formatCode="0\ \ ;\(0\)\ \ \ "/>
    <numFmt numFmtId="333" formatCode="&quot;$&quot;\ #,##0_);\(&quot;$&quot;\ #,##0\)"/>
  </numFmts>
  <fonts count="22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i/>
      <sz val="11"/>
      <color theme="1"/>
      <name val="Calibri"/>
      <family val="2"/>
      <scheme val="minor"/>
    </font>
    <font>
      <b/>
      <sz val="10"/>
      <color indexed="9"/>
      <name val="Arial"/>
      <family val="2"/>
    </font>
    <font>
      <sz val="10"/>
      <name val="Geneva"/>
      <family val="2"/>
    </font>
    <font>
      <b/>
      <sz val="10"/>
      <name val="Geneva"/>
      <family val="2"/>
    </font>
    <font>
      <sz val="12"/>
      <name val="Arial"/>
      <family val="2"/>
    </font>
    <font>
      <sz val="9"/>
      <name val="Arial"/>
      <family val="2"/>
    </font>
    <font>
      <sz val="11"/>
      <name val="Arial"/>
      <family val="2"/>
    </font>
    <font>
      <b/>
      <sz val="12"/>
      <color indexed="9"/>
      <name val="Arial"/>
      <family val="2"/>
    </font>
    <font>
      <b/>
      <sz val="12"/>
      <color indexed="12"/>
      <name val="Arial"/>
      <family val="2"/>
    </font>
    <font>
      <sz val="10"/>
      <color indexed="8"/>
      <name val="MS Sans Serif"/>
      <family val="2"/>
    </font>
    <font>
      <sz val="12"/>
      <name val="???"/>
      <family val="1"/>
      <charset val="129"/>
    </font>
    <font>
      <sz val="10"/>
      <name val="Helv"/>
      <charset val="204"/>
    </font>
    <font>
      <sz val="10"/>
      <name val="Geneva"/>
    </font>
    <font>
      <sz val="12"/>
      <color indexed="17"/>
      <name val="·s²Ó©úÅé"/>
      <family val="1"/>
      <charset val="136"/>
    </font>
    <font>
      <b/>
      <sz val="12"/>
      <color indexed="8"/>
      <name val="·s²Ó©úÅé"/>
      <family val="1"/>
      <charset val="136"/>
    </font>
    <font>
      <sz val="12"/>
      <color indexed="62"/>
      <name val="·s²Ó©úÅé"/>
      <family val="1"/>
      <charset val="136"/>
    </font>
    <font>
      <b/>
      <sz val="12"/>
      <color indexed="63"/>
      <name val="·s²Ó©úÅé"/>
      <family val="1"/>
      <charset val="136"/>
    </font>
    <font>
      <sz val="12"/>
      <color indexed="19"/>
      <name val="·s²Ó©úÅé"/>
      <family val="1"/>
      <charset val="136"/>
    </font>
    <font>
      <i/>
      <sz val="12"/>
      <color indexed="23"/>
      <name val="·s²Ó©úÅé"/>
      <family val="1"/>
      <charset val="136"/>
    </font>
    <font>
      <sz val="12"/>
      <color indexed="9"/>
      <name val="·s²Ó©úÅé"/>
      <family val="1"/>
      <charset val="136"/>
    </font>
    <font>
      <sz val="13"/>
      <name val="Tms Rmn"/>
    </font>
    <font>
      <sz val="10"/>
      <name val="Times New Roman"/>
      <family val="1"/>
    </font>
    <font>
      <b/>
      <sz val="18"/>
      <color indexed="62"/>
      <name val="·s²Ó©úÅé"/>
      <family val="1"/>
      <charset val="136"/>
    </font>
    <font>
      <b/>
      <sz val="15"/>
      <color indexed="62"/>
      <name val="·s²Ó©úÅé"/>
      <family val="1"/>
      <charset val="136"/>
    </font>
    <font>
      <b/>
      <sz val="13"/>
      <color indexed="62"/>
      <name val="·s²Ó©úÅé"/>
      <family val="1"/>
      <charset val="136"/>
    </font>
    <font>
      <b/>
      <sz val="11"/>
      <color indexed="62"/>
      <name val="·s²Ó©úÅé"/>
      <family val="1"/>
      <charset val="136"/>
    </font>
    <font>
      <sz val="12"/>
      <color indexed="8"/>
      <name val="·s²Ó©úÅé"/>
      <family val="1"/>
      <charset val="136"/>
    </font>
    <font>
      <sz val="12"/>
      <color indexed="8"/>
      <name val="新細明體"/>
      <family val="1"/>
      <charset val="136"/>
    </font>
    <font>
      <sz val="12"/>
      <color indexed="10"/>
      <name val="·s²Ó©úÅé"/>
      <family val="1"/>
      <charset val="136"/>
    </font>
    <font>
      <sz val="12"/>
      <color indexed="9"/>
      <name val="新細明體"/>
      <family val="1"/>
      <charset val="136"/>
    </font>
    <font>
      <sz val="12"/>
      <color indexed="20"/>
      <name val="·s²Ó©úÅé"/>
      <family val="1"/>
      <charset val="136"/>
    </font>
    <font>
      <sz val="9"/>
      <name val="Helvetica"/>
      <family val="2"/>
    </font>
    <font>
      <b/>
      <sz val="12"/>
      <color indexed="9"/>
      <name val="·s²Ó©úÅé"/>
      <family val="1"/>
      <charset val="136"/>
    </font>
    <font>
      <sz val="8"/>
      <name val="Times New Roman"/>
      <family val="1"/>
    </font>
    <font>
      <sz val="12"/>
      <name val="Tms Rmn"/>
    </font>
    <font>
      <b/>
      <sz val="8"/>
      <name val="TimesNewRomanPS"/>
      <family val="1"/>
    </font>
    <font>
      <sz val="12"/>
      <name val="±¼¸²Ã¼"/>
      <family val="3"/>
      <charset val="129"/>
    </font>
    <font>
      <sz val="10"/>
      <name val="Helvetica"/>
      <family val="2"/>
    </font>
    <font>
      <sz val="9"/>
      <name val="Times New Roman"/>
      <family val="1"/>
    </font>
    <font>
      <sz val="9"/>
      <name val="Helv"/>
    </font>
    <font>
      <b/>
      <sz val="13"/>
      <name val="Tms Rmn"/>
    </font>
    <font>
      <b/>
      <sz val="8"/>
      <name val="Arial"/>
      <family val="2"/>
    </font>
    <font>
      <b/>
      <sz val="8"/>
      <color indexed="9"/>
      <name val="Arial"/>
      <family val="2"/>
    </font>
    <font>
      <b/>
      <sz val="8"/>
      <color indexed="8"/>
      <name val="Arial"/>
      <family val="2"/>
    </font>
    <font>
      <b/>
      <sz val="8"/>
      <color indexed="8"/>
      <name val="Courier New"/>
      <family val="3"/>
    </font>
    <font>
      <sz val="8"/>
      <name val="Palatino"/>
      <family val="1"/>
    </font>
    <font>
      <b/>
      <i/>
      <sz val="10"/>
      <name val="Arial"/>
      <family val="2"/>
    </font>
    <font>
      <sz val="10"/>
      <color indexed="22"/>
      <name val="Arial"/>
      <family val="2"/>
    </font>
    <font>
      <sz val="10"/>
      <name val="BERNHARD"/>
    </font>
    <font>
      <b/>
      <sz val="11"/>
      <color indexed="12"/>
      <name val="Arial"/>
      <family val="2"/>
    </font>
    <font>
      <sz val="10"/>
      <name val="MS Serif"/>
      <family val="1"/>
    </font>
    <font>
      <sz val="10"/>
      <name val="Courier"/>
      <family val="3"/>
    </font>
    <font>
      <sz val="14"/>
      <name val="Palatino"/>
      <family val="1"/>
    </font>
    <font>
      <sz val="16"/>
      <name val="Palatino"/>
      <family val="1"/>
    </font>
    <font>
      <sz val="32"/>
      <name val="Helvetica-Black"/>
    </font>
    <font>
      <b/>
      <sz val="14"/>
      <color indexed="12"/>
      <name val="Arial"/>
      <family val="2"/>
    </font>
    <font>
      <sz val="8"/>
      <color indexed="12"/>
      <name val="Arial"/>
      <family val="2"/>
    </font>
    <font>
      <u val="doubleAccounting"/>
      <sz val="10"/>
      <name val="Times New Roman"/>
      <family val="1"/>
    </font>
    <font>
      <sz val="1"/>
      <color indexed="8"/>
      <name val="Courier"/>
      <family val="3"/>
    </font>
    <font>
      <u val="doubleAccounting"/>
      <sz val="10"/>
      <name val="Arial"/>
      <family val="2"/>
    </font>
    <font>
      <b/>
      <sz val="1"/>
      <color indexed="8"/>
      <name val="Courier"/>
      <family val="3"/>
    </font>
    <font>
      <sz val="10"/>
      <color indexed="16"/>
      <name val="MS Serif"/>
      <family val="1"/>
    </font>
    <font>
      <sz val="6"/>
      <color indexed="23"/>
      <name val="Helvetica-Black"/>
    </font>
    <font>
      <sz val="9.5"/>
      <color indexed="23"/>
      <name val="Helvetica-Black"/>
    </font>
    <font>
      <sz val="7"/>
      <name val="Palatino"/>
      <family val="1"/>
    </font>
    <font>
      <b/>
      <sz val="12"/>
      <name val="Helv"/>
    </font>
    <font>
      <b/>
      <u/>
      <sz val="11"/>
      <color indexed="37"/>
      <name val="Arial"/>
      <family val="2"/>
    </font>
    <font>
      <sz val="6"/>
      <name val="Palatino"/>
      <family val="1"/>
    </font>
    <font>
      <sz val="6"/>
      <color indexed="12"/>
      <name val="Palatino"/>
      <family val="1"/>
    </font>
    <font>
      <b/>
      <sz val="10"/>
      <name val="Helv"/>
    </font>
    <font>
      <b/>
      <sz val="18"/>
      <color indexed="22"/>
      <name val="Arial"/>
      <family val="2"/>
    </font>
    <font>
      <sz val="10"/>
      <name val="Helvetica-Black"/>
    </font>
    <font>
      <sz val="28"/>
      <name val="Helvetica-Black"/>
    </font>
    <font>
      <b/>
      <sz val="12"/>
      <color indexed="22"/>
      <name val="Arial"/>
      <family val="2"/>
    </font>
    <font>
      <sz val="10"/>
      <name val="Palatino"/>
      <family val="1"/>
    </font>
    <font>
      <sz val="18"/>
      <name val="Palatino"/>
      <family val="1"/>
    </font>
    <font>
      <i/>
      <sz val="14"/>
      <name val="Palatino"/>
      <family val="1"/>
    </font>
    <font>
      <b/>
      <sz val="9"/>
      <name val="Arial"/>
      <family val="2"/>
    </font>
    <font>
      <b/>
      <sz val="8"/>
      <name val="MS Sans Serif"/>
      <family val="2"/>
    </font>
    <font>
      <u/>
      <sz val="9.5"/>
      <color indexed="12"/>
      <name val="Arial"/>
      <family val="2"/>
    </font>
    <font>
      <b/>
      <sz val="8"/>
      <color indexed="8"/>
      <name val="Helv"/>
      <family val="2"/>
    </font>
    <font>
      <sz val="8"/>
      <color indexed="16"/>
      <name val="Palatino"/>
      <family val="1"/>
    </font>
    <font>
      <sz val="8"/>
      <color indexed="39"/>
      <name val="Arial"/>
      <family val="2"/>
    </font>
    <font>
      <sz val="8"/>
      <name val="Helvetica"/>
      <family val="2"/>
    </font>
    <font>
      <b/>
      <sz val="11"/>
      <color indexed="9"/>
      <name val="Arial"/>
      <family val="2"/>
    </font>
    <font>
      <b/>
      <sz val="10"/>
      <color indexed="8"/>
      <name val="Arial"/>
      <family val="2"/>
    </font>
    <font>
      <sz val="12"/>
      <color indexed="9"/>
      <name val="Helv"/>
      <family val="2"/>
    </font>
    <font>
      <sz val="12"/>
      <color indexed="9"/>
      <name val="Helv"/>
    </font>
    <font>
      <sz val="10"/>
      <name val="Arial"/>
      <family val="2"/>
      <charset val="177"/>
    </font>
    <font>
      <b/>
      <i/>
      <sz val="16"/>
      <name val="Helv"/>
    </font>
    <font>
      <sz val="11"/>
      <color indexed="8"/>
      <name val="Arial"/>
      <family val="2"/>
    </font>
    <font>
      <b/>
      <sz val="10"/>
      <name val="Helv"/>
      <family val="2"/>
    </font>
    <font>
      <u/>
      <sz val="10"/>
      <name val="Helv"/>
      <family val="2"/>
    </font>
    <font>
      <sz val="11"/>
      <name val="‚l‚r –¾’©"/>
      <charset val="128"/>
    </font>
    <font>
      <i/>
      <sz val="12"/>
      <name val="Times New Roman"/>
      <family val="1"/>
    </font>
    <font>
      <b/>
      <i/>
      <sz val="10"/>
      <color indexed="8"/>
      <name val="Arial"/>
      <family val="2"/>
    </font>
    <font>
      <b/>
      <sz val="22"/>
      <color indexed="18"/>
      <name val="Times New Roman"/>
      <family val="1"/>
    </font>
    <font>
      <sz val="10"/>
      <color indexed="16"/>
      <name val="Helvetica-Black"/>
    </font>
    <font>
      <i/>
      <sz val="8"/>
      <name val="Arial"/>
      <family val="2"/>
    </font>
    <font>
      <sz val="10"/>
      <name val="Book Antiqua"/>
      <family val="1"/>
    </font>
    <font>
      <b/>
      <sz val="12"/>
      <color indexed="10"/>
      <name val="·s²Ó©úÅé"/>
      <family val="1"/>
      <charset val="136"/>
    </font>
    <font>
      <sz val="8"/>
      <color indexed="10"/>
      <name val="Arial"/>
      <family val="2"/>
    </font>
    <font>
      <sz val="8"/>
      <name val="Wingdings"/>
      <charset val="2"/>
    </font>
    <font>
      <b/>
      <sz val="12"/>
      <color indexed="8"/>
      <name val="Arial"/>
      <family val="2"/>
    </font>
    <font>
      <sz val="8"/>
      <color indexed="8"/>
      <name val="Arial"/>
      <family val="2"/>
    </font>
    <font>
      <u val="singleAccounting"/>
      <sz val="10"/>
      <name val="Arial"/>
      <family val="2"/>
    </font>
    <font>
      <u val="singleAccounting"/>
      <sz val="10"/>
      <name val="Times New Roman"/>
      <family val="1"/>
    </font>
    <font>
      <sz val="8"/>
      <name val="MS Sans Serif"/>
      <family val="2"/>
    </font>
    <font>
      <b/>
      <i/>
      <sz val="8"/>
      <name val="Helv"/>
    </font>
    <font>
      <b/>
      <sz val="9"/>
      <name val="Palatino"/>
      <family val="1"/>
    </font>
    <font>
      <sz val="9"/>
      <color indexed="21"/>
      <name val="Helvetica-Black"/>
    </font>
    <font>
      <b/>
      <sz val="10"/>
      <name val="Palatino"/>
      <family val="1"/>
    </font>
    <font>
      <sz val="9"/>
      <name val="Helvetica-Black"/>
    </font>
    <font>
      <b/>
      <sz val="10"/>
      <name val="Times New Roman"/>
      <family val="1"/>
    </font>
    <font>
      <sz val="8"/>
      <name val="Helvetica-Narrow"/>
      <family val="2"/>
    </font>
    <font>
      <b/>
      <sz val="7"/>
      <name val="Helvetica-Narrow"/>
      <family val="2"/>
    </font>
    <font>
      <sz val="12"/>
      <color indexed="8"/>
      <name val="Palatino"/>
      <family val="1"/>
    </font>
    <font>
      <sz val="12"/>
      <name val="Palatino"/>
      <family val="1"/>
    </font>
    <font>
      <sz val="11"/>
      <name val="Helvetica-Black"/>
    </font>
    <font>
      <sz val="11"/>
      <color indexed="8"/>
      <name val="Helvetica-Black"/>
    </font>
    <font>
      <b/>
      <u/>
      <sz val="9"/>
      <name val="Arial"/>
      <family val="2"/>
    </font>
    <font>
      <b/>
      <sz val="16"/>
      <color indexed="62"/>
      <name val="Arial"/>
      <family val="2"/>
    </font>
    <font>
      <b/>
      <sz val="16"/>
      <name val="Tahoma"/>
      <family val="2"/>
    </font>
    <font>
      <sz val="10"/>
      <color indexed="24"/>
      <name val="Arial"/>
      <family val="2"/>
    </font>
    <font>
      <b/>
      <sz val="8"/>
      <name val="Palatino"/>
      <family val="1"/>
    </font>
    <font>
      <sz val="8"/>
      <color indexed="8"/>
      <name val="Wingdings"/>
      <charset val="2"/>
    </font>
    <font>
      <u/>
      <sz val="8"/>
      <color indexed="12"/>
      <name val="Garamond"/>
      <family val="1"/>
    </font>
    <font>
      <sz val="10"/>
      <name val="Arial Cyr"/>
      <charset val="204"/>
    </font>
    <font>
      <sz val="12"/>
      <name val="新細明體"/>
      <charset val="136"/>
    </font>
    <font>
      <sz val="12"/>
      <color indexed="60"/>
      <name val="新細明體"/>
      <family val="1"/>
      <charset val="136"/>
    </font>
    <font>
      <sz val="12"/>
      <name val="新細明體"/>
      <family val="1"/>
      <charset val="136"/>
    </font>
    <font>
      <b/>
      <sz val="12"/>
      <color indexed="8"/>
      <name val="新細明體"/>
      <family val="1"/>
      <charset val="136"/>
    </font>
    <font>
      <sz val="12"/>
      <color indexed="20"/>
      <name val="新細明體"/>
      <family val="1"/>
      <charset val="136"/>
    </font>
    <font>
      <sz val="12"/>
      <color indexed="17"/>
      <name val="新細明體"/>
      <family val="1"/>
      <charset val="136"/>
    </font>
    <font>
      <sz val="11"/>
      <name val="ＭＳ Ｐゴシック"/>
      <charset val="128"/>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2"/>
      <color indexed="52"/>
      <name val="新細明體"/>
      <family val="1"/>
      <charset val="136"/>
    </font>
    <font>
      <i/>
      <sz val="12"/>
      <color indexed="23"/>
      <name val="新細明體"/>
      <family val="1"/>
      <charset val="136"/>
    </font>
    <font>
      <sz val="12"/>
      <color indexed="10"/>
      <name val="新細明體"/>
      <family val="1"/>
      <charset val="136"/>
    </font>
    <font>
      <sz val="12"/>
      <color indexed="62"/>
      <name val="新細明體"/>
      <family val="1"/>
      <charset val="136"/>
    </font>
    <font>
      <b/>
      <sz val="12"/>
      <color indexed="63"/>
      <name val="新細明體"/>
      <family val="1"/>
      <charset val="136"/>
    </font>
    <font>
      <sz val="12"/>
      <color indexed="52"/>
      <name val="新細明體"/>
      <family val="1"/>
      <charset val="136"/>
    </font>
    <font>
      <u/>
      <sz val="8"/>
      <color theme="10"/>
      <name val="Arial"/>
      <family val="2"/>
    </font>
    <font>
      <sz val="11"/>
      <color theme="1"/>
      <name val="Times New Roman"/>
      <family val="2"/>
    </font>
    <font>
      <b/>
      <i/>
      <sz val="11"/>
      <color theme="1"/>
      <name val="Calibri"/>
      <family val="2"/>
      <scheme val="minor"/>
    </font>
    <font>
      <b/>
      <sz val="20"/>
      <color theme="1"/>
      <name val="Calibri"/>
      <family val="2"/>
      <scheme val="minor"/>
    </font>
    <font>
      <b/>
      <sz val="24"/>
      <color theme="1"/>
      <name val="Calibri"/>
      <family val="2"/>
      <scheme val="minor"/>
    </font>
    <font>
      <sz val="9"/>
      <color indexed="81"/>
      <name val="Tahoma"/>
      <family val="2"/>
    </font>
  </fonts>
  <fills count="51">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theme="3" tint="0.59999389629810485"/>
        <bgColor indexed="64"/>
      </patternFill>
    </fill>
    <fill>
      <patternFill patternType="solid">
        <fgColor indexed="27"/>
      </patternFill>
    </fill>
    <fill>
      <patternFill patternType="solid">
        <fgColor indexed="9"/>
      </patternFill>
    </fill>
    <fill>
      <patternFill patternType="solid">
        <fgColor indexed="56"/>
      </patternFill>
    </fill>
    <fill>
      <patternFill patternType="solid">
        <fgColor indexed="53"/>
      </patternFill>
    </fill>
    <fill>
      <patternFill patternType="solid">
        <fgColor indexed="51"/>
      </patternFill>
    </fill>
    <fill>
      <patternFill patternType="solid">
        <fgColor indexed="54"/>
      </patternFill>
    </fill>
    <fill>
      <patternFill patternType="solid">
        <fgColor indexed="49"/>
      </patternFill>
    </fill>
    <fill>
      <patternFill patternType="solid">
        <fgColor indexed="10"/>
      </patternFill>
    </fill>
    <fill>
      <patternFill patternType="solid">
        <fgColor indexed="44"/>
      </patternFill>
    </fill>
    <fill>
      <patternFill patternType="solid">
        <fgColor indexed="29"/>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7"/>
      </patternFill>
    </fill>
    <fill>
      <patternFill patternType="solid">
        <fgColor indexed="11"/>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57"/>
      </patternFill>
    </fill>
    <fill>
      <patternFill patternType="solid">
        <fgColor indexed="55"/>
      </patternFill>
    </fill>
    <fill>
      <patternFill patternType="solid">
        <fgColor indexed="50"/>
        <bgColor indexed="64"/>
      </patternFill>
    </fill>
    <fill>
      <patternFill patternType="solid">
        <fgColor indexed="12"/>
      </patternFill>
    </fill>
    <fill>
      <patternFill patternType="solid">
        <fgColor indexed="57"/>
        <bgColor indexed="64"/>
      </patternFill>
    </fill>
    <fill>
      <patternFill patternType="solid">
        <fgColor indexed="15"/>
      </patternFill>
    </fill>
    <fill>
      <patternFill patternType="solid">
        <fgColor indexed="8"/>
        <bgColor indexed="64"/>
      </patternFill>
    </fill>
    <fill>
      <patternFill patternType="solid">
        <fgColor indexed="9"/>
        <bgColor indexed="64"/>
      </patternFill>
    </fill>
    <fill>
      <patternFill patternType="solid">
        <fgColor indexed="18"/>
        <bgColor indexed="64"/>
      </patternFill>
    </fill>
    <fill>
      <patternFill patternType="solid">
        <fgColor indexed="17"/>
      </patternFill>
    </fill>
    <fill>
      <patternFill patternType="mediumGray">
        <fgColor indexed="22"/>
      </patternFill>
    </fill>
    <fill>
      <patternFill patternType="darkVertical"/>
    </fill>
    <fill>
      <patternFill patternType="gray0625"/>
    </fill>
    <fill>
      <patternFill patternType="lightUp"/>
    </fill>
    <fill>
      <patternFill patternType="solid">
        <fgColor indexed="16"/>
        <bgColor indexed="64"/>
      </patternFill>
    </fill>
    <fill>
      <patternFill patternType="solid">
        <fgColor theme="0"/>
        <bgColor indexed="64"/>
      </patternFill>
    </fill>
  </fills>
  <borders count="65">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right/>
      <top style="thin">
        <color indexed="56"/>
      </top>
      <bottom style="double">
        <color indexed="56"/>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right/>
      <top/>
      <bottom style="double">
        <color indexed="10"/>
      </bottom>
      <diagonal/>
    </border>
    <border>
      <left style="double">
        <color indexed="64"/>
      </left>
      <right/>
      <top/>
      <bottom style="hair">
        <color indexed="64"/>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right/>
      <top style="double">
        <color indexed="64"/>
      </top>
      <bottom style="double">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right/>
      <top style="medium">
        <color indexed="23"/>
      </top>
      <bottom style="medium">
        <color indexed="23"/>
      </bottom>
      <diagonal/>
    </border>
    <border>
      <left style="hair">
        <color indexed="64"/>
      </left>
      <right style="hair">
        <color indexed="64"/>
      </right>
      <top/>
      <bottom/>
      <diagonal/>
    </border>
    <border>
      <left/>
      <right/>
      <top style="thin">
        <color indexed="62"/>
      </top>
      <bottom style="double">
        <color indexed="62"/>
      </bottom>
      <diagonal/>
    </border>
    <border>
      <left/>
      <right/>
      <top style="double">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indexed="64"/>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bottom style="dashed">
        <color auto="1"/>
      </bottom>
      <diagonal/>
    </border>
    <border>
      <left/>
      <right/>
      <top/>
      <bottom style="dashed">
        <color auto="1"/>
      </bottom>
      <diagonal/>
    </border>
    <border>
      <left style="thin">
        <color auto="1"/>
      </left>
      <right style="thin">
        <color auto="1"/>
      </right>
      <top/>
      <bottom style="dashed">
        <color auto="1"/>
      </bottom>
      <diagonal/>
    </border>
  </borders>
  <cellStyleXfs count="4143">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0" fillId="0" borderId="0"/>
    <xf numFmtId="192" fontId="9" fillId="0" borderId="0" applyFont="0" applyFill="0" applyBorder="0" applyAlignment="0" applyProtection="0"/>
    <xf numFmtId="193" fontId="9" fillId="0" borderId="0" applyFont="0" applyFill="0" applyBorder="0" applyAlignment="0" applyProtection="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9" fillId="6" borderId="0" applyNumberFormat="0" applyFont="0" applyAlignment="0" applyProtection="0"/>
    <xf numFmtId="198" fontId="9" fillId="0" borderId="0" applyFont="0" applyFill="0" applyBorder="0" applyAlignment="0" applyProtection="0"/>
    <xf numFmtId="199" fontId="9" fillId="0" borderId="0" applyFont="0" applyFill="0" applyBorder="0" applyProtection="0">
      <alignment horizontal="right"/>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0" applyNumberFormat="0" applyFill="0" applyBorder="0" applyProtection="0">
      <alignment vertical="top"/>
    </xf>
    <xf numFmtId="0" fontId="24" fillId="0" borderId="0" applyNumberFormat="0" applyFill="0" applyBorder="0" applyProtection="0">
      <alignment vertical="top"/>
    </xf>
    <xf numFmtId="0" fontId="25" fillId="0" borderId="18" applyNumberFormat="0" applyFill="0" applyAlignment="0" applyProtection="0"/>
    <xf numFmtId="0" fontId="26" fillId="0" borderId="19" applyNumberFormat="0" applyFill="0" applyProtection="0">
      <alignment horizontal="center"/>
    </xf>
    <xf numFmtId="0" fontId="26" fillId="0" borderId="0" applyNumberFormat="0" applyFill="0" applyBorder="0" applyProtection="0">
      <alignment horizontal="left"/>
    </xf>
    <xf numFmtId="0" fontId="27" fillId="0" borderId="0" applyNumberFormat="0" applyFill="0" applyBorder="0" applyProtection="0">
      <alignment horizontal="centerContinuous"/>
    </xf>
    <xf numFmtId="0" fontId="49" fillId="0" borderId="0" applyNumberFormat="0" applyFill="0" applyBorder="0" applyAlignment="0" applyProtection="0"/>
    <xf numFmtId="190" fontId="28" fillId="0" borderId="0">
      <alignment horizontal="center"/>
    </xf>
    <xf numFmtId="37" fontId="29" fillId="0" borderId="0"/>
    <xf numFmtId="37" fontId="30" fillId="0" borderId="0"/>
    <xf numFmtId="186" fontId="31"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1"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1"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1"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31" fillId="0" borderId="2" applyAlignment="0" applyProtection="0"/>
    <xf numFmtId="186" fontId="31" fillId="0" borderId="2" applyAlignment="0" applyProtection="0"/>
    <xf numFmtId="186" fontId="31" fillId="0" borderId="2" applyAlignment="0" applyProtection="0"/>
    <xf numFmtId="186" fontId="31" fillId="0" borderId="2" applyAlignment="0" applyProtection="0"/>
    <xf numFmtId="186" fontId="1" fillId="0" borderId="0" applyAlignment="0" applyProtection="0"/>
    <xf numFmtId="183" fontId="22"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79" fontId="9" fillId="0" borderId="0" applyFill="0" applyBorder="0" applyAlignment="0"/>
    <xf numFmtId="183" fontId="22" fillId="0" borderId="0" applyFill="0" applyBorder="0" applyAlignment="0"/>
    <xf numFmtId="180" fontId="9" fillId="0" borderId="0" applyFill="0" applyBorder="0" applyAlignment="0"/>
    <xf numFmtId="176" fontId="9" fillId="0" borderId="0" applyFill="0" applyBorder="0" applyAlignment="0"/>
    <xf numFmtId="0" fontId="32" fillId="0" borderId="0" applyFill="0" applyBorder="0" applyProtection="0">
      <alignment horizontal="center"/>
      <protection locked="0"/>
    </xf>
    <xf numFmtId="0" fontId="21" fillId="0" borderId="0"/>
    <xf numFmtId="171" fontId="21" fillId="0" borderId="7"/>
    <xf numFmtId="209" fontId="1" fillId="0" borderId="0"/>
    <xf numFmtId="209" fontId="1" fillId="0" borderId="0"/>
    <xf numFmtId="183" fontId="9" fillId="0" borderId="0" applyFont="0" applyFill="0" applyBorder="0" applyAlignment="0" applyProtection="0"/>
    <xf numFmtId="4" fontId="21"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1"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5" fillId="0" borderId="0" applyNumberFormat="0" applyFill="0" applyBorder="0" applyAlignment="0" applyProtection="0"/>
    <xf numFmtId="0" fontId="36" fillId="0" borderId="0" applyFill="0" applyBorder="0" applyAlignment="0" applyProtection="0">
      <protection locked="0"/>
    </xf>
    <xf numFmtId="189" fontId="9" fillId="0" borderId="0">
      <alignment horizontal="center"/>
    </xf>
    <xf numFmtId="185" fontId="37" fillId="0" borderId="0" applyFill="0" applyBorder="0" applyProtection="0"/>
    <xf numFmtId="184" fontId="38" fillId="0" borderId="0" applyFont="0" applyFill="0" applyBorder="0" applyAlignment="0" applyProtection="0"/>
    <xf numFmtId="172" fontId="39" fillId="0" borderId="20">
      <protection hidden="1"/>
    </xf>
    <xf numFmtId="176"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5" fillId="0" borderId="0" applyNumberFormat="0" applyFill="0" applyBorder="0" applyAlignment="0" applyProtection="0"/>
    <xf numFmtId="1" fontId="28" fillId="0" borderId="0"/>
    <xf numFmtId="14" fontId="40" fillId="0" borderId="0">
      <alignment horizontal="center"/>
    </xf>
    <xf numFmtId="14" fontId="22" fillId="0" borderId="0" applyFill="0" applyBorder="0" applyAlignment="0"/>
    <xf numFmtId="15" fontId="41" fillId="7" borderId="0" applyNumberFormat="0" applyFont="0" applyFill="0" applyBorder="0" applyAlignment="0">
      <alignment horizontal="center" wrapText="1"/>
    </xf>
    <xf numFmtId="0" fontId="22" fillId="0" borderId="21" applyNumberFormat="0" applyFill="0" applyBorder="0" applyAlignment="0" applyProtection="0"/>
    <xf numFmtId="183" fontId="42" fillId="0" borderId="0" applyFill="0" applyBorder="0" applyAlignment="0"/>
    <xf numFmtId="176" fontId="9" fillId="0" borderId="0" applyFill="0" applyBorder="0" applyAlignment="0"/>
    <xf numFmtId="183" fontId="42" fillId="0" borderId="0" applyFill="0" applyBorder="0" applyAlignment="0"/>
    <xf numFmtId="180" fontId="9" fillId="0" borderId="0" applyFill="0" applyBorder="0" applyAlignment="0"/>
    <xf numFmtId="176" fontId="9" fillId="0" borderId="0" applyFill="0" applyBorder="0" applyAlignment="0"/>
    <xf numFmtId="172" fontId="39" fillId="0" borderId="20">
      <protection hidden="1"/>
    </xf>
    <xf numFmtId="191" fontId="9" fillId="0" borderId="0" applyFont="0" applyFill="0" applyBorder="0" applyAlignment="0" applyProtection="0"/>
    <xf numFmtId="38" fontId="43" fillId="7" borderId="0" applyNumberFormat="0" applyBorder="0" applyAlignment="0" applyProtection="0"/>
    <xf numFmtId="0" fontId="44" fillId="0" borderId="22" applyNumberFormat="0" applyAlignment="0" applyProtection="0">
      <alignment horizontal="left" vertical="center"/>
    </xf>
    <xf numFmtId="0" fontId="44"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4"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4"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4"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4" fillId="0" borderId="9">
      <alignment horizontal="left" vertical="center"/>
    </xf>
    <xf numFmtId="0" fontId="44" fillId="0" borderId="9">
      <alignment horizontal="left" vertical="center"/>
    </xf>
    <xf numFmtId="0" fontId="44" fillId="0" borderId="9">
      <alignment horizontal="left" vertical="center"/>
    </xf>
    <xf numFmtId="0" fontId="44" fillId="0" borderId="9">
      <alignment horizontal="left" vertical="center"/>
    </xf>
    <xf numFmtId="0" fontId="1" fillId="0" borderId="0">
      <alignment horizontal="left" vertical="center"/>
    </xf>
    <xf numFmtId="14" fontId="33" fillId="8" borderId="20">
      <alignment horizontal="center" vertical="center" wrapText="1"/>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applyFill="0" applyAlignment="0" applyProtection="0">
      <protection locked="0"/>
    </xf>
    <xf numFmtId="0" fontId="32" fillId="0" borderId="7" applyFill="0" applyAlignment="0" applyProtection="0">
      <protection locked="0"/>
    </xf>
    <xf numFmtId="10" fontId="43" fillId="9" borderId="21" applyNumberFormat="0" applyBorder="0" applyAlignment="0" applyProtection="0"/>
    <xf numFmtId="183" fontId="45" fillId="0" borderId="0" applyFill="0" applyBorder="0" applyAlignment="0"/>
    <xf numFmtId="176" fontId="9" fillId="0" borderId="0" applyFill="0" applyBorder="0" applyAlignment="0"/>
    <xf numFmtId="183" fontId="45" fillId="0" borderId="0" applyFill="0" applyBorder="0" applyAlignment="0"/>
    <xf numFmtId="180" fontId="9" fillId="0" borderId="0" applyFill="0" applyBorder="0" applyAlignment="0"/>
    <xf numFmtId="176" fontId="9" fillId="0" borderId="0" applyFill="0" applyBorder="0" applyAlignment="0"/>
    <xf numFmtId="169" fontId="28" fillId="0" borderId="7"/>
    <xf numFmtId="37" fontId="50" fillId="0" borderId="0"/>
    <xf numFmtId="170" fontId="21" fillId="0" borderId="0"/>
    <xf numFmtId="170" fontId="1" fillId="0" borderId="0"/>
    <xf numFmtId="175" fontId="9" fillId="0" borderId="0"/>
    <xf numFmtId="37" fontId="20"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0" fillId="0" borderId="0"/>
    <xf numFmtId="37" fontId="1" fillId="0" borderId="0"/>
    <xf numFmtId="37" fontId="1" fillId="0" borderId="0"/>
    <xf numFmtId="37" fontId="9" fillId="0" borderId="0"/>
    <xf numFmtId="208" fontId="9" fillId="0" borderId="0"/>
    <xf numFmtId="202" fontId="9" fillId="0" borderId="0"/>
    <xf numFmtId="39" fontId="9" fillId="0" borderId="0"/>
    <xf numFmtId="203" fontId="9" fillId="0" borderId="0"/>
    <xf numFmtId="200" fontId="9" fillId="0" borderId="0"/>
    <xf numFmtId="204" fontId="9" fillId="0" borderId="0"/>
    <xf numFmtId="201" fontId="9" fillId="0" borderId="0"/>
    <xf numFmtId="205" fontId="9" fillId="0" borderId="0"/>
    <xf numFmtId="206" fontId="9" fillId="0" borderId="0"/>
    <xf numFmtId="207" fontId="9" fillId="0" borderId="0"/>
    <xf numFmtId="174" fontId="34" fillId="0" borderId="0"/>
    <xf numFmtId="173" fontId="39" fillId="0" borderId="0">
      <protection hidden="1"/>
    </xf>
    <xf numFmtId="179"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9" fontId="21"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4" fillId="0" borderId="23" applyNumberFormat="0" applyBorder="0"/>
    <xf numFmtId="169" fontId="28" fillId="0" borderId="0"/>
    <xf numFmtId="0" fontId="51" fillId="10" borderId="24" applyNumberFormat="0" applyFont="0" applyFill="0" applyAlignment="0">
      <alignment horizontal="center" vertical="center"/>
    </xf>
    <xf numFmtId="183" fontId="46" fillId="0" borderId="0" applyFill="0" applyBorder="0" applyAlignment="0"/>
    <xf numFmtId="176" fontId="9" fillId="0" borderId="0" applyFill="0" applyBorder="0" applyAlignment="0"/>
    <xf numFmtId="183" fontId="46" fillId="0" borderId="0" applyFill="0" applyBorder="0" applyAlignment="0"/>
    <xf numFmtId="180" fontId="9" fillId="0" borderId="0" applyFill="0" applyBorder="0" applyAlignment="0"/>
    <xf numFmtId="176" fontId="9" fillId="0" borderId="0" applyFill="0" applyBorder="0" applyAlignment="0"/>
    <xf numFmtId="37" fontId="20" fillId="0" borderId="25"/>
    <xf numFmtId="0" fontId="52" fillId="0" borderId="0"/>
    <xf numFmtId="0" fontId="21" fillId="0" borderId="0"/>
    <xf numFmtId="0" fontId="34" fillId="0" borderId="0"/>
    <xf numFmtId="49" fontId="22" fillId="0" borderId="0" applyFill="0" applyBorder="0" applyAlignment="0"/>
    <xf numFmtId="181" fontId="9" fillId="0" borderId="0" applyFill="0" applyBorder="0" applyAlignment="0"/>
    <xf numFmtId="182" fontId="9" fillId="0" borderId="0" applyFill="0" applyBorder="0" applyAlignment="0"/>
    <xf numFmtId="49" fontId="9" fillId="0" borderId="0"/>
    <xf numFmtId="0" fontId="47" fillId="0" borderId="0" applyFill="0" applyBorder="0" applyProtection="0">
      <alignment horizontal="left" vertical="top"/>
    </xf>
    <xf numFmtId="40" fontId="48"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37" fontId="20" fillId="0" borderId="7"/>
    <xf numFmtId="37" fontId="20" fillId="0" borderId="26"/>
    <xf numFmtId="0" fontId="9" fillId="0" borderId="0"/>
    <xf numFmtId="0" fontId="9" fillId="0" borderId="0"/>
    <xf numFmtId="37" fontId="9" fillId="0" borderId="0"/>
    <xf numFmtId="39" fontId="9" fillId="0" borderId="0"/>
    <xf numFmtId="0" fontId="54" fillId="0" borderId="0"/>
    <xf numFmtId="210" fontId="9" fillId="0" borderId="0" applyFill="0" applyBorder="0" applyAlignment="0"/>
    <xf numFmtId="164" fontId="9" fillId="0" borderId="0" applyFill="0" applyBorder="0" applyAlignment="0"/>
    <xf numFmtId="211" fontId="9" fillId="0" borderId="0" applyFill="0" applyBorder="0" applyAlignment="0"/>
    <xf numFmtId="212" fontId="9" fillId="0" borderId="0" applyFill="0" applyBorder="0" applyAlignment="0"/>
    <xf numFmtId="213" fontId="9" fillId="0" borderId="0" applyFill="0" applyBorder="0" applyAlignment="0"/>
    <xf numFmtId="214" fontId="9" fillId="0" borderId="0" applyFill="0" applyBorder="0" applyAlignment="0"/>
    <xf numFmtId="215" fontId="9" fillId="0" borderId="0" applyFill="0" applyBorder="0" applyAlignment="0"/>
    <xf numFmtId="164" fontId="9" fillId="0" borderId="0" applyFill="0" applyBorder="0" applyAlignment="0"/>
    <xf numFmtId="216" fontId="9" fillId="0" borderId="0"/>
    <xf numFmtId="216" fontId="9" fillId="0" borderId="0"/>
    <xf numFmtId="216" fontId="9" fillId="0" borderId="0"/>
    <xf numFmtId="216" fontId="9" fillId="0" borderId="0"/>
    <xf numFmtId="216" fontId="9" fillId="0" borderId="0"/>
    <xf numFmtId="216" fontId="9" fillId="0" borderId="0"/>
    <xf numFmtId="216" fontId="9" fillId="0" borderId="0"/>
    <xf numFmtId="216" fontId="9" fillId="0" borderId="0"/>
    <xf numFmtId="0" fontId="54" fillId="0" borderId="7"/>
    <xf numFmtId="214"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3" fillId="0" borderId="0" applyFont="0" applyFill="0" applyBorder="0" applyAlignment="0" applyProtection="0"/>
    <xf numFmtId="164" fontId="9" fillId="0" borderId="0" applyFont="0" applyFill="0" applyBorder="0" applyAlignment="0" applyProtection="0"/>
    <xf numFmtId="214" fontId="9" fillId="0" borderId="0" applyFill="0" applyBorder="0" applyAlignment="0"/>
    <xf numFmtId="164" fontId="9" fillId="0" borderId="0" applyFill="0" applyBorder="0" applyAlignment="0"/>
    <xf numFmtId="214" fontId="9" fillId="0" borderId="0" applyFill="0" applyBorder="0" applyAlignment="0"/>
    <xf numFmtId="215" fontId="9" fillId="0" borderId="0" applyFill="0" applyBorder="0" applyAlignment="0"/>
    <xf numFmtId="164" fontId="9" fillId="0" borderId="0" applyFill="0" applyBorder="0" applyAlignment="0"/>
    <xf numFmtId="0" fontId="55"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214" fontId="9" fillId="0" borderId="0" applyFill="0" applyBorder="0" applyAlignment="0"/>
    <xf numFmtId="164" fontId="9" fillId="0" borderId="0" applyFill="0" applyBorder="0" applyAlignment="0"/>
    <xf numFmtId="214" fontId="9" fillId="0" borderId="0" applyFill="0" applyBorder="0" applyAlignment="0"/>
    <xf numFmtId="215" fontId="9" fillId="0" borderId="0" applyFill="0" applyBorder="0" applyAlignment="0"/>
    <xf numFmtId="164" fontId="9" fillId="0" borderId="0" applyFill="0" applyBorder="0" applyAlignment="0"/>
    <xf numFmtId="217" fontId="9" fillId="0" borderId="0"/>
    <xf numFmtId="0" fontId="57" fillId="0" borderId="0"/>
    <xf numFmtId="0" fontId="57" fillId="0" borderId="0"/>
    <xf numFmtId="0" fontId="57" fillId="0" borderId="0"/>
    <xf numFmtId="0" fontId="57" fillId="0" borderId="0"/>
    <xf numFmtId="0" fontId="9" fillId="0" borderId="0">
      <alignment wrapText="1"/>
    </xf>
    <xf numFmtId="0" fontId="58" fillId="0" borderId="0"/>
    <xf numFmtId="0" fontId="1" fillId="0" borderId="0"/>
    <xf numFmtId="0" fontId="1" fillId="0" borderId="0"/>
    <xf numFmtId="0" fontId="9" fillId="0" borderId="0"/>
    <xf numFmtId="0" fontId="1" fillId="0" borderId="0"/>
    <xf numFmtId="0" fontId="53" fillId="0" borderId="0"/>
    <xf numFmtId="0" fontId="1" fillId="0" borderId="0"/>
    <xf numFmtId="0" fontId="9" fillId="0" borderId="0">
      <alignment wrapText="1"/>
    </xf>
    <xf numFmtId="213" fontId="9" fillId="0" borderId="0" applyFont="0" applyFill="0" applyBorder="0" applyAlignment="0" applyProtection="0"/>
    <xf numFmtId="217" fontId="9" fillId="0" borderId="0" applyFont="0" applyFill="0" applyBorder="0" applyAlignment="0" applyProtection="0"/>
    <xf numFmtId="9" fontId="53" fillId="0" borderId="0" applyFont="0" applyFill="0" applyBorder="0" applyAlignment="0" applyProtection="0"/>
    <xf numFmtId="9" fontId="1" fillId="0" borderId="0" applyFont="0" applyFill="0" applyBorder="0" applyAlignment="0" applyProtection="0"/>
    <xf numFmtId="214" fontId="9" fillId="0" borderId="0" applyFill="0" applyBorder="0" applyAlignment="0"/>
    <xf numFmtId="164" fontId="9" fillId="0" borderId="0" applyFill="0" applyBorder="0" applyAlignment="0"/>
    <xf numFmtId="214" fontId="9" fillId="0" borderId="0" applyFill="0" applyBorder="0" applyAlignment="0"/>
    <xf numFmtId="215" fontId="9" fillId="0" borderId="0" applyFill="0" applyBorder="0" applyAlignment="0"/>
    <xf numFmtId="164" fontId="9" fillId="0" borderId="0" applyFill="0" applyBorder="0" applyAlignment="0"/>
    <xf numFmtId="218" fontId="9" fillId="0" borderId="0" applyFill="0" applyBorder="0" applyAlignment="0"/>
    <xf numFmtId="219" fontId="9" fillId="0" borderId="0" applyFill="0" applyBorder="0" applyAlignment="0"/>
    <xf numFmtId="37" fontId="59" fillId="0" borderId="0"/>
    <xf numFmtId="4" fontId="54" fillId="0" borderId="0" applyFont="0" applyFill="0" applyBorder="0" applyAlignment="0" applyProtection="0"/>
    <xf numFmtId="9" fontId="60" fillId="0" borderId="0" applyFont="0" applyFill="0" applyBorder="0" applyAlignment="0" applyProtection="0"/>
    <xf numFmtId="0" fontId="55"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61"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0" fillId="0" borderId="0" applyFont="0" applyFill="0" applyBorder="0" applyAlignment="0" applyProtection="0"/>
    <xf numFmtId="37" fontId="63" fillId="0" borderId="20">
      <alignment horizontal="right"/>
      <protection locked="0"/>
    </xf>
    <xf numFmtId="37" fontId="62" fillId="0" borderId="20">
      <alignment horizontal="right"/>
      <protection locked="0"/>
    </xf>
    <xf numFmtId="224" fontId="9" fillId="0" borderId="0"/>
    <xf numFmtId="0" fontId="9" fillId="0" borderId="0"/>
    <xf numFmtId="0" fontId="78" fillId="0" borderId="0"/>
    <xf numFmtId="0" fontId="21" fillId="0" borderId="0"/>
    <xf numFmtId="0" fontId="78" fillId="0" borderId="0"/>
    <xf numFmtId="170" fontId="74" fillId="0" borderId="0"/>
    <xf numFmtId="225" fontId="9" fillId="0" borderId="0"/>
    <xf numFmtId="226" fontId="33" fillId="0" borderId="0"/>
    <xf numFmtId="0" fontId="71"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44" fontId="9" fillId="0" borderId="0" applyFont="0" applyFill="0" applyBorder="0" applyAlignment="0" applyProtection="0"/>
    <xf numFmtId="227"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79" fillId="0" borderId="0"/>
    <xf numFmtId="0" fontId="9" fillId="0" borderId="0"/>
    <xf numFmtId="224" fontId="9" fillId="0" borderId="0"/>
    <xf numFmtId="0" fontId="78" fillId="0" borderId="0" applyNumberFormat="0" applyFill="0" applyBorder="0" applyAlignment="0" applyProtection="0"/>
    <xf numFmtId="0" fontId="71" fillId="0" borderId="0"/>
    <xf numFmtId="224" fontId="21" fillId="0" borderId="0"/>
    <xf numFmtId="224" fontId="21" fillId="0" borderId="0"/>
    <xf numFmtId="224" fontId="22" fillId="0" borderId="0">
      <alignment vertical="top"/>
    </xf>
    <xf numFmtId="224" fontId="22" fillId="0" borderId="0">
      <alignment vertical="top"/>
    </xf>
    <xf numFmtId="224" fontId="22" fillId="0" borderId="0">
      <alignment vertical="top"/>
    </xf>
    <xf numFmtId="224" fontId="22" fillId="0" borderId="0">
      <alignment vertical="top"/>
    </xf>
    <xf numFmtId="224" fontId="22" fillId="0" borderId="0">
      <alignment vertical="top"/>
    </xf>
    <xf numFmtId="224" fontId="22" fillId="0" borderId="0">
      <alignment vertical="top"/>
    </xf>
    <xf numFmtId="224" fontId="9" fillId="0" borderId="0"/>
    <xf numFmtId="224" fontId="9" fillId="0" borderId="0"/>
    <xf numFmtId="224" fontId="9" fillId="0" borderId="0"/>
    <xf numFmtId="224" fontId="21"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224" fontId="78" fillId="0" borderId="0" applyNumberFormat="0" applyFill="0" applyBorder="0" applyAlignment="0" applyProtection="0"/>
    <xf numFmtId="0" fontId="78" fillId="0" borderId="0" applyNumberFormat="0" applyFill="0" applyBorder="0" applyAlignment="0" applyProtection="0"/>
    <xf numFmtId="224" fontId="78" fillId="0" borderId="0" applyNumberFormat="0" applyFill="0" applyBorder="0" applyAlignment="0" applyProtection="0"/>
    <xf numFmtId="0" fontId="78" fillId="0" borderId="0" applyNumberFormat="0" applyFill="0" applyBorder="0" applyAlignment="0" applyProtection="0"/>
    <xf numFmtId="0" fontId="9" fillId="0" borderId="0"/>
    <xf numFmtId="224" fontId="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224" fontId="54" fillId="0" borderId="0"/>
    <xf numFmtId="0" fontId="54" fillId="0" borderId="0"/>
    <xf numFmtId="0" fontId="9" fillId="0" borderId="0"/>
    <xf numFmtId="224" fontId="9" fillId="0" borderId="0"/>
    <xf numFmtId="0" fontId="9" fillId="0" borderId="0"/>
    <xf numFmtId="224" fontId="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4" fillId="0" borderId="0"/>
    <xf numFmtId="224" fontId="54" fillId="0" borderId="0"/>
    <xf numFmtId="224" fontId="54" fillId="0" borderId="0"/>
    <xf numFmtId="0" fontId="80"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78" fillId="0" borderId="0" applyNumberFormat="0" applyFill="0" applyBorder="0" applyAlignment="0" applyProtection="0"/>
    <xf numFmtId="0" fontId="80" fillId="0" borderId="0"/>
    <xf numFmtId="3" fontId="74" fillId="0" borderId="0"/>
    <xf numFmtId="224"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54" fillId="0" borderId="0"/>
    <xf numFmtId="0" fontId="54" fillId="0" borderId="0"/>
    <xf numFmtId="0" fontId="9" fillId="0" borderId="0"/>
    <xf numFmtId="224" fontId="9" fillId="0" borderId="0"/>
    <xf numFmtId="0" fontId="54" fillId="0" borderId="0"/>
    <xf numFmtId="0" fontId="54" fillId="0" borderId="0"/>
    <xf numFmtId="0" fontId="54" fillId="0" borderId="0"/>
    <xf numFmtId="0" fontId="54"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54" fillId="0" borderId="0"/>
    <xf numFmtId="0" fontId="9" fillId="0" borderId="0"/>
    <xf numFmtId="224" fontId="9" fillId="0" borderId="0"/>
    <xf numFmtId="0" fontId="9" fillId="0" borderId="0"/>
    <xf numFmtId="224" fontId="9" fillId="0" borderId="0"/>
    <xf numFmtId="224" fontId="49" fillId="0" borderId="0"/>
    <xf numFmtId="0" fontId="49" fillId="0" borderId="0"/>
    <xf numFmtId="0" fontId="9" fillId="0" borderId="0"/>
    <xf numFmtId="0" fontId="9" fillId="0" borderId="0"/>
    <xf numFmtId="224"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0" fontId="9" fillId="0" borderId="0"/>
    <xf numFmtId="0" fontId="9" fillId="0" borderId="0"/>
    <xf numFmtId="0" fontId="9" fillId="0" borderId="0"/>
    <xf numFmtId="0" fontId="49" fillId="0" borderId="0"/>
    <xf numFmtId="0" fontId="9" fillId="0" borderId="0"/>
    <xf numFmtId="224" fontId="9" fillId="0" borderId="0"/>
    <xf numFmtId="0" fontId="9" fillId="0" borderId="0"/>
    <xf numFmtId="0" fontId="9" fillId="0" borderId="0"/>
    <xf numFmtId="0" fontId="49" fillId="0" borderId="0"/>
    <xf numFmtId="224" fontId="4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54" fillId="0" borderId="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224" fontId="21" fillId="0" borderId="0"/>
    <xf numFmtId="224" fontId="21" fillId="0" borderId="0"/>
    <xf numFmtId="224" fontId="21" fillId="0" borderId="0"/>
    <xf numFmtId="224" fontId="21" fillId="0" borderId="0"/>
    <xf numFmtId="224"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80" fillId="0" borderId="0"/>
    <xf numFmtId="0" fontId="80" fillId="0" borderId="0"/>
    <xf numFmtId="224" fontId="49" fillId="0" borderId="0"/>
    <xf numFmtId="0" fontId="49" fillId="0" borderId="0"/>
    <xf numFmtId="224" fontId="49" fillId="0" borderId="0"/>
    <xf numFmtId="0" fontId="49" fillId="0" borderId="0"/>
    <xf numFmtId="224" fontId="49" fillId="0" borderId="0"/>
    <xf numFmtId="0" fontId="49" fillId="0" borderId="0"/>
    <xf numFmtId="224" fontId="49" fillId="0" borderId="0"/>
    <xf numFmtId="0" fontId="49" fillId="0" borderId="0"/>
    <xf numFmtId="224" fontId="49" fillId="0" borderId="0"/>
    <xf numFmtId="0" fontId="49" fillId="0" borderId="0"/>
    <xf numFmtId="224" fontId="49" fillId="0" borderId="0"/>
    <xf numFmtId="0" fontId="49" fillId="0" borderId="0"/>
    <xf numFmtId="224" fontId="49" fillId="0" borderId="0"/>
    <xf numFmtId="0" fontId="49" fillId="0" borderId="0"/>
    <xf numFmtId="224" fontId="49" fillId="0" borderId="0"/>
    <xf numFmtId="0" fontId="49" fillId="0" borderId="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0" fontId="74" fillId="0" borderId="0" applyFont="0" applyFill="0" applyBorder="0" applyAlignment="0" applyProtection="0"/>
    <xf numFmtId="0" fontId="9" fillId="0" borderId="0"/>
    <xf numFmtId="224" fontId="9" fillId="0" borderId="0"/>
    <xf numFmtId="191" fontId="9" fillId="0" borderId="0"/>
    <xf numFmtId="0" fontId="78" fillId="0" borderId="0" applyNumberFormat="0" applyFill="0" applyBorder="0" applyAlignment="0" applyProtection="0"/>
    <xf numFmtId="0" fontId="71" fillId="0" borderId="0"/>
    <xf numFmtId="0" fontId="80" fillId="0" borderId="0"/>
    <xf numFmtId="0" fontId="54" fillId="0" borderId="0"/>
    <xf numFmtId="0" fontId="9" fillId="0" borderId="0"/>
    <xf numFmtId="0" fontId="71" fillId="0" borderId="0"/>
    <xf numFmtId="0" fontId="9" fillId="0" borderId="0"/>
    <xf numFmtId="224" fontId="9" fillId="0" borderId="0"/>
    <xf numFmtId="0" fontId="54" fillId="0" borderId="0"/>
    <xf numFmtId="0" fontId="54" fillId="0" borderId="0"/>
    <xf numFmtId="228" fontId="9" fillId="0" borderId="0" applyFont="0" applyFill="0" applyBorder="0" applyAlignment="0" applyProtection="0"/>
    <xf numFmtId="228" fontId="9" fillId="0" borderId="0" applyFont="0" applyFill="0" applyBorder="0" applyAlignment="0" applyProtection="0"/>
    <xf numFmtId="228" fontId="9" fillId="0" borderId="0" applyFont="0" applyFill="0" applyBorder="0" applyAlignment="0" applyProtection="0"/>
    <xf numFmtId="0" fontId="74"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39" fontId="9" fillId="0" borderId="0" applyFont="0" applyFill="0" applyBorder="0" applyAlignment="0" applyProtection="0"/>
    <xf numFmtId="0" fontId="74" fillId="0" borderId="0" applyFont="0" applyFill="0" applyBorder="0" applyAlignment="0" applyProtection="0"/>
    <xf numFmtId="0" fontId="78" fillId="0" borderId="0" applyNumberFormat="0" applyFill="0" applyBorder="0" applyAlignment="0" applyProtection="0"/>
    <xf numFmtId="0" fontId="9" fillId="0" borderId="0"/>
    <xf numFmtId="224" fontId="9" fillId="0" borderId="0"/>
    <xf numFmtId="224" fontId="49" fillId="0" borderId="0"/>
    <xf numFmtId="0" fontId="49" fillId="0" borderId="0"/>
    <xf numFmtId="224" fontId="49" fillId="0" borderId="0"/>
    <xf numFmtId="0" fontId="49" fillId="0" borderId="0"/>
    <xf numFmtId="0" fontId="49" fillId="0" borderId="0"/>
    <xf numFmtId="0" fontId="80" fillId="0" borderId="0"/>
    <xf numFmtId="0" fontId="80" fillId="0" borderId="0"/>
    <xf numFmtId="0" fontId="9" fillId="0" borderId="0"/>
    <xf numFmtId="224" fontId="9" fillId="0" borderId="0"/>
    <xf numFmtId="224" fontId="54" fillId="0" borderId="0"/>
    <xf numFmtId="0" fontId="9" fillId="0" borderId="0"/>
    <xf numFmtId="0" fontId="9" fillId="0" borderId="0"/>
    <xf numFmtId="224" fontId="9" fillId="0" borderId="0"/>
    <xf numFmtId="0" fontId="71" fillId="0" borderId="0"/>
    <xf numFmtId="0" fontId="54" fillId="0" borderId="0"/>
    <xf numFmtId="0" fontId="54"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54" fillId="0" borderId="0"/>
    <xf numFmtId="0" fontId="54" fillId="0" borderId="0"/>
    <xf numFmtId="0" fontId="9" fillId="0" borderId="0"/>
    <xf numFmtId="224" fontId="9" fillId="0" borderId="0"/>
    <xf numFmtId="0" fontId="9" fillId="0" borderId="0"/>
    <xf numFmtId="224" fontId="9" fillId="0" borderId="0"/>
    <xf numFmtId="0" fontId="71" fillId="0" borderId="0"/>
    <xf numFmtId="0" fontId="9" fillId="0" borderId="0"/>
    <xf numFmtId="224" fontId="9" fillId="0" borderId="0"/>
    <xf numFmtId="0" fontId="9" fillId="0" borderId="0"/>
    <xf numFmtId="224" fontId="9" fillId="0" borderId="0"/>
    <xf numFmtId="224" fontId="9" fillId="0" borderId="0"/>
    <xf numFmtId="0" fontId="9" fillId="0" borderId="0"/>
    <xf numFmtId="0" fontId="21" fillId="0" borderId="0"/>
    <xf numFmtId="0" fontId="9" fillId="0" borderId="0"/>
    <xf numFmtId="224" fontId="9" fillId="0" borderId="0"/>
    <xf numFmtId="224" fontId="49" fillId="0" borderId="0"/>
    <xf numFmtId="0" fontId="54" fillId="0" borderId="0"/>
    <xf numFmtId="0" fontId="54" fillId="0" borderId="0"/>
    <xf numFmtId="0" fontId="9" fillId="0" borderId="0"/>
    <xf numFmtId="224" fontId="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71"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54" fillId="0" borderId="0"/>
    <xf numFmtId="224"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54" fillId="0" borderId="0"/>
    <xf numFmtId="0" fontId="54"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54"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224" fontId="21" fillId="0" borderId="0"/>
    <xf numFmtId="0" fontId="21" fillId="0" borderId="0"/>
    <xf numFmtId="0" fontId="21" fillId="0" borderId="0"/>
    <xf numFmtId="0" fontId="21" fillId="0" borderId="0"/>
    <xf numFmtId="0" fontId="21" fillId="0" borderId="0"/>
    <xf numFmtId="0" fontId="9" fillId="0" borderId="0"/>
    <xf numFmtId="224" fontId="9" fillId="0" borderId="0"/>
    <xf numFmtId="0" fontId="9" fillId="0" borderId="0"/>
    <xf numFmtId="224" fontId="9" fillId="0" borderId="0"/>
    <xf numFmtId="0" fontId="9" fillId="0" borderId="0"/>
    <xf numFmtId="224" fontId="9" fillId="0" borderId="0"/>
    <xf numFmtId="0" fontId="21" fillId="0" borderId="0"/>
    <xf numFmtId="0" fontId="9" fillId="0" borderId="0"/>
    <xf numFmtId="224" fontId="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54" fillId="0" borderId="0"/>
    <xf numFmtId="0" fontId="80" fillId="0" borderId="0"/>
    <xf numFmtId="3" fontId="74" fillId="0" borderId="0"/>
    <xf numFmtId="3" fontId="74" fillId="0" borderId="0"/>
    <xf numFmtId="0" fontId="80" fillId="0" borderId="0"/>
    <xf numFmtId="0" fontId="80" fillId="0" borderId="0"/>
    <xf numFmtId="0" fontId="80" fillId="0" borderId="0"/>
    <xf numFmtId="0" fontId="80" fillId="0" borderId="0"/>
    <xf numFmtId="0" fontId="80" fillId="0" borderId="0"/>
    <xf numFmtId="0" fontId="80" fillId="0" borderId="0"/>
    <xf numFmtId="0" fontId="71" fillId="0" borderId="0"/>
    <xf numFmtId="0" fontId="71" fillId="0" borderId="0"/>
    <xf numFmtId="0" fontId="54" fillId="0" borderId="0"/>
    <xf numFmtId="224" fontId="9" fillId="0" borderId="0"/>
    <xf numFmtId="0" fontId="9" fillId="0" borderId="0"/>
    <xf numFmtId="224" fontId="9" fillId="0" borderId="0"/>
    <xf numFmtId="0" fontId="9" fillId="0" borderId="0"/>
    <xf numFmtId="224" fontId="54" fillId="0" borderId="0"/>
    <xf numFmtId="0" fontId="9" fillId="0" borderId="0"/>
    <xf numFmtId="224" fontId="9" fillId="0" borderId="0"/>
    <xf numFmtId="224" fontId="49" fillId="0" borderId="0"/>
    <xf numFmtId="0" fontId="49" fillId="0" borderId="0"/>
    <xf numFmtId="0" fontId="9" fillId="0" borderId="0"/>
    <xf numFmtId="224" fontId="9" fillId="0" borderId="0"/>
    <xf numFmtId="0" fontId="80" fillId="0" borderId="0"/>
    <xf numFmtId="0" fontId="80" fillId="0" borderId="0"/>
    <xf numFmtId="0" fontId="8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9" fillId="0" borderId="0"/>
    <xf numFmtId="224" fontId="9" fillId="0" borderId="0"/>
    <xf numFmtId="0"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224" fontId="49" fillId="0" borderId="0"/>
    <xf numFmtId="0" fontId="49" fillId="0" borderId="0"/>
    <xf numFmtId="0" fontId="80" fillId="0" borderId="0"/>
    <xf numFmtId="224" fontId="9" fillId="0" borderId="0"/>
    <xf numFmtId="0" fontId="9" fillId="0" borderId="0"/>
    <xf numFmtId="0" fontId="80" fillId="0" borderId="0"/>
    <xf numFmtId="0" fontId="9" fillId="0" borderId="0"/>
    <xf numFmtId="224" fontId="9" fillId="0" borderId="0"/>
    <xf numFmtId="0" fontId="80" fillId="0" borderId="0"/>
    <xf numFmtId="0" fontId="9" fillId="0" borderId="0"/>
    <xf numFmtId="224" fontId="9" fillId="0" borderId="0"/>
    <xf numFmtId="224" fontId="9" fillId="0" borderId="0"/>
    <xf numFmtId="0" fontId="21" fillId="0" borderId="0"/>
    <xf numFmtId="0" fontId="80"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224" fontId="4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0" borderId="0"/>
    <xf numFmtId="0" fontId="80" fillId="0" borderId="0"/>
    <xf numFmtId="0" fontId="9" fillId="0" borderId="0"/>
    <xf numFmtId="224" fontId="9" fillId="0" borderId="0"/>
    <xf numFmtId="0" fontId="9" fillId="0" borderId="0"/>
    <xf numFmtId="224" fontId="9"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80" fillId="0" borderId="0"/>
    <xf numFmtId="224" fontId="9" fillId="0" borderId="0"/>
    <xf numFmtId="0" fontId="9"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80" fillId="0" borderId="0"/>
    <xf numFmtId="0" fontId="9" fillId="0" borderId="0" applyFont="0" applyFill="0" applyBorder="0" applyAlignment="0" applyProtection="0"/>
    <xf numFmtId="0" fontId="9" fillId="0" borderId="0"/>
    <xf numFmtId="0" fontId="9" fillId="0" borderId="0"/>
    <xf numFmtId="0" fontId="9" fillId="0" borderId="0"/>
    <xf numFmtId="0" fontId="9" fillId="0" borderId="0"/>
    <xf numFmtId="229" fontId="9" fillId="0" borderId="0" applyFont="0" applyFill="0" applyBorder="0" applyAlignment="0" applyProtection="0"/>
    <xf numFmtId="229" fontId="9" fillId="0" borderId="0" applyFont="0" applyFill="0" applyBorder="0" applyAlignment="0" applyProtection="0"/>
    <xf numFmtId="229" fontId="9" fillId="0" borderId="0" applyFont="0" applyFill="0" applyBorder="0" applyAlignment="0" applyProtection="0"/>
    <xf numFmtId="0" fontId="74" fillId="0" borderId="0" applyFont="0" applyFill="0" applyBorder="0" applyAlignment="0" applyProtection="0"/>
    <xf numFmtId="230" fontId="9" fillId="0" borderId="0" applyFont="0" applyFill="0" applyBorder="0" applyAlignment="0" applyProtection="0"/>
    <xf numFmtId="230" fontId="9" fillId="0" borderId="0" applyFont="0" applyFill="0" applyBorder="0" applyAlignment="0" applyProtection="0"/>
    <xf numFmtId="230" fontId="9" fillId="0" borderId="0" applyFont="0" applyFill="0" applyBorder="0" applyAlignment="0" applyProtection="0"/>
    <xf numFmtId="0" fontId="74" fillId="0" borderId="0" applyFont="0" applyFill="0" applyBorder="0" applyAlignment="0" applyProtection="0"/>
    <xf numFmtId="230" fontId="73" fillId="0" borderId="0" applyFill="0" applyAlignment="0" applyProtection="0"/>
    <xf numFmtId="224" fontId="81" fillId="0" borderId="0"/>
    <xf numFmtId="224" fontId="49" fillId="0" borderId="0"/>
    <xf numFmtId="0" fontId="49" fillId="0" borderId="0"/>
    <xf numFmtId="0" fontId="80" fillId="0" borderId="0"/>
    <xf numFmtId="224" fontId="49" fillId="0" borderId="0"/>
    <xf numFmtId="0" fontId="49" fillId="0" borderId="0"/>
    <xf numFmtId="224" fontId="49" fillId="0" borderId="0"/>
    <xf numFmtId="0" fontId="4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49" fillId="0" borderId="0"/>
    <xf numFmtId="0" fontId="80" fillId="0" borderId="0"/>
    <xf numFmtId="0" fontId="80" fillId="0" borderId="0"/>
    <xf numFmtId="224" fontId="49" fillId="0" borderId="0"/>
    <xf numFmtId="0" fontId="49" fillId="0" borderId="0"/>
    <xf numFmtId="224" fontId="49" fillId="0" borderId="0"/>
    <xf numFmtId="0" fontId="54" fillId="0" borderId="0"/>
    <xf numFmtId="0" fontId="9" fillId="0" borderId="0"/>
    <xf numFmtId="224" fontId="9" fillId="0" borderId="0"/>
    <xf numFmtId="0" fontId="9" fillId="0" borderId="0"/>
    <xf numFmtId="0" fontId="49" fillId="0" borderId="0"/>
    <xf numFmtId="0" fontId="54" fillId="0" borderId="0"/>
    <xf numFmtId="0" fontId="54" fillId="0" borderId="0"/>
    <xf numFmtId="0" fontId="9" fillId="0" borderId="0"/>
    <xf numFmtId="224" fontId="9" fillId="0" borderId="0"/>
    <xf numFmtId="231" fontId="9" fillId="0" borderId="0" applyFont="0" applyFill="0" applyBorder="0" applyAlignment="0" applyProtection="0"/>
    <xf numFmtId="231" fontId="9" fillId="0" borderId="0" applyFont="0" applyFill="0" applyBorder="0" applyAlignment="0" applyProtection="0"/>
    <xf numFmtId="231" fontId="9" fillId="0" borderId="0" applyFont="0" applyFill="0" applyBorder="0" applyAlignment="0" applyProtection="0"/>
    <xf numFmtId="0" fontId="74" fillId="0" borderId="0" applyFont="0" applyFill="0" applyBorder="0" applyAlignment="0" applyProtection="0"/>
    <xf numFmtId="232" fontId="9" fillId="0" borderId="0" applyFont="0" applyFill="0" applyBorder="0" applyAlignment="0" applyProtection="0"/>
    <xf numFmtId="232" fontId="9" fillId="0" borderId="0" applyFont="0" applyFill="0" applyBorder="0" applyAlignment="0" applyProtection="0"/>
    <xf numFmtId="232" fontId="9" fillId="0" borderId="0" applyFont="0" applyFill="0" applyBorder="0" applyAlignment="0" applyProtection="0"/>
    <xf numFmtId="0" fontId="74"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54" fillId="0" borderId="0"/>
    <xf numFmtId="0" fontId="4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54" fillId="0" borderId="0"/>
    <xf numFmtId="0" fontId="80"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0" fontId="9" fillId="0" borderId="0"/>
    <xf numFmtId="224" fontId="9" fillId="0" borderId="0"/>
    <xf numFmtId="0" fontId="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4" fillId="0" borderId="0"/>
    <xf numFmtId="0" fontId="54"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54" fillId="0" borderId="0"/>
    <xf numFmtId="0" fontId="54" fillId="0" borderId="0"/>
    <xf numFmtId="0" fontId="9" fillId="0" borderId="0"/>
    <xf numFmtId="224" fontId="9" fillId="0" borderId="0"/>
    <xf numFmtId="0"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71" fillId="0" borderId="0"/>
    <xf numFmtId="0" fontId="9" fillId="0" borderId="0"/>
    <xf numFmtId="224" fontId="9" fillId="0" borderId="0"/>
    <xf numFmtId="0" fontId="54" fillId="0" borderId="0"/>
    <xf numFmtId="0" fontId="54" fillId="0" borderId="0"/>
    <xf numFmtId="0" fontId="54" fillId="0" borderId="0"/>
    <xf numFmtId="0" fontId="9" fillId="0" borderId="0"/>
    <xf numFmtId="224" fontId="9" fillId="0" borderId="0"/>
    <xf numFmtId="0" fontId="9" fillId="0" borderId="0"/>
    <xf numFmtId="224" fontId="9" fillId="0" borderId="0"/>
    <xf numFmtId="0" fontId="78" fillId="0" borderId="0" applyNumberFormat="0" applyFill="0" applyBorder="0" applyAlignment="0" applyProtection="0"/>
    <xf numFmtId="0" fontId="9" fillId="0" borderId="0"/>
    <xf numFmtId="224" fontId="9" fillId="0" borderId="0"/>
    <xf numFmtId="0" fontId="9" fillId="0" borderId="0"/>
    <xf numFmtId="224" fontId="9" fillId="0" borderId="0"/>
    <xf numFmtId="0" fontId="9" fillId="0" borderId="0"/>
    <xf numFmtId="0" fontId="21" fillId="0" borderId="0"/>
    <xf numFmtId="0" fontId="71" fillId="0" borderId="0"/>
    <xf numFmtId="0" fontId="71" fillId="0" borderId="0"/>
    <xf numFmtId="0" fontId="5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54" fillId="0" borderId="0"/>
    <xf numFmtId="0" fontId="78" fillId="0" borderId="0" applyNumberFormat="0" applyFill="0" applyBorder="0" applyAlignment="0" applyProtection="0"/>
    <xf numFmtId="224" fontId="21" fillId="0" borderId="0"/>
    <xf numFmtId="0" fontId="21" fillId="0" borderId="0"/>
    <xf numFmtId="224" fontId="21" fillId="0" borderId="0"/>
    <xf numFmtId="0" fontId="2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9" fillId="0" borderId="0"/>
    <xf numFmtId="224" fontId="9" fillId="0" borderId="0"/>
    <xf numFmtId="0" fontId="49" fillId="0" borderId="0"/>
    <xf numFmtId="0" fontId="9" fillId="0" borderId="0"/>
    <xf numFmtId="224" fontId="9" fillId="0" borderId="0"/>
    <xf numFmtId="0"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224" fontId="9" fillId="0" borderId="0"/>
    <xf numFmtId="0" fontId="9" fillId="0" borderId="0"/>
    <xf numFmtId="0" fontId="9" fillId="0" borderId="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4" fillId="0" borderId="0"/>
    <xf numFmtId="0" fontId="9" fillId="0" borderId="0"/>
    <xf numFmtId="0" fontId="49" fillId="0" borderId="0"/>
    <xf numFmtId="0" fontId="9" fillId="0" borderId="0"/>
    <xf numFmtId="224" fontId="9" fillId="0" borderId="0"/>
    <xf numFmtId="0" fontId="9" fillId="0" borderId="0"/>
    <xf numFmtId="224" fontId="9" fillId="0" borderId="0"/>
    <xf numFmtId="224" fontId="9" fillId="0" borderId="0"/>
    <xf numFmtId="0" fontId="9" fillId="0" borderId="0"/>
    <xf numFmtId="224" fontId="9" fillId="0" borderId="0"/>
    <xf numFmtId="0" fontId="9" fillId="0" borderId="0"/>
    <xf numFmtId="224" fontId="21" fillId="0" borderId="0"/>
    <xf numFmtId="0" fontId="21" fillId="0" borderId="0"/>
    <xf numFmtId="0" fontId="9" fillId="0" borderId="0"/>
    <xf numFmtId="224" fontId="9" fillId="0" borderId="0"/>
    <xf numFmtId="0" fontId="9" fillId="0" borderId="0"/>
    <xf numFmtId="0" fontId="9" fillId="0" borderId="0"/>
    <xf numFmtId="224" fontId="9" fillId="0" borderId="0"/>
    <xf numFmtId="0" fontId="9" fillId="0" borderId="0"/>
    <xf numFmtId="224" fontId="9" fillId="0" borderId="0"/>
    <xf numFmtId="0" fontId="9" fillId="0" borderId="0"/>
    <xf numFmtId="224"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71" fillId="0" borderId="0"/>
    <xf numFmtId="0" fontId="71" fillId="0" borderId="0"/>
    <xf numFmtId="0" fontId="71" fillId="0" borderId="0"/>
    <xf numFmtId="0" fontId="80" fillId="0" borderId="0"/>
    <xf numFmtId="0" fontId="9" fillId="0" borderId="0"/>
    <xf numFmtId="224" fontId="9" fillId="0" borderId="0"/>
    <xf numFmtId="0" fontId="9" fillId="0" borderId="0"/>
    <xf numFmtId="224" fontId="9" fillId="0" borderId="0"/>
    <xf numFmtId="0" fontId="9" fillId="0" borderId="0"/>
    <xf numFmtId="224" fontId="9" fillId="0" borderId="0"/>
    <xf numFmtId="224" fontId="9" fillId="0" borderId="0"/>
    <xf numFmtId="0"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9" fillId="0" borderId="0"/>
    <xf numFmtId="224" fontId="9" fillId="0" borderId="0"/>
    <xf numFmtId="0" fontId="71" fillId="0" borderId="0"/>
    <xf numFmtId="0" fontId="71" fillId="0" borderId="0"/>
    <xf numFmtId="0" fontId="71" fillId="0" borderId="0"/>
    <xf numFmtId="0" fontId="71" fillId="0" borderId="0"/>
    <xf numFmtId="0" fontId="71" fillId="0" borderId="0"/>
    <xf numFmtId="0" fontId="71" fillId="0" borderId="0"/>
    <xf numFmtId="224" fontId="49" fillId="0" borderId="0"/>
    <xf numFmtId="0" fontId="49" fillId="0" borderId="0"/>
    <xf numFmtId="0" fontId="9" fillId="0" borderId="0"/>
    <xf numFmtId="224" fontId="9" fillId="0" borderId="0"/>
    <xf numFmtId="0" fontId="9" fillId="0" borderId="0"/>
    <xf numFmtId="0" fontId="9" fillId="0" borderId="0"/>
    <xf numFmtId="224" fontId="9" fillId="0" borderId="0"/>
    <xf numFmtId="224" fontId="9" fillId="0" borderId="0"/>
    <xf numFmtId="0" fontId="9" fillId="0" borderId="0"/>
    <xf numFmtId="224" fontId="9" fillId="0" borderId="0"/>
    <xf numFmtId="224" fontId="9" fillId="0" borderId="0"/>
    <xf numFmtId="224" fontId="9" fillId="0" borderId="0"/>
    <xf numFmtId="224" fontId="9" fillId="0" borderId="0"/>
    <xf numFmtId="0" fontId="21" fillId="0" borderId="0"/>
    <xf numFmtId="0" fontId="54" fillId="0" borderId="0"/>
    <xf numFmtId="0" fontId="9" fillId="0" borderId="0"/>
    <xf numFmtId="224" fontId="9" fillId="0" borderId="0"/>
    <xf numFmtId="0" fontId="9" fillId="0" borderId="0"/>
    <xf numFmtId="224" fontId="9" fillId="0" borderId="0"/>
    <xf numFmtId="0" fontId="54" fillId="0" borderId="0"/>
    <xf numFmtId="0" fontId="9" fillId="0" borderId="0"/>
    <xf numFmtId="224"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224" fontId="9" fillId="0" borderId="0"/>
    <xf numFmtId="0" fontId="9" fillId="0" borderId="0"/>
    <xf numFmtId="0" fontId="82" fillId="13" borderId="0" applyNumberFormat="0" applyBorder="0" applyAlignment="0" applyProtection="0">
      <alignment vertical="center"/>
    </xf>
    <xf numFmtId="0" fontId="83" fillId="0" borderId="33" applyNumberFormat="0" applyFill="0" applyAlignment="0" applyProtection="0">
      <alignment vertical="center"/>
    </xf>
    <xf numFmtId="0" fontId="84" fillId="6" borderId="34" applyNumberFormat="0" applyAlignment="0" applyProtection="0">
      <alignment vertical="center"/>
    </xf>
    <xf numFmtId="0" fontId="85" fillId="14" borderId="35" applyNumberFormat="0" applyAlignment="0" applyProtection="0">
      <alignment vertical="center"/>
    </xf>
    <xf numFmtId="223" fontId="9" fillId="0" borderId="0" applyFont="0" applyFill="0" applyBorder="0" applyAlignment="0" applyProtection="0"/>
    <xf numFmtId="233" fontId="9" fillId="0" borderId="0" applyFont="0" applyFill="0" applyBorder="0" applyAlignment="0" applyProtection="0"/>
    <xf numFmtId="0" fontId="86" fillId="6" borderId="0" applyNumberFormat="0" applyBorder="0" applyAlignment="0" applyProtection="0">
      <alignment vertical="center"/>
    </xf>
    <xf numFmtId="0" fontId="87" fillId="0" borderId="0" applyNumberFormat="0" applyFill="0" applyBorder="0" applyAlignment="0" applyProtection="0">
      <alignment vertical="center"/>
    </xf>
    <xf numFmtId="0" fontId="88" fillId="15" borderId="0" applyNumberFormat="0" applyBorder="0" applyAlignment="0" applyProtection="0">
      <alignment vertical="center"/>
    </xf>
    <xf numFmtId="0" fontId="88" fillId="16" borderId="0" applyNumberFormat="0" applyBorder="0" applyAlignment="0" applyProtection="0">
      <alignment vertical="center"/>
    </xf>
    <xf numFmtId="0" fontId="88" fillId="17" borderId="0" applyNumberFormat="0" applyBorder="0" applyAlignment="0" applyProtection="0">
      <alignment vertical="center"/>
    </xf>
    <xf numFmtId="0" fontId="88" fillId="18" borderId="0" applyNumberFormat="0" applyBorder="0" applyAlignment="0" applyProtection="0">
      <alignment vertical="center"/>
    </xf>
    <xf numFmtId="0" fontId="88" fillId="19" borderId="0" applyNumberFormat="0" applyBorder="0" applyAlignment="0" applyProtection="0">
      <alignment vertical="center"/>
    </xf>
    <xf numFmtId="0" fontId="88" fillId="20" borderId="0" applyNumberFormat="0" applyBorder="0" applyAlignment="0" applyProtection="0">
      <alignment vertical="center"/>
    </xf>
    <xf numFmtId="0" fontId="34" fillId="0" borderId="0"/>
    <xf numFmtId="0" fontId="34" fillId="0" borderId="0"/>
    <xf numFmtId="175" fontId="89" fillId="0" borderId="0" applyFont="0" applyFill="0" applyBorder="0" applyAlignment="0" applyProtection="0"/>
    <xf numFmtId="234" fontId="90" fillId="0" borderId="0" applyFont="0" applyFill="0" applyBorder="0" applyAlignment="0" applyProtection="0"/>
    <xf numFmtId="0" fontId="49" fillId="0" borderId="0"/>
    <xf numFmtId="0" fontId="49" fillId="0" borderId="0"/>
    <xf numFmtId="191" fontId="9" fillId="0" borderId="0"/>
    <xf numFmtId="0" fontId="9" fillId="0" borderId="0"/>
    <xf numFmtId="166" fontId="89" fillId="0" borderId="0" applyFont="0" applyFill="0" applyBorder="0" applyAlignment="0" applyProtection="0"/>
    <xf numFmtId="10" fontId="89" fillId="0" borderId="0" applyFont="0" applyFill="0" applyBorder="0" applyAlignment="0" applyProtection="0"/>
    <xf numFmtId="235" fontId="21" fillId="0" borderId="0">
      <alignment horizontal="center"/>
    </xf>
    <xf numFmtId="0" fontId="91" fillId="0" borderId="0" applyNumberFormat="0" applyFill="0" applyBorder="0" applyAlignment="0" applyProtection="0">
      <alignment vertical="center"/>
    </xf>
    <xf numFmtId="0" fontId="92" fillId="0" borderId="36" applyNumberFormat="0" applyFill="0" applyAlignment="0" applyProtection="0">
      <alignment vertical="center"/>
    </xf>
    <xf numFmtId="0" fontId="93" fillId="0" borderId="37" applyNumberFormat="0" applyFill="0" applyAlignment="0" applyProtection="0">
      <alignment vertical="center"/>
    </xf>
    <xf numFmtId="0" fontId="94" fillId="0" borderId="38" applyNumberFormat="0" applyFill="0" applyAlignment="0" applyProtection="0">
      <alignment vertical="center"/>
    </xf>
    <xf numFmtId="0" fontId="94" fillId="0" borderId="0" applyNumberFormat="0" applyFill="0" applyBorder="0" applyAlignment="0" applyProtection="0">
      <alignment vertical="center"/>
    </xf>
    <xf numFmtId="0" fontId="95" fillId="21" borderId="0" applyNumberFormat="0" applyBorder="0" applyAlignment="0" applyProtection="0">
      <alignment vertical="center"/>
    </xf>
    <xf numFmtId="0" fontId="95" fillId="22" borderId="0" applyNumberFormat="0" applyBorder="0" applyAlignment="0" applyProtection="0">
      <alignment vertical="center"/>
    </xf>
    <xf numFmtId="0" fontId="95" fillId="23" borderId="0" applyNumberFormat="0" applyBorder="0" applyAlignment="0" applyProtection="0">
      <alignment vertical="center"/>
    </xf>
    <xf numFmtId="0" fontId="95" fillId="24" borderId="0" applyNumberFormat="0" applyBorder="0" applyAlignment="0" applyProtection="0">
      <alignment vertical="center"/>
    </xf>
    <xf numFmtId="0" fontId="95" fillId="13" borderId="0" applyNumberFormat="0" applyBorder="0" applyAlignment="0" applyProtection="0">
      <alignment vertical="center"/>
    </xf>
    <xf numFmtId="0" fontId="95" fillId="23" borderId="0" applyNumberFormat="0" applyBorder="0" applyAlignment="0" applyProtection="0">
      <alignment vertical="center"/>
    </xf>
    <xf numFmtId="0" fontId="96" fillId="25" borderId="0" applyNumberFormat="0" applyBorder="0" applyAlignment="0" applyProtection="0">
      <alignment vertical="center"/>
    </xf>
    <xf numFmtId="0" fontId="96" fillId="26" borderId="0" applyNumberFormat="0" applyBorder="0" applyAlignment="0" applyProtection="0">
      <alignment vertical="center"/>
    </xf>
    <xf numFmtId="0" fontId="96" fillId="27" borderId="0" applyNumberFormat="0" applyBorder="0" applyAlignment="0" applyProtection="0">
      <alignment vertical="center"/>
    </xf>
    <xf numFmtId="0" fontId="96" fillId="28" borderId="0" applyNumberFormat="0" applyBorder="0" applyAlignment="0" applyProtection="0">
      <alignment vertical="center"/>
    </xf>
    <xf numFmtId="0" fontId="96" fillId="13" borderId="0" applyNumberFormat="0" applyBorder="0" applyAlignment="0" applyProtection="0">
      <alignment vertical="center"/>
    </xf>
    <xf numFmtId="0" fontId="96" fillId="29" borderId="0" applyNumberFormat="0" applyBorder="0" applyAlignment="0" applyProtection="0">
      <alignment vertical="center"/>
    </xf>
    <xf numFmtId="236" fontId="73" fillId="0" borderId="0">
      <alignment horizontal="center"/>
    </xf>
    <xf numFmtId="0" fontId="22" fillId="23" borderId="39" applyNumberFormat="0" applyFont="0" applyAlignment="0" applyProtection="0">
      <alignment vertical="center"/>
    </xf>
    <xf numFmtId="0" fontId="97" fillId="0" borderId="40" applyNumberFormat="0" applyFill="0" applyAlignment="0" applyProtection="0">
      <alignment vertical="center"/>
    </xf>
    <xf numFmtId="0" fontId="95" fillId="13" borderId="0" applyNumberFormat="0" applyBorder="0" applyAlignment="0" applyProtection="0">
      <alignment vertical="center"/>
    </xf>
    <xf numFmtId="0" fontId="95" fillId="22" borderId="0" applyNumberFormat="0" applyBorder="0" applyAlignment="0" applyProtection="0">
      <alignment vertical="center"/>
    </xf>
    <xf numFmtId="0" fontId="95" fillId="6" borderId="0" applyNumberFormat="0" applyBorder="0" applyAlignment="0" applyProtection="0">
      <alignment vertical="center"/>
    </xf>
    <xf numFmtId="0" fontId="95" fillId="26" borderId="0" applyNumberFormat="0" applyBorder="0" applyAlignment="0" applyProtection="0">
      <alignment vertical="center"/>
    </xf>
    <xf numFmtId="0" fontId="95" fillId="13" borderId="0" applyNumberFormat="0" applyBorder="0" applyAlignment="0" applyProtection="0">
      <alignment vertical="center"/>
    </xf>
    <xf numFmtId="0" fontId="95" fillId="23" borderId="0" applyNumberFormat="0" applyBorder="0" applyAlignment="0" applyProtection="0">
      <alignment vertical="center"/>
    </xf>
    <xf numFmtId="0" fontId="96" fillId="21" borderId="0" applyNumberFormat="0" applyBorder="0" applyAlignment="0" applyProtection="0">
      <alignment vertical="center"/>
    </xf>
    <xf numFmtId="0" fontId="96" fillId="22" borderId="0" applyNumberFormat="0" applyBorder="0" applyAlignment="0" applyProtection="0">
      <alignment vertical="center"/>
    </xf>
    <xf numFmtId="0" fontId="96" fillId="30" borderId="0" applyNumberFormat="0" applyBorder="0" applyAlignment="0" applyProtection="0">
      <alignment vertical="center"/>
    </xf>
    <xf numFmtId="0" fontId="96" fillId="28" borderId="0" applyNumberFormat="0" applyBorder="0" applyAlignment="0" applyProtection="0">
      <alignment vertical="center"/>
    </xf>
    <xf numFmtId="0" fontId="96" fillId="21" borderId="0" applyNumberFormat="0" applyBorder="0" applyAlignment="0" applyProtection="0">
      <alignment vertical="center"/>
    </xf>
    <xf numFmtId="0" fontId="96" fillId="17" borderId="0" applyNumberFormat="0" applyBorder="0" applyAlignment="0" applyProtection="0">
      <alignment vertical="center"/>
    </xf>
    <xf numFmtId="237" fontId="40" fillId="0" borderId="0">
      <alignment horizontal="center"/>
    </xf>
    <xf numFmtId="0" fontId="88" fillId="13" borderId="0" applyNumberFormat="0" applyBorder="0" applyAlignment="0" applyProtection="0">
      <alignment vertical="center"/>
    </xf>
    <xf numFmtId="0" fontId="88" fillId="16" borderId="0" applyNumberFormat="0" applyBorder="0" applyAlignment="0" applyProtection="0">
      <alignment vertical="center"/>
    </xf>
    <xf numFmtId="0" fontId="88" fillId="17" borderId="0" applyNumberFormat="0" applyBorder="0" applyAlignment="0" applyProtection="0">
      <alignment vertical="center"/>
    </xf>
    <xf numFmtId="0" fontId="88" fillId="26" borderId="0" applyNumberFormat="0" applyBorder="0" applyAlignment="0" applyProtection="0">
      <alignment vertical="center"/>
    </xf>
    <xf numFmtId="0" fontId="88" fillId="13" borderId="0" applyNumberFormat="0" applyBorder="0" applyAlignment="0" applyProtection="0">
      <alignment vertical="center"/>
    </xf>
    <xf numFmtId="0" fontId="88" fillId="22" borderId="0" applyNumberFormat="0" applyBorder="0" applyAlignment="0" applyProtection="0">
      <alignment vertical="center"/>
    </xf>
    <xf numFmtId="0" fontId="98" fillId="31" borderId="0" applyNumberFormat="0" applyBorder="0" applyAlignment="0" applyProtection="0">
      <alignment vertical="center"/>
    </xf>
    <xf numFmtId="0" fontId="98" fillId="22" borderId="0" applyNumberFormat="0" applyBorder="0" applyAlignment="0" applyProtection="0">
      <alignment vertical="center"/>
    </xf>
    <xf numFmtId="0" fontId="98" fillId="30" borderId="0" applyNumberFormat="0" applyBorder="0" applyAlignment="0" applyProtection="0">
      <alignment vertical="center"/>
    </xf>
    <xf numFmtId="0" fontId="98" fillId="32" borderId="0" applyNumberFormat="0" applyBorder="0" applyAlignment="0" applyProtection="0">
      <alignment vertical="center"/>
    </xf>
    <xf numFmtId="0" fontId="98" fillId="19" borderId="0" applyNumberFormat="0" applyBorder="0" applyAlignment="0" applyProtection="0">
      <alignment vertical="center"/>
    </xf>
    <xf numFmtId="0" fontId="98" fillId="33" borderId="0" applyNumberFormat="0" applyBorder="0" applyAlignment="0" applyProtection="0">
      <alignment vertical="center"/>
    </xf>
    <xf numFmtId="238" fontId="21" fillId="0" borderId="0">
      <alignment horizontal="center"/>
    </xf>
    <xf numFmtId="236" fontId="9" fillId="0" borderId="0">
      <alignment horizontal="center"/>
    </xf>
    <xf numFmtId="236" fontId="9" fillId="0" borderId="0">
      <alignment horizontal="center"/>
    </xf>
    <xf numFmtId="236" fontId="9" fillId="0" borderId="0">
      <alignment horizontal="center"/>
    </xf>
    <xf numFmtId="236" fontId="9" fillId="0" borderId="0">
      <alignment horizontal="center"/>
    </xf>
    <xf numFmtId="236" fontId="9" fillId="0" borderId="0">
      <alignment horizontal="center"/>
    </xf>
    <xf numFmtId="236" fontId="9" fillId="0" borderId="0">
      <alignment horizontal="center"/>
    </xf>
    <xf numFmtId="236" fontId="9" fillId="0" borderId="0">
      <alignment horizontal="center"/>
    </xf>
    <xf numFmtId="236" fontId="9" fillId="0" borderId="0">
      <alignment horizontal="center"/>
    </xf>
    <xf numFmtId="0" fontId="97" fillId="0" borderId="0" applyNumberFormat="0" applyFill="0" applyBorder="0" applyAlignment="0" applyProtection="0">
      <alignment vertical="center"/>
    </xf>
    <xf numFmtId="0" fontId="99" fillId="28" borderId="0" applyNumberFormat="0" applyBorder="0" applyAlignment="0" applyProtection="0">
      <alignment vertical="center"/>
    </xf>
    <xf numFmtId="0" fontId="100" fillId="0" borderId="20" applyBorder="0">
      <alignment horizontal="left"/>
    </xf>
    <xf numFmtId="0" fontId="43" fillId="0" borderId="0" applyNumberFormat="0" applyAlignment="0"/>
    <xf numFmtId="0" fontId="43" fillId="0" borderId="0" applyNumberFormat="0" applyAlignment="0"/>
    <xf numFmtId="239" fontId="9" fillId="10" borderId="41">
      <alignment horizontal="center" vertical="center"/>
    </xf>
    <xf numFmtId="239" fontId="9" fillId="10" borderId="41">
      <alignment horizontal="center" vertical="center"/>
    </xf>
    <xf numFmtId="239" fontId="9" fillId="10" borderId="41">
      <alignment horizontal="center" vertical="center"/>
    </xf>
    <xf numFmtId="239" fontId="9" fillId="10" borderId="41">
      <alignment horizontal="center" vertical="center"/>
    </xf>
    <xf numFmtId="239" fontId="9" fillId="10" borderId="41">
      <alignment horizontal="center" vertical="center"/>
    </xf>
    <xf numFmtId="239" fontId="9" fillId="10" borderId="41">
      <alignment horizontal="center" vertical="center"/>
    </xf>
    <xf numFmtId="239" fontId="9" fillId="10" borderId="41">
      <alignment horizontal="center" vertical="center"/>
    </xf>
    <xf numFmtId="239" fontId="9" fillId="10" borderId="41">
      <alignment horizontal="center" vertical="center"/>
    </xf>
    <xf numFmtId="0" fontId="101" fillId="36" borderId="42" applyNumberFormat="0" applyAlignment="0" applyProtection="0">
      <alignment vertical="center"/>
    </xf>
    <xf numFmtId="6" fontId="9" fillId="0" borderId="0"/>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102" fillId="0" borderId="0">
      <alignment horizontal="center" wrapText="1"/>
      <protection locked="0"/>
    </xf>
    <xf numFmtId="0" fontId="9" fillId="0" borderId="0" applyNumberFormat="0" applyFill="0" applyBorder="0" applyAlignment="0" applyProtection="0"/>
    <xf numFmtId="0" fontId="73" fillId="0" borderId="0" applyNumberFormat="0" applyFill="0" applyBorder="0" applyAlignment="0" applyProtection="0"/>
    <xf numFmtId="240" fontId="33" fillId="0" borderId="0" applyNumberFormat="0">
      <alignment horizontal="center"/>
    </xf>
    <xf numFmtId="240" fontId="33" fillId="0" borderId="0" applyNumberFormat="0">
      <alignment horizontal="center"/>
    </xf>
    <xf numFmtId="240" fontId="33" fillId="0" borderId="0" applyNumberFormat="0">
      <alignment horizontal="center"/>
    </xf>
    <xf numFmtId="240" fontId="33" fillId="0" borderId="0" applyNumberFormat="0">
      <alignment horizontal="center"/>
    </xf>
    <xf numFmtId="240" fontId="33" fillId="0" borderId="0" applyNumberFormat="0">
      <alignment horizontal="center"/>
    </xf>
    <xf numFmtId="240" fontId="33" fillId="0" borderId="0" applyNumberFormat="0">
      <alignment horizontal="center"/>
    </xf>
    <xf numFmtId="240" fontId="33" fillId="0" borderId="0" applyNumberFormat="0">
      <alignment horizontal="center"/>
    </xf>
    <xf numFmtId="240" fontId="33" fillId="0" borderId="0" applyNumberFormat="0">
      <alignment horizontal="center"/>
    </xf>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9" fontId="71" fillId="0" borderId="0" applyFont="0" applyFill="0" applyBorder="0" applyAlignment="0" applyProtection="0"/>
    <xf numFmtId="38" fontId="9" fillId="24" borderId="0"/>
    <xf numFmtId="38" fontId="71" fillId="24" borderId="43">
      <alignment horizontal="right"/>
    </xf>
    <xf numFmtId="166" fontId="9" fillId="0" borderId="0" applyNumberFormat="0" applyFont="0" applyAlignment="0"/>
    <xf numFmtId="0" fontId="103" fillId="0" borderId="0" applyNumberFormat="0" applyFill="0" applyBorder="0" applyAlignment="0" applyProtection="0"/>
    <xf numFmtId="0" fontId="103" fillId="0" borderId="0" applyNumberFormat="0" applyFill="0" applyBorder="0" applyAlignment="0" applyProtection="0"/>
    <xf numFmtId="38" fontId="72" fillId="0" borderId="43"/>
    <xf numFmtId="0" fontId="75" fillId="0" borderId="0" applyFont="0" applyFill="0" applyBorder="0" applyAlignment="0" applyProtection="0"/>
    <xf numFmtId="0" fontId="104" fillId="0" borderId="0"/>
    <xf numFmtId="0" fontId="105" fillId="0" borderId="0"/>
    <xf numFmtId="238" fontId="106" fillId="0" borderId="0">
      <alignment horizontal="center"/>
    </xf>
    <xf numFmtId="238" fontId="106" fillId="0" borderId="0">
      <alignment horizontal="center"/>
    </xf>
    <xf numFmtId="238" fontId="106" fillId="0" borderId="0">
      <alignment horizontal="center"/>
    </xf>
    <xf numFmtId="238" fontId="106" fillId="0" borderId="0">
      <alignment horizontal="center"/>
    </xf>
    <xf numFmtId="238" fontId="106" fillId="0" borderId="0">
      <alignment horizontal="center"/>
    </xf>
    <xf numFmtId="238" fontId="106" fillId="0" borderId="0">
      <alignment horizontal="center"/>
    </xf>
    <xf numFmtId="238" fontId="106" fillId="0" borderId="0">
      <alignment horizontal="center"/>
    </xf>
    <xf numFmtId="238" fontId="106" fillId="0" borderId="0">
      <alignment horizontal="center"/>
    </xf>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1" fontId="9"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08"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2" fontId="107" fillId="0" borderId="0" applyFill="0" applyBorder="0" applyAlignment="0"/>
    <xf numFmtId="242" fontId="107" fillId="0" borderId="0" applyFill="0" applyBorder="0" applyAlignment="0"/>
    <xf numFmtId="242" fontId="107" fillId="0" borderId="0" applyFill="0" applyBorder="0" applyAlignment="0"/>
    <xf numFmtId="0" fontId="9" fillId="0" borderId="0" applyFill="0" applyBorder="0" applyAlignment="0"/>
    <xf numFmtId="242" fontId="107" fillId="0" borderId="0" applyFill="0" applyBorder="0" applyAlignment="0"/>
    <xf numFmtId="242" fontId="107" fillId="0" borderId="0" applyFill="0" applyBorder="0" applyAlignment="0"/>
    <xf numFmtId="242" fontId="107" fillId="0" borderId="0" applyFill="0" applyBorder="0" applyAlignment="0"/>
    <xf numFmtId="242" fontId="107" fillId="0" borderId="0" applyFill="0" applyBorder="0" applyAlignment="0"/>
    <xf numFmtId="242" fontId="107" fillId="0" borderId="0" applyFill="0" applyBorder="0" applyAlignment="0"/>
    <xf numFmtId="242" fontId="107" fillId="0" borderId="0" applyFill="0" applyBorder="0" applyAlignment="0"/>
    <xf numFmtId="242" fontId="107" fillId="0" borderId="0" applyFill="0" applyBorder="0" applyAlignment="0"/>
    <xf numFmtId="243" fontId="107" fillId="0" borderId="0" applyFill="0" applyBorder="0" applyAlignment="0"/>
    <xf numFmtId="243" fontId="107" fillId="0" borderId="0" applyFill="0" applyBorder="0" applyAlignment="0"/>
    <xf numFmtId="243" fontId="107" fillId="0" borderId="0" applyFill="0" applyBorder="0" applyAlignment="0"/>
    <xf numFmtId="0" fontId="9" fillId="0" borderId="0" applyFill="0" applyBorder="0" applyAlignment="0"/>
    <xf numFmtId="243" fontId="107" fillId="0" borderId="0" applyFill="0" applyBorder="0" applyAlignment="0"/>
    <xf numFmtId="243" fontId="107" fillId="0" borderId="0" applyFill="0" applyBorder="0" applyAlignment="0"/>
    <xf numFmtId="243" fontId="107" fillId="0" borderId="0" applyFill="0" applyBorder="0" applyAlignment="0"/>
    <xf numFmtId="243" fontId="107" fillId="0" borderId="0" applyFill="0" applyBorder="0" applyAlignment="0"/>
    <xf numFmtId="243" fontId="107" fillId="0" borderId="0" applyFill="0" applyBorder="0" applyAlignment="0"/>
    <xf numFmtId="243" fontId="107" fillId="0" borderId="0" applyFill="0" applyBorder="0" applyAlignment="0"/>
    <xf numFmtId="243" fontId="107" fillId="0" borderId="0" applyFill="0" applyBorder="0" applyAlignment="0"/>
    <xf numFmtId="244" fontId="107" fillId="0" borderId="0" applyFill="0" applyBorder="0" applyAlignment="0"/>
    <xf numFmtId="244" fontId="107" fillId="0" borderId="0" applyFill="0" applyBorder="0" applyAlignment="0"/>
    <xf numFmtId="244" fontId="107" fillId="0" borderId="0" applyFill="0" applyBorder="0" applyAlignment="0"/>
    <xf numFmtId="0" fontId="9" fillId="0" borderId="0" applyFill="0" applyBorder="0" applyAlignment="0"/>
    <xf numFmtId="244" fontId="107" fillId="0" borderId="0" applyFill="0" applyBorder="0" applyAlignment="0"/>
    <xf numFmtId="244" fontId="107" fillId="0" borderId="0" applyFill="0" applyBorder="0" applyAlignment="0"/>
    <xf numFmtId="244" fontId="107" fillId="0" borderId="0" applyFill="0" applyBorder="0" applyAlignment="0"/>
    <xf numFmtId="244" fontId="107" fillId="0" borderId="0" applyFill="0" applyBorder="0" applyAlignment="0"/>
    <xf numFmtId="244" fontId="107" fillId="0" borderId="0" applyFill="0" applyBorder="0" applyAlignment="0"/>
    <xf numFmtId="244" fontId="107" fillId="0" borderId="0" applyFill="0" applyBorder="0" applyAlignment="0"/>
    <xf numFmtId="244"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0" fontId="108"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0" fontId="9"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08"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43" fillId="0" borderId="0" applyNumberFormat="0" applyFill="0" applyBorder="0" applyAlignment="0" applyProtection="0"/>
    <xf numFmtId="224"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44" fillId="37" borderId="21" applyNumberFormat="0">
      <alignment horizontal="right" vertical="center"/>
    </xf>
    <xf numFmtId="0" fontId="109" fillId="0" borderId="7" applyNumberFormat="0" applyFill="0" applyProtection="0">
      <alignment horizontal="center"/>
    </xf>
    <xf numFmtId="0" fontId="109" fillId="0" borderId="7" applyNumberFormat="0" applyFill="0" applyProtection="0">
      <alignment horizontal="center"/>
    </xf>
    <xf numFmtId="0" fontId="110" fillId="0" borderId="44">
      <alignment horizontal="center"/>
    </xf>
    <xf numFmtId="0" fontId="70" fillId="38" borderId="0">
      <alignment horizontal="left"/>
    </xf>
    <xf numFmtId="0" fontId="70" fillId="38" borderId="0">
      <alignment horizontal="left"/>
    </xf>
    <xf numFmtId="0" fontId="111" fillId="38" borderId="0">
      <alignment horizontal="right"/>
    </xf>
    <xf numFmtId="0" fontId="111" fillId="38" borderId="0">
      <alignment horizontal="right"/>
    </xf>
    <xf numFmtId="0" fontId="112" fillId="14" borderId="0">
      <alignment horizontal="center"/>
    </xf>
    <xf numFmtId="0" fontId="112" fillId="14" borderId="0">
      <alignment horizontal="center"/>
    </xf>
    <xf numFmtId="0" fontId="111" fillId="38" borderId="0">
      <alignment horizontal="right"/>
    </xf>
    <xf numFmtId="0" fontId="111" fillId="38" borderId="0">
      <alignment horizontal="right"/>
    </xf>
    <xf numFmtId="0" fontId="113" fillId="14" borderId="0">
      <alignment horizontal="left"/>
    </xf>
    <xf numFmtId="0" fontId="113" fillId="14" borderId="0">
      <alignment horizontal="left"/>
    </xf>
    <xf numFmtId="43" fontId="60" fillId="0" borderId="0" applyFont="0" applyFill="0" applyBorder="0" applyAlignment="0" applyProtection="0"/>
    <xf numFmtId="247" fontId="21" fillId="0" borderId="0"/>
    <xf numFmtId="0" fontId="9" fillId="0" borderId="0" applyNumberFormat="0" applyFont="0" applyFill="0" applyBorder="0" applyAlignment="0" applyProtection="0"/>
    <xf numFmtId="247" fontId="21" fillId="0" borderId="0"/>
    <xf numFmtId="247" fontId="21" fillId="0" borderId="0"/>
    <xf numFmtId="247" fontId="21" fillId="0" borderId="0"/>
    <xf numFmtId="247" fontId="21" fillId="0" borderId="0"/>
    <xf numFmtId="247" fontId="21" fillId="0" borderId="0"/>
    <xf numFmtId="247" fontId="21" fillId="0" borderId="0"/>
    <xf numFmtId="247" fontId="21" fillId="0" borderId="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38" fontId="9" fillId="0" borderId="0" applyFill="0" applyBorder="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8" fontId="9" fillId="0" borderId="0" applyFont="0" applyFill="0" applyBorder="0" applyAlignment="0" applyProtection="0"/>
    <xf numFmtId="249" fontId="9" fillId="0" borderId="0" applyFont="0" applyFill="0" applyBorder="0" applyAlignment="0" applyProtection="0"/>
    <xf numFmtId="169" fontId="9" fillId="0" borderId="0" applyFill="0" applyBorder="0" applyProtection="0"/>
    <xf numFmtId="249" fontId="9" fillId="0" borderId="0" applyFont="0" applyFill="0" applyBorder="0" applyAlignment="0" applyProtection="0"/>
    <xf numFmtId="249" fontId="9" fillId="0" borderId="0" applyFont="0" applyFill="0" applyBorder="0" applyAlignment="0" applyProtection="0"/>
    <xf numFmtId="250" fontId="9" fillId="0" borderId="0" applyFont="0" applyFill="0" applyBorder="0" applyAlignment="0" applyProtection="0"/>
    <xf numFmtId="40" fontId="9" fillId="0" borderId="0" applyFill="0" applyBorder="0" applyProtection="0"/>
    <xf numFmtId="250" fontId="9" fillId="0" borderId="0" applyFont="0" applyFill="0" applyBorder="0" applyAlignment="0" applyProtection="0"/>
    <xf numFmtId="250"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1"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2" fontId="9" fillId="0" borderId="0" applyFont="0" applyFill="0" applyBorder="0" applyAlignment="0" applyProtection="0"/>
    <xf numFmtId="253" fontId="9" fillId="0" borderId="0" applyFont="0" applyFill="0" applyBorder="0" applyAlignment="0" applyProtection="0"/>
    <xf numFmtId="253" fontId="9" fillId="0" borderId="0" applyFont="0" applyFill="0" applyBorder="0" applyAlignment="0" applyProtection="0"/>
    <xf numFmtId="253" fontId="9" fillId="0" borderId="0" applyFont="0" applyFill="0" applyBorder="0" applyAlignment="0" applyProtection="0"/>
    <xf numFmtId="253" fontId="9" fillId="0" borderId="0" applyFont="0" applyFill="0" applyBorder="0" applyAlignment="0" applyProtection="0"/>
    <xf numFmtId="254" fontId="9" fillId="0" borderId="0" applyFont="0" applyFill="0" applyBorder="0" applyAlignment="0" applyProtection="0"/>
    <xf numFmtId="254" fontId="9" fillId="0" borderId="0" applyFont="0" applyFill="0" applyBorder="0" applyAlignment="0" applyProtection="0"/>
    <xf numFmtId="254" fontId="9" fillId="0" borderId="0" applyFont="0" applyFill="0" applyBorder="0" applyAlignment="0" applyProtection="0"/>
    <xf numFmtId="254" fontId="9"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0" fontId="108"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245" fontId="107" fillId="0" borderId="0" applyFont="0" applyFill="0" applyBorder="0" applyAlignment="0" applyProtection="0"/>
    <xf numFmtId="255" fontId="114" fillId="0" borderId="0" applyFont="0" applyFill="0" applyBorder="0" applyAlignment="0" applyProtection="0">
      <alignment horizontal="right"/>
    </xf>
    <xf numFmtId="256" fontId="114" fillId="0" borderId="0" applyFont="0" applyFill="0" applyBorder="0" applyAlignment="0" applyProtection="0"/>
    <xf numFmtId="257" fontId="114" fillId="0" borderId="0" applyFill="0" applyBorder="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2" fillId="0" borderId="0" applyFont="0" applyFill="0" applyBorder="0" applyAlignment="0" applyProtection="0"/>
    <xf numFmtId="43" fontId="60" fillId="0" borderId="0" applyFont="0" applyFill="0" applyBorder="0" applyAlignment="0" applyProtection="0"/>
    <xf numFmtId="43" fontId="115"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6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37" fontId="89" fillId="0" borderId="0" applyFont="0" applyFill="0" applyBorder="0" applyAlignment="0" applyProtection="0"/>
    <xf numFmtId="169" fontId="89" fillId="0" borderId="0" applyFont="0" applyFill="0" applyBorder="0" applyAlignment="0" applyProtection="0"/>
    <xf numFmtId="39" fontId="89" fillId="0" borderId="0" applyFont="0" applyFill="0" applyBorder="0" applyAlignment="0" applyProtection="0"/>
    <xf numFmtId="3" fontId="116" fillId="0" borderId="0" applyFont="0" applyFill="0" applyBorder="0" applyAlignment="0" applyProtection="0"/>
    <xf numFmtId="224" fontId="117" fillId="0" borderId="0"/>
    <xf numFmtId="224" fontId="21" fillId="0" borderId="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224" fontId="117" fillId="0" borderId="0"/>
    <xf numFmtId="224" fontId="21" fillId="0" borderId="0"/>
    <xf numFmtId="0" fontId="44" fillId="0" borderId="0" applyFill="0" applyBorder="0" applyAlignment="0" applyProtection="0">
      <protection locked="0"/>
    </xf>
    <xf numFmtId="166" fontId="50" fillId="0" borderId="0" applyNumberFormat="0" applyFill="0" applyAlignment="0" applyProtection="0"/>
    <xf numFmtId="166" fontId="50" fillId="0" borderId="0" applyNumberFormat="0" applyFill="0" applyAlignment="0" applyProtection="0"/>
    <xf numFmtId="166" fontId="50" fillId="0" borderId="0" applyNumberFormat="0" applyFill="0" applyAlignment="0" applyProtection="0"/>
    <xf numFmtId="166" fontId="50" fillId="0" borderId="0" applyNumberFormat="0" applyFill="0" applyAlignment="0" applyProtection="0"/>
    <xf numFmtId="166" fontId="50" fillId="0" borderId="0" applyNumberFormat="0" applyFill="0" applyAlignment="0" applyProtection="0"/>
    <xf numFmtId="166" fontId="50" fillId="0" borderId="0" applyNumberFormat="0" applyFill="0" applyAlignment="0" applyProtection="0"/>
    <xf numFmtId="166" fontId="50" fillId="0" borderId="0" applyNumberFormat="0" applyFill="0" applyAlignment="0" applyProtection="0"/>
    <xf numFmtId="166" fontId="50" fillId="0" borderId="0" applyNumberFormat="0" applyFill="0" applyAlignment="0" applyProtection="0"/>
    <xf numFmtId="0" fontId="118" fillId="0" borderId="0">
      <alignment horizontal="left" vertical="center" indent="1"/>
    </xf>
    <xf numFmtId="0" fontId="118" fillId="0" borderId="0">
      <alignment horizontal="left" vertical="center" indent="1"/>
    </xf>
    <xf numFmtId="0" fontId="118" fillId="0" borderId="0">
      <alignment horizontal="left" vertical="center" indent="1"/>
    </xf>
    <xf numFmtId="0" fontId="118" fillId="0" borderId="0">
      <alignment horizontal="left" vertical="center" indent="1"/>
    </xf>
    <xf numFmtId="0" fontId="118" fillId="0" borderId="0">
      <alignment horizontal="left" vertical="center" indent="1"/>
    </xf>
    <xf numFmtId="0" fontId="118" fillId="0" borderId="0">
      <alignment horizontal="left" vertical="center" indent="1"/>
    </xf>
    <xf numFmtId="0" fontId="118" fillId="0" borderId="0">
      <alignment horizontal="left" vertical="center" indent="1"/>
    </xf>
    <xf numFmtId="0" fontId="118" fillId="0" borderId="0">
      <alignment horizontal="left" vertical="center" indent="1"/>
    </xf>
    <xf numFmtId="258" fontId="40" fillId="0" borderId="0">
      <alignment horizontal="center"/>
    </xf>
    <xf numFmtId="0" fontId="119" fillId="0" borderId="0" applyNumberFormat="0" applyAlignment="0">
      <alignment horizontal="left"/>
    </xf>
    <xf numFmtId="0" fontId="119" fillId="0" borderId="0" applyNumberFormat="0" applyAlignment="0">
      <alignment horizontal="left"/>
    </xf>
    <xf numFmtId="0" fontId="119" fillId="0" borderId="0" applyNumberFormat="0" applyAlignment="0">
      <alignment horizontal="left"/>
    </xf>
    <xf numFmtId="0" fontId="119" fillId="0" borderId="0" applyNumberFormat="0" applyAlignment="0">
      <alignment horizontal="left"/>
    </xf>
    <xf numFmtId="0" fontId="119" fillId="0" borderId="0" applyNumberFormat="0" applyAlignment="0">
      <alignment horizontal="left"/>
    </xf>
    <xf numFmtId="0" fontId="119" fillId="0" borderId="0" applyNumberFormat="0" applyAlignment="0">
      <alignment horizontal="left"/>
    </xf>
    <xf numFmtId="0" fontId="119" fillId="0" borderId="0" applyNumberFormat="0" applyAlignment="0">
      <alignment horizontal="left"/>
    </xf>
    <xf numFmtId="0" fontId="119" fillId="0" borderId="0" applyNumberFormat="0" applyAlignment="0">
      <alignment horizontal="left"/>
    </xf>
    <xf numFmtId="0" fontId="120" fillId="0" borderId="0" applyNumberFormat="0" applyAlignment="0"/>
    <xf numFmtId="0" fontId="120" fillId="0" borderId="0" applyNumberFormat="0" applyAlignment="0"/>
    <xf numFmtId="0" fontId="120" fillId="0" borderId="0" applyNumberFormat="0" applyAlignment="0"/>
    <xf numFmtId="0" fontId="120" fillId="0" borderId="0" applyNumberFormat="0" applyAlignment="0"/>
    <xf numFmtId="0" fontId="120" fillId="0" borderId="0" applyNumberFormat="0" applyAlignment="0"/>
    <xf numFmtId="0" fontId="120" fillId="0" borderId="0" applyNumberFormat="0" applyAlignment="0"/>
    <xf numFmtId="0" fontId="120" fillId="0" borderId="0" applyNumberFormat="0" applyAlignment="0"/>
    <xf numFmtId="0" fontId="120" fillId="0" borderId="0" applyNumberFormat="0" applyAlignment="0"/>
    <xf numFmtId="0" fontId="121" fillId="0" borderId="0">
      <alignment horizontal="left"/>
    </xf>
    <xf numFmtId="0" fontId="122" fillId="0" borderId="0"/>
    <xf numFmtId="0" fontId="123" fillId="0" borderId="0">
      <alignment horizontal="left"/>
    </xf>
    <xf numFmtId="259" fontId="9" fillId="0" borderId="0" applyFont="0" applyFill="0" applyBorder="0" applyAlignment="0" applyProtection="0">
      <alignment horizontal="right"/>
    </xf>
    <xf numFmtId="6" fontId="9" fillId="0" borderId="0" applyFill="0" applyBorder="0" applyProtection="0">
      <alignment horizontal="right"/>
    </xf>
    <xf numFmtId="259" fontId="9" fillId="0" borderId="0" applyFont="0" applyFill="0" applyBorder="0" applyAlignment="0" applyProtection="0">
      <alignment horizontal="right"/>
    </xf>
    <xf numFmtId="259" fontId="9" fillId="0" borderId="0" applyFont="0" applyFill="0" applyBorder="0" applyAlignment="0" applyProtection="0">
      <alignment horizontal="right"/>
    </xf>
    <xf numFmtId="260" fontId="9" fillId="0" borderId="0" applyFont="0" applyFill="0" applyBorder="0" applyAlignment="0" applyProtection="0">
      <alignment horizontal="right"/>
    </xf>
    <xf numFmtId="261" fontId="9" fillId="0" borderId="0" applyFill="0" applyBorder="0" applyProtection="0">
      <alignment horizontal="right"/>
    </xf>
    <xf numFmtId="260" fontId="9" fillId="0" borderId="0" applyFont="0" applyFill="0" applyBorder="0" applyAlignment="0" applyProtection="0">
      <alignment horizontal="right"/>
    </xf>
    <xf numFmtId="260" fontId="9" fillId="0" borderId="0" applyFont="0" applyFill="0" applyBorder="0" applyAlignment="0" applyProtection="0">
      <alignment horizontal="right"/>
    </xf>
    <xf numFmtId="262" fontId="9" fillId="0" borderId="0" applyFont="0" applyFill="0" applyBorder="0" applyAlignment="0" applyProtection="0">
      <alignment horizontal="right"/>
    </xf>
    <xf numFmtId="7" fontId="9" fillId="0" borderId="0" applyFill="0" applyBorder="0" applyProtection="0">
      <alignment horizontal="right"/>
    </xf>
    <xf numFmtId="262" fontId="9" fillId="0" borderId="0" applyFont="0" applyFill="0" applyBorder="0" applyAlignment="0" applyProtection="0">
      <alignment horizontal="right"/>
    </xf>
    <xf numFmtId="262" fontId="9" fillId="0" borderId="0" applyFont="0" applyFill="0" applyBorder="0" applyAlignment="0" applyProtection="0">
      <alignment horizontal="right"/>
    </xf>
    <xf numFmtId="263" fontId="124" fillId="7" borderId="0" applyFont="0" applyFill="0" applyBorder="0" applyAlignment="0" applyProtection="0"/>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4" fontId="9" fillId="0" borderId="0" applyFont="0" applyFill="0" applyBorder="0" applyAlignment="0" applyProtection="0">
      <alignment horizontal="right"/>
    </xf>
    <xf numFmtId="265" fontId="9" fillId="0" borderId="0" applyFont="0" applyFill="0" applyBorder="0" applyAlignment="0" applyProtection="0">
      <alignment horizontal="right"/>
    </xf>
    <xf numFmtId="265" fontId="9" fillId="0" borderId="0" applyFont="0" applyFill="0" applyBorder="0" applyAlignment="0" applyProtection="0">
      <alignment horizontal="right"/>
    </xf>
    <xf numFmtId="265" fontId="9" fillId="0" borderId="0" applyFont="0" applyFill="0" applyBorder="0" applyAlignment="0" applyProtection="0">
      <alignment horizontal="right"/>
    </xf>
    <xf numFmtId="265" fontId="9" fillId="0" borderId="0" applyFont="0" applyFill="0" applyBorder="0" applyAlignment="0" applyProtection="0">
      <alignment horizontal="right"/>
    </xf>
    <xf numFmtId="264" fontId="9" fillId="0" borderId="0" applyFont="0" applyFill="0" applyBorder="0" applyAlignment="0" applyProtection="0">
      <alignment horizontal="right"/>
    </xf>
    <xf numFmtId="266" fontId="9" fillId="0" borderId="0" applyFont="0" applyFill="0" applyBorder="0" applyAlignment="0" applyProtection="0">
      <alignment horizontal="right"/>
    </xf>
    <xf numFmtId="266" fontId="9" fillId="0" borderId="0" applyFont="0" applyFill="0" applyBorder="0" applyAlignment="0" applyProtection="0">
      <alignment horizontal="right"/>
    </xf>
    <xf numFmtId="266" fontId="9" fillId="0" borderId="0" applyFont="0" applyFill="0" applyBorder="0" applyAlignment="0" applyProtection="0">
      <alignment horizontal="right"/>
    </xf>
    <xf numFmtId="266" fontId="9" fillId="0" borderId="0" applyFont="0" applyFill="0" applyBorder="0" applyAlignment="0" applyProtection="0">
      <alignment horizontal="right"/>
    </xf>
    <xf numFmtId="267" fontId="9" fillId="0" borderId="0" applyFont="0" applyFill="0" applyBorder="0" applyAlignment="0" applyProtection="0">
      <alignment horizontal="right"/>
    </xf>
    <xf numFmtId="267" fontId="9" fillId="0" borderId="0" applyFont="0" applyFill="0" applyBorder="0" applyAlignment="0" applyProtection="0">
      <alignment horizontal="right"/>
    </xf>
    <xf numFmtId="267" fontId="9" fillId="0" borderId="0" applyFont="0" applyFill="0" applyBorder="0" applyAlignment="0" applyProtection="0">
      <alignment horizontal="right"/>
    </xf>
    <xf numFmtId="267" fontId="9" fillId="0" borderId="0" applyFont="0" applyFill="0" applyBorder="0" applyAlignment="0" applyProtection="0">
      <alignment horizontal="right"/>
    </xf>
    <xf numFmtId="42" fontId="9" fillId="0" borderId="0" applyFont="0" applyFill="0" applyBorder="0" applyAlignment="0" applyProtection="0"/>
    <xf numFmtId="240" fontId="107" fillId="0" borderId="0" applyFont="0" applyFill="0" applyBorder="0" applyAlignment="0" applyProtection="0"/>
    <xf numFmtId="240" fontId="107" fillId="0" borderId="0" applyFont="0" applyFill="0" applyBorder="0" applyAlignment="0" applyProtection="0"/>
    <xf numFmtId="240" fontId="107" fillId="0" borderId="0" applyFont="0" applyFill="0" applyBorder="0" applyAlignment="0" applyProtection="0"/>
    <xf numFmtId="0" fontId="108" fillId="0" borderId="0" applyFont="0" applyFill="0" applyBorder="0" applyAlignment="0" applyProtection="0"/>
    <xf numFmtId="240" fontId="107" fillId="0" borderId="0" applyFont="0" applyFill="0" applyBorder="0" applyAlignment="0" applyProtection="0"/>
    <xf numFmtId="240" fontId="107" fillId="0" borderId="0" applyFont="0" applyFill="0" applyBorder="0" applyAlignment="0" applyProtection="0"/>
    <xf numFmtId="240" fontId="107" fillId="0" borderId="0" applyFont="0" applyFill="0" applyBorder="0" applyAlignment="0" applyProtection="0"/>
    <xf numFmtId="240" fontId="107" fillId="0" borderId="0" applyFont="0" applyFill="0" applyBorder="0" applyAlignment="0" applyProtection="0"/>
    <xf numFmtId="240" fontId="107" fillId="0" borderId="0" applyFont="0" applyFill="0" applyBorder="0" applyAlignment="0" applyProtection="0"/>
    <xf numFmtId="240" fontId="107" fillId="0" borderId="0" applyFont="0" applyFill="0" applyBorder="0" applyAlignment="0" applyProtection="0"/>
    <xf numFmtId="240" fontId="107" fillId="0" borderId="0" applyFont="0" applyFill="0" applyBorder="0" applyAlignment="0" applyProtection="0"/>
    <xf numFmtId="268" fontId="43" fillId="0" borderId="0" applyFont="0" applyFill="0" applyBorder="0" applyAlignment="0"/>
    <xf numFmtId="8" fontId="9" fillId="0" borderId="0" applyFont="0" applyFill="0" applyBorder="0" applyAlignment="0"/>
    <xf numFmtId="269" fontId="114" fillId="0" borderId="0" applyFont="0" applyFill="0" applyBorder="0" applyAlignment="0" applyProtection="0">
      <alignment horizontal="right"/>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270" fontId="114" fillId="0" borderId="0" applyFont="0" applyFill="0" applyBorder="0" applyAlignment="0" applyProtection="0">
      <alignment horizontal="right"/>
    </xf>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22"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44" fontId="60" fillId="0" borderId="0" applyFont="0" applyFill="0" applyBorder="0" applyAlignment="0" applyProtection="0"/>
    <xf numFmtId="44" fontId="9" fillId="0" borderId="0" applyFont="0" applyFill="0" applyBorder="0" applyAlignment="0" applyProtection="0"/>
    <xf numFmtId="44" fontId="9"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6" fontId="72" fillId="0" borderId="0" applyFont="0" applyFill="0" applyBorder="0" applyAlignment="0" applyProtection="0"/>
    <xf numFmtId="271" fontId="9" fillId="0" borderId="0" applyFont="0" applyFill="0" applyBorder="0" applyAlignment="0" applyProtection="0">
      <alignment vertical="top"/>
      <protection hidden="1"/>
    </xf>
    <xf numFmtId="271" fontId="9" fillId="0" borderId="0" applyFont="0" applyFill="0" applyBorder="0" applyAlignment="0" applyProtection="0">
      <alignment vertical="top"/>
      <protection hidden="1"/>
    </xf>
    <xf numFmtId="5" fontId="89" fillId="0" borderId="0" applyFont="0" applyFill="0" applyBorder="0" applyAlignment="0" applyProtection="0"/>
    <xf numFmtId="7" fontId="89" fillId="0" borderId="0" applyFont="0" applyFill="0" applyBorder="0" applyAlignment="0" applyProtection="0"/>
    <xf numFmtId="272" fontId="9" fillId="0" borderId="0" applyFont="0" applyFill="0" applyBorder="0" applyAlignment="0" applyProtection="0"/>
    <xf numFmtId="272" fontId="9" fillId="0" borderId="0" applyFont="0" applyFill="0" applyBorder="0" applyAlignment="0" applyProtection="0"/>
    <xf numFmtId="272" fontId="9" fillId="0" borderId="0" applyFont="0" applyFill="0" applyBorder="0" applyAlignment="0" applyProtection="0"/>
    <xf numFmtId="272" fontId="9" fillId="0" borderId="0" applyFont="0" applyFill="0" applyBorder="0" applyAlignment="0" applyProtection="0"/>
    <xf numFmtId="272" fontId="9" fillId="0" borderId="0" applyFont="0" applyFill="0" applyBorder="0" applyAlignment="0" applyProtection="0"/>
    <xf numFmtId="272" fontId="9" fillId="0" borderId="0" applyFont="0" applyFill="0" applyBorder="0" applyAlignment="0" applyProtection="0"/>
    <xf numFmtId="272" fontId="9" fillId="0" borderId="0" applyFont="0" applyFill="0" applyBorder="0" applyAlignment="0" applyProtection="0"/>
    <xf numFmtId="272" fontId="9" fillId="0" borderId="0" applyFont="0" applyFill="0" applyBorder="0" applyAlignment="0" applyProtection="0"/>
    <xf numFmtId="273" fontId="9" fillId="0" borderId="0" applyFill="0" applyBorder="0" applyProtection="0">
      <alignment vertical="center"/>
    </xf>
    <xf numFmtId="0" fontId="116" fillId="0" borderId="0" applyFont="0" applyFill="0" applyBorder="0" applyAlignment="0" applyProtection="0"/>
    <xf numFmtId="274" fontId="9" fillId="0" borderId="0" applyFill="0" applyBorder="0" applyProtection="0">
      <alignment horizontal="right"/>
    </xf>
    <xf numFmtId="14" fontId="9" fillId="0" borderId="0" applyFont="0" applyFill="0" applyBorder="0" applyProtection="0">
      <alignment horizontal="right"/>
    </xf>
    <xf numFmtId="14" fontId="9" fillId="0" borderId="0" applyFill="0" applyBorder="0" applyProtection="0">
      <alignment horizontal="right"/>
    </xf>
    <xf numFmtId="14" fontId="9" fillId="0" borderId="0" applyFont="0" applyFill="0" applyBorder="0" applyProtection="0">
      <alignment horizontal="right"/>
    </xf>
    <xf numFmtId="14" fontId="9" fillId="0" borderId="0" applyFont="0" applyFill="0" applyBorder="0" applyProtection="0">
      <alignment horizontal="right"/>
    </xf>
    <xf numFmtId="17" fontId="33" fillId="0" borderId="0" applyFill="0" applyBorder="0" applyProtection="0">
      <alignment horizontal="center"/>
    </xf>
    <xf numFmtId="15" fontId="110" fillId="0" borderId="0" applyFill="0" applyBorder="0" applyAlignment="0"/>
    <xf numFmtId="275" fontId="110" fillId="9" borderId="0" applyFont="0" applyFill="0" applyBorder="0" applyAlignment="0" applyProtection="0"/>
    <xf numFmtId="276" fontId="125" fillId="9" borderId="8" applyFont="0" applyFill="0" applyBorder="0" applyAlignment="0" applyProtection="0"/>
    <xf numFmtId="275" fontId="43" fillId="9" borderId="0" applyFont="0" applyFill="0" applyBorder="0" applyAlignment="0" applyProtection="0"/>
    <xf numFmtId="17" fontId="110" fillId="0" borderId="0" applyFill="0" applyBorder="0">
      <alignment horizontal="right"/>
    </xf>
    <xf numFmtId="277" fontId="110" fillId="0" borderId="7" applyFill="0" applyBorder="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273" fontId="114" fillId="0" borderId="0" applyFont="0" applyFill="0" applyBorder="0" applyAlignment="0" applyProtection="0"/>
    <xf numFmtId="14" fontId="40" fillId="0" borderId="0">
      <alignment horizontal="center"/>
    </xf>
    <xf numFmtId="42" fontId="126" fillId="0" borderId="0"/>
    <xf numFmtId="278" fontId="126" fillId="0" borderId="0"/>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38" fontId="34" fillId="0" borderId="45">
      <alignment vertical="center"/>
    </xf>
    <xf numFmtId="0" fontId="21" fillId="0" borderId="0"/>
    <xf numFmtId="0" fontId="21" fillId="0" borderId="0"/>
    <xf numFmtId="279" fontId="9" fillId="0" borderId="0" applyFont="0" applyFill="0" applyBorder="0" applyAlignment="0" applyProtection="0"/>
    <xf numFmtId="280" fontId="9" fillId="0" borderId="0" applyFont="0" applyFill="0" applyBorder="0" applyAlignment="0" applyProtection="0"/>
    <xf numFmtId="224" fontId="127" fillId="0" borderId="0">
      <protection locked="0"/>
    </xf>
    <xf numFmtId="7" fontId="9" fillId="0" borderId="0" applyFont="0" applyFill="0" applyBorder="0" applyAlignment="0"/>
    <xf numFmtId="42" fontId="90" fillId="0" borderId="0"/>
    <xf numFmtId="7" fontId="43" fillId="0" borderId="0"/>
    <xf numFmtId="0" fontId="114" fillId="0" borderId="30" applyNumberFormat="0" applyFont="0" applyFill="0" applyAlignment="0" applyProtection="0"/>
    <xf numFmtId="42" fontId="128" fillId="0" borderId="0" applyFill="0" applyBorder="0" applyAlignment="0" applyProtection="0"/>
    <xf numFmtId="169" fontId="125" fillId="0" borderId="0" applyBorder="0"/>
    <xf numFmtId="223" fontId="125" fillId="0" borderId="0" applyBorder="0"/>
    <xf numFmtId="224" fontId="129" fillId="0" borderId="0">
      <protection locked="0"/>
    </xf>
    <xf numFmtId="224" fontId="129" fillId="0" borderId="0">
      <protection locked="0"/>
    </xf>
    <xf numFmtId="245" fontId="107" fillId="0" borderId="0" applyFill="0" applyBorder="0" applyAlignment="0"/>
    <xf numFmtId="245" fontId="107" fillId="0" borderId="0" applyFill="0" applyBorder="0" applyAlignment="0"/>
    <xf numFmtId="245" fontId="107" fillId="0" borderId="0" applyFill="0" applyBorder="0" applyAlignment="0"/>
    <xf numFmtId="0" fontId="108"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08"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0" fontId="108"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0" fontId="9"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08"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0" fontId="130" fillId="0" borderId="0" applyNumberFormat="0" applyAlignment="0">
      <alignment horizontal="left"/>
    </xf>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191" fontId="9" fillId="0" borderId="0" applyFont="0" applyFill="0" applyBorder="0" applyAlignment="0" applyProtection="0"/>
    <xf numFmtId="224" fontId="127" fillId="0" borderId="0">
      <protection locked="0"/>
    </xf>
    <xf numFmtId="224" fontId="127" fillId="0" borderId="0">
      <protection locked="0"/>
    </xf>
    <xf numFmtId="224" fontId="127" fillId="0" borderId="0">
      <protection locked="0"/>
    </xf>
    <xf numFmtId="224" fontId="127" fillId="0" borderId="0">
      <protection locked="0"/>
    </xf>
    <xf numFmtId="224" fontId="127" fillId="0" borderId="0">
      <protection locked="0"/>
    </xf>
    <xf numFmtId="224" fontId="127" fillId="0" borderId="0">
      <protection locked="0"/>
    </xf>
    <xf numFmtId="224" fontId="127" fillId="0" borderId="0">
      <protection locked="0"/>
    </xf>
    <xf numFmtId="224" fontId="127" fillId="0" borderId="0">
      <protection locked="0"/>
    </xf>
    <xf numFmtId="224" fontId="127" fillId="0" borderId="0">
      <protection locked="0"/>
    </xf>
    <xf numFmtId="2" fontId="116" fillId="0" borderId="0" applyFont="0" applyFill="0" applyBorder="0" applyAlignment="0" applyProtection="0"/>
    <xf numFmtId="281" fontId="9" fillId="0" borderId="0" applyFill="0" applyBorder="0" applyProtection="0">
      <alignment horizontal="left"/>
    </xf>
    <xf numFmtId="282" fontId="9" fillId="9" borderId="0" applyFont="0" applyFill="0" applyBorder="0" applyAlignment="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2" fontId="116"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1" fillId="0" borderId="0">
      <alignment horizontal="left"/>
    </xf>
    <xf numFmtId="0" fontId="132" fillId="0" borderId="0">
      <alignment horizontal="left"/>
    </xf>
    <xf numFmtId="0" fontId="133" fillId="0" borderId="0" applyFill="0" applyBorder="0" applyProtection="0">
      <alignment horizontal="left"/>
    </xf>
    <xf numFmtId="0" fontId="133" fillId="0" borderId="0" applyNumberFormat="0" applyFill="0" applyBorder="0" applyProtection="0">
      <alignment horizontal="left"/>
    </xf>
    <xf numFmtId="0" fontId="133" fillId="0" borderId="0" applyFill="0" applyBorder="0" applyProtection="0">
      <alignment vertical="center"/>
    </xf>
    <xf numFmtId="38" fontId="71" fillId="0" borderId="43"/>
    <xf numFmtId="283" fontId="114" fillId="0" borderId="0" applyFont="0" applyFill="0" applyBorder="0" applyAlignment="0" applyProtection="0">
      <alignment horizontal="right"/>
    </xf>
    <xf numFmtId="0" fontId="134" fillId="0" borderId="0">
      <alignment horizontal="left"/>
    </xf>
    <xf numFmtId="0" fontId="135" fillId="0" borderId="0" applyNumberFormat="0" applyFill="0" applyBorder="0" applyAlignment="0" applyProtection="0"/>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4" fillId="0" borderId="0">
      <alignment horizontal="left"/>
    </xf>
    <xf numFmtId="0" fontId="136" fillId="0" borderId="0">
      <alignment horizontal="left"/>
    </xf>
    <xf numFmtId="284" fontId="110" fillId="9" borderId="46"/>
    <xf numFmtId="284" fontId="110" fillId="0" borderId="7"/>
    <xf numFmtId="0" fontId="137" fillId="0" borderId="0">
      <alignment horizontal="right"/>
    </xf>
    <xf numFmtId="0" fontId="44" fillId="0" borderId="22" applyNumberFormat="0" applyAlignment="0" applyProtection="0">
      <alignment horizontal="left" vertical="center"/>
    </xf>
    <xf numFmtId="0" fontId="44" fillId="0" borderId="46">
      <alignment horizontal="left" vertical="center"/>
    </xf>
    <xf numFmtId="0" fontId="44" fillId="0" borderId="46">
      <alignment horizontal="left" vertical="center"/>
    </xf>
    <xf numFmtId="0" fontId="138" fillId="0" borderId="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39" fillId="0" borderId="0" applyNumberFormat="0" applyFill="0" applyBorder="0" applyAlignment="0" applyProtection="0"/>
    <xf numFmtId="0" fontId="140" fillId="0" borderId="0">
      <alignment horizontal="left"/>
    </xf>
    <xf numFmtId="0" fontId="141" fillId="0" borderId="3">
      <alignment horizontal="left" vertical="top"/>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3" fillId="0" borderId="0">
      <alignment horizontal="left"/>
    </xf>
    <xf numFmtId="0" fontId="144" fillId="0" borderId="3">
      <alignment horizontal="left" vertical="top"/>
    </xf>
    <xf numFmtId="0" fontId="145" fillId="0" borderId="0">
      <alignment horizontal="left"/>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76" fillId="39" borderId="21" applyNumberFormat="0">
      <alignment horizontal="center" vertical="center"/>
    </xf>
    <xf numFmtId="0" fontId="146" fillId="0" borderId="0" applyFill="0" applyAlignment="0" applyProtection="0">
      <protection locked="0"/>
    </xf>
    <xf numFmtId="0" fontId="146" fillId="0" borderId="7" applyFill="0" applyAlignment="0" applyProtection="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285" fontId="9" fillId="0" borderId="0">
      <protection locked="0"/>
    </xf>
    <xf numFmtId="0" fontId="147" fillId="0" borderId="20">
      <alignment horizontal="center"/>
    </xf>
    <xf numFmtId="0" fontId="147" fillId="0" borderId="20">
      <alignment horizontal="center"/>
    </xf>
    <xf numFmtId="0" fontId="147" fillId="0" borderId="20">
      <alignment horizontal="center"/>
    </xf>
    <xf numFmtId="0" fontId="147" fillId="0" borderId="20">
      <alignment horizontal="center"/>
    </xf>
    <xf numFmtId="0" fontId="147" fillId="0" borderId="20">
      <alignment horizontal="center"/>
    </xf>
    <xf numFmtId="0" fontId="147" fillId="0" borderId="20">
      <alignment horizontal="center"/>
    </xf>
    <xf numFmtId="0" fontId="147" fillId="0" borderId="20">
      <alignment horizontal="center"/>
    </xf>
    <xf numFmtId="0" fontId="147" fillId="0" borderId="20">
      <alignment horizontal="center"/>
    </xf>
    <xf numFmtId="38" fontId="29" fillId="0" borderId="0" applyNumberFormat="0" applyFill="0" applyBorder="0" applyProtection="0">
      <alignment horizontal="center"/>
    </xf>
    <xf numFmtId="0" fontId="147" fillId="0" borderId="20">
      <alignment horizontal="center"/>
    </xf>
    <xf numFmtId="0" fontId="147" fillId="0" borderId="0">
      <alignment horizontal="center"/>
    </xf>
    <xf numFmtId="0" fontId="147" fillId="0" borderId="0">
      <alignment horizontal="center"/>
    </xf>
    <xf numFmtId="0" fontId="147" fillId="0" borderId="0">
      <alignment horizontal="center"/>
    </xf>
    <xf numFmtId="0" fontId="147" fillId="0" borderId="0">
      <alignment horizontal="center"/>
    </xf>
    <xf numFmtId="0" fontId="147" fillId="0" borderId="0">
      <alignment horizontal="center"/>
    </xf>
    <xf numFmtId="0" fontId="147" fillId="0" borderId="0">
      <alignment horizontal="center"/>
    </xf>
    <xf numFmtId="0" fontId="147" fillId="0" borderId="0">
      <alignment horizontal="center"/>
    </xf>
    <xf numFmtId="0" fontId="147" fillId="0" borderId="0">
      <alignment horizontal="center"/>
    </xf>
    <xf numFmtId="0" fontId="42" fillId="0" borderId="50" applyNumberFormat="0" applyFill="0" applyAlignment="0" applyProtection="0"/>
    <xf numFmtId="0" fontId="42" fillId="0" borderId="50" applyNumberFormat="0" applyFill="0" applyAlignment="0" applyProtection="0"/>
    <xf numFmtId="224" fontId="148" fillId="0" borderId="0" applyNumberFormat="0" applyFill="0" applyBorder="0" applyAlignment="0" applyProtection="0">
      <alignment vertical="top"/>
      <protection locked="0"/>
    </xf>
    <xf numFmtId="0" fontId="215" fillId="0" borderId="0" applyNumberFormat="0" applyFill="0" applyBorder="0" applyAlignment="0" applyProtection="0">
      <alignment vertical="top"/>
      <protection locked="0"/>
    </xf>
    <xf numFmtId="224" fontId="149" fillId="0" borderId="0" applyNumberFormat="0" applyAlignment="0">
      <alignment horizontal="left"/>
    </xf>
    <xf numFmtId="0" fontId="149" fillId="0" borderId="0" applyNumberFormat="0" applyAlignment="0">
      <alignment horizontal="left"/>
    </xf>
    <xf numFmtId="255" fontId="150" fillId="0" borderId="0" applyFill="0" applyBorder="0" applyProtection="0">
      <alignment horizontal="right"/>
    </xf>
    <xf numFmtId="286" fontId="150" fillId="0" borderId="0" applyFill="0" applyBorder="0" applyProtection="0">
      <alignment horizontal="right"/>
    </xf>
    <xf numFmtId="169" fontId="57" fillId="40" borderId="0"/>
    <xf numFmtId="169" fontId="57" fillId="40" borderId="0"/>
    <xf numFmtId="169" fontId="57" fillId="40" borderId="0"/>
    <xf numFmtId="169" fontId="52" fillId="40" borderId="0"/>
    <xf numFmtId="169" fontId="57" fillId="40" borderId="0"/>
    <xf numFmtId="169" fontId="57" fillId="40" borderId="0"/>
    <xf numFmtId="169" fontId="57" fillId="40" borderId="0"/>
    <xf numFmtId="169" fontId="57" fillId="40" borderId="0"/>
    <xf numFmtId="169" fontId="57" fillId="40" borderId="0"/>
    <xf numFmtId="169" fontId="57" fillId="40" borderId="0"/>
    <xf numFmtId="169" fontId="57" fillId="40" borderId="0"/>
    <xf numFmtId="287" fontId="150" fillId="0" borderId="0" applyFill="0" applyBorder="0" applyProtection="0">
      <alignment horizontal="right"/>
    </xf>
    <xf numFmtId="288" fontId="150" fillId="0" borderId="0" applyFill="0" applyBorder="0" applyProtection="0">
      <alignment horizontal="right"/>
    </xf>
    <xf numFmtId="270" fontId="150" fillId="0" borderId="0" applyFill="0" applyBorder="0" applyProtection="0">
      <alignment horizontal="right"/>
    </xf>
    <xf numFmtId="8" fontId="43" fillId="9" borderId="0" applyFont="0" applyBorder="0" applyAlignment="0" applyProtection="0">
      <protection locked="0"/>
    </xf>
    <xf numFmtId="276" fontId="43" fillId="9" borderId="0" applyFont="0" applyBorder="0" applyAlignment="0" applyProtection="0">
      <protection locked="0"/>
    </xf>
    <xf numFmtId="282" fontId="43" fillId="9" borderId="0" applyFont="0" applyBorder="0" applyAlignment="0">
      <protection locked="0"/>
    </xf>
    <xf numFmtId="289" fontId="150" fillId="0" borderId="0" applyFill="0" applyBorder="0" applyProtection="0">
      <alignment horizontal="right"/>
    </xf>
    <xf numFmtId="290" fontId="150" fillId="0" borderId="0" applyFill="0" applyBorder="0" applyProtection="0"/>
    <xf numFmtId="38" fontId="125" fillId="9" borderId="0">
      <protection locked="0"/>
    </xf>
    <xf numFmtId="284" fontId="43" fillId="9" borderId="0" applyBorder="0"/>
    <xf numFmtId="284" fontId="125" fillId="9" borderId="0">
      <protection locked="0"/>
    </xf>
    <xf numFmtId="291" fontId="150" fillId="0" borderId="0" applyFill="0" applyBorder="0" applyProtection="0">
      <alignment horizontal="right"/>
    </xf>
    <xf numFmtId="10" fontId="43" fillId="9" borderId="0">
      <protection locked="0"/>
    </xf>
    <xf numFmtId="292" fontId="43" fillId="9" borderId="0" applyBorder="0"/>
    <xf numFmtId="292" fontId="125" fillId="9" borderId="0" applyBorder="0" applyAlignment="0">
      <protection locked="0"/>
    </xf>
    <xf numFmtId="284" fontId="151" fillId="9" borderId="0" applyNumberFormat="0" applyBorder="0" applyAlignment="0">
      <protection locked="0"/>
    </xf>
    <xf numFmtId="284" fontId="43" fillId="9" borderId="0" applyNumberFormat="0" applyBorder="0" applyAlignment="0"/>
    <xf numFmtId="293" fontId="150" fillId="0" borderId="0" applyFill="0" applyBorder="0" applyProtection="0">
      <alignment horizontal="right"/>
    </xf>
    <xf numFmtId="293" fontId="9" fillId="0" borderId="0" applyFill="0" applyBorder="0" applyProtection="0">
      <alignment vertical="center"/>
    </xf>
    <xf numFmtId="273" fontId="9" fillId="0" borderId="0" applyFill="0" applyBorder="0" applyProtection="0">
      <alignment vertical="center"/>
    </xf>
    <xf numFmtId="294" fontId="152" fillId="0" borderId="0" applyFont="0" applyFill="0" applyBorder="0" applyAlignment="0">
      <protection locked="0"/>
    </xf>
    <xf numFmtId="295" fontId="9" fillId="0" borderId="0" applyFont="0" applyFill="0" applyBorder="0" applyAlignment="0">
      <protection locked="0"/>
    </xf>
    <xf numFmtId="296" fontId="9" fillId="0" borderId="0" applyFill="0" applyBorder="0" applyProtection="0">
      <alignment vertical="center"/>
    </xf>
    <xf numFmtId="297" fontId="9" fillId="0" borderId="0" applyFill="0" applyBorder="0" applyProtection="0">
      <alignment vertical="center"/>
    </xf>
    <xf numFmtId="298" fontId="9" fillId="0" borderId="7" applyFill="0"/>
    <xf numFmtId="38" fontId="153" fillId="41" borderId="0" applyNumberFormat="0" applyBorder="0" applyAlignment="0" applyProtection="0">
      <alignment horizontal="center"/>
    </xf>
    <xf numFmtId="38" fontId="70" fillId="41" borderId="0" applyBorder="0" applyProtection="0">
      <alignment horizontal="center"/>
    </xf>
    <xf numFmtId="169" fontId="9" fillId="0" borderId="0" applyFont="0" applyFill="0" applyBorder="0" applyAlignment="0" applyProtection="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81" fillId="0" borderId="0"/>
    <xf numFmtId="222" fontId="9" fillId="0" borderId="0" applyFont="0" applyFill="0" applyBorder="0" applyAlignment="0" applyProtection="0"/>
    <xf numFmtId="0" fontId="70" fillId="38" borderId="0">
      <alignment horizontal="left"/>
    </xf>
    <xf numFmtId="0" fontId="70" fillId="38" borderId="0">
      <alignment horizontal="left"/>
    </xf>
    <xf numFmtId="0" fontId="154" fillId="14" borderId="0">
      <alignment horizontal="left"/>
    </xf>
    <xf numFmtId="0" fontId="154" fillId="14" borderId="0">
      <alignment horizontal="left"/>
    </xf>
    <xf numFmtId="245" fontId="107" fillId="0" borderId="0" applyFill="0" applyBorder="0" applyAlignment="0"/>
    <xf numFmtId="245" fontId="107" fillId="0" borderId="0" applyFill="0" applyBorder="0" applyAlignment="0"/>
    <xf numFmtId="245" fontId="107" fillId="0" borderId="0" applyFill="0" applyBorder="0" applyAlignment="0"/>
    <xf numFmtId="0" fontId="108"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08"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0" fontId="108"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0" fontId="9"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08"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169" fontId="155" fillId="38" borderId="0"/>
    <xf numFmtId="169" fontId="155" fillId="38" borderId="0"/>
    <xf numFmtId="169" fontId="155" fillId="38" borderId="0"/>
    <xf numFmtId="169" fontId="156" fillId="38" borderId="0"/>
    <xf numFmtId="169" fontId="155" fillId="38" borderId="0"/>
    <xf numFmtId="169" fontId="155" fillId="38" borderId="0"/>
    <xf numFmtId="169" fontId="155" fillId="38" borderId="0"/>
    <xf numFmtId="169" fontId="155" fillId="38" borderId="0"/>
    <xf numFmtId="169" fontId="155" fillId="38" borderId="0"/>
    <xf numFmtId="169" fontId="155" fillId="38" borderId="0"/>
    <xf numFmtId="169" fontId="155" fillId="38" borderId="0"/>
    <xf numFmtId="247" fontId="9" fillId="0" borderId="0" applyFont="0" applyFill="0" applyBorder="0" applyAlignment="0" applyProtection="0"/>
    <xf numFmtId="43" fontId="9" fillId="0" borderId="0" applyFont="0" applyFill="0" applyBorder="0" applyAlignment="0" applyProtection="0"/>
    <xf numFmtId="299" fontId="9" fillId="0" borderId="0" applyFont="0" applyFill="0" applyBorder="0" applyAlignment="0" applyProtection="0"/>
    <xf numFmtId="300" fontId="9" fillId="0" borderId="0" applyFont="0" applyFill="0" applyBorder="0" applyAlignment="0" applyProtection="0"/>
    <xf numFmtId="301" fontId="9" fillId="0" borderId="0" applyFill="0" applyBorder="0" applyProtection="0"/>
    <xf numFmtId="302" fontId="9" fillId="0" borderId="0" applyFill="0" applyBorder="0" applyProtection="0"/>
    <xf numFmtId="42" fontId="9" fillId="0" borderId="0" applyFont="0" applyFill="0" applyBorder="0" applyAlignment="0" applyProtection="0"/>
    <xf numFmtId="44" fontId="9" fillId="0" borderId="0" applyFont="0" applyFill="0" applyBorder="0" applyAlignment="0" applyProtection="0"/>
    <xf numFmtId="299" fontId="9" fillId="0" borderId="0" applyFont="0" applyFill="0" applyBorder="0" applyAlignment="0" applyProtection="0"/>
    <xf numFmtId="303" fontId="9" fillId="0" borderId="0" applyFont="0" applyFill="0" applyBorder="0" applyAlignment="0" applyProtection="0"/>
    <xf numFmtId="0" fontId="157" fillId="0" borderId="0" applyNumberFormat="0">
      <alignment horizontal="left"/>
    </xf>
    <xf numFmtId="289" fontId="114" fillId="0" borderId="0" applyFont="0" applyFill="0" applyBorder="0" applyAlignment="0" applyProtection="0">
      <alignment horizontal="right"/>
    </xf>
    <xf numFmtId="296" fontId="9" fillId="0" borderId="0" applyFill="0" applyBorder="0" applyProtection="0">
      <alignment vertical="center"/>
    </xf>
    <xf numFmtId="304" fontId="43" fillId="7" borderId="0" applyFont="0" applyBorder="0" applyAlignment="0" applyProtection="0">
      <alignment horizontal="right"/>
      <protection hidden="1"/>
    </xf>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05" fontId="158" fillId="0" borderId="0"/>
    <xf numFmtId="306" fontId="90" fillId="0" borderId="0"/>
    <xf numFmtId="38" fontId="43" fillId="0" borderId="0" applyFont="0" applyFill="0" applyBorder="0" applyAlignment="0"/>
    <xf numFmtId="284" fontId="9" fillId="0" borderId="0" applyFont="0" applyFill="0" applyBorder="0" applyAlignment="0"/>
    <xf numFmtId="40" fontId="43" fillId="0" borderId="0" applyFont="0" applyFill="0" applyBorder="0" applyAlignment="0"/>
    <xf numFmtId="307" fontId="43" fillId="0" borderId="0" applyFont="0" applyFill="0" applyBorder="0" applyAlignment="0"/>
    <xf numFmtId="224" fontId="9" fillId="0" borderId="0"/>
    <xf numFmtId="0" fontId="9" fillId="0" borderId="0"/>
    <xf numFmtId="191" fontId="9" fillId="0" borderId="0"/>
    <xf numFmtId="224" fontId="9" fillId="0" borderId="0"/>
    <xf numFmtId="0" fontId="9" fillId="0" borderId="0"/>
    <xf numFmtId="224" fontId="9" fillId="0" borderId="0"/>
    <xf numFmtId="224" fontId="9" fillId="0" borderId="0"/>
    <xf numFmtId="224" fontId="9" fillId="0" borderId="0"/>
    <xf numFmtId="224" fontId="9" fillId="0" borderId="0"/>
    <xf numFmtId="224" fontId="9" fillId="0" borderId="0"/>
    <xf numFmtId="224" fontId="9" fillId="0" borderId="0"/>
    <xf numFmtId="224" fontId="9" fillId="0" borderId="0"/>
    <xf numFmtId="0" fontId="9" fillId="0" borderId="0"/>
    <xf numFmtId="0" fontId="9" fillId="0" borderId="0"/>
    <xf numFmtId="224" fontId="22" fillId="0" borderId="0"/>
    <xf numFmtId="0" fontId="1" fillId="0" borderId="0"/>
    <xf numFmtId="0" fontId="1" fillId="0" borderId="0"/>
    <xf numFmtId="0" fontId="9" fillId="0" borderId="0"/>
    <xf numFmtId="0" fontId="216" fillId="0" borderId="0"/>
    <xf numFmtId="0" fontId="9" fillId="0" borderId="0"/>
    <xf numFmtId="0" fontId="9" fillId="0" borderId="0"/>
    <xf numFmtId="0" fontId="9" fillId="0" borderId="0"/>
    <xf numFmtId="0" fontId="1" fillId="0" borderId="0"/>
    <xf numFmtId="224" fontId="9" fillId="0" borderId="0"/>
    <xf numFmtId="224" fontId="9" fillId="0" borderId="0"/>
    <xf numFmtId="224" fontId="9" fillId="0" borderId="0"/>
    <xf numFmtId="224" fontId="9" fillId="0" borderId="0"/>
    <xf numFmtId="224" fontId="9" fillId="0" borderId="0"/>
    <xf numFmtId="224" fontId="9" fillId="0" borderId="0"/>
    <xf numFmtId="224" fontId="9" fillId="0" borderId="0"/>
    <xf numFmtId="224" fontId="9" fillId="0" borderId="0"/>
    <xf numFmtId="224" fontId="9" fillId="0" borderId="0"/>
    <xf numFmtId="224" fontId="9" fillId="0" borderId="0"/>
    <xf numFmtId="224" fontId="9" fillId="0" borderId="0"/>
    <xf numFmtId="224" fontId="9" fillId="0" borderId="0"/>
    <xf numFmtId="0" fontId="1" fillId="0" borderId="0"/>
    <xf numFmtId="224" fontId="9" fillId="0" borderId="0"/>
    <xf numFmtId="0" fontId="9" fillId="0" borderId="0"/>
    <xf numFmtId="0" fontId="9" fillId="0" borderId="0"/>
    <xf numFmtId="224" fontId="159" fillId="0" borderId="0"/>
    <xf numFmtId="224" fontId="9" fillId="0" borderId="0"/>
    <xf numFmtId="0" fontId="9" fillId="0" borderId="0"/>
    <xf numFmtId="0" fontId="9" fillId="0" borderId="0"/>
    <xf numFmtId="224" fontId="1" fillId="0" borderId="0"/>
    <xf numFmtId="224" fontId="1" fillId="0" borderId="0"/>
    <xf numFmtId="224" fontId="1" fillId="0" borderId="0"/>
    <xf numFmtId="224" fontId="1" fillId="0" borderId="0"/>
    <xf numFmtId="0" fontId="9" fillId="0" borderId="0"/>
    <xf numFmtId="224" fontId="1" fillId="0" borderId="0"/>
    <xf numFmtId="224" fontId="1" fillId="0" borderId="0"/>
    <xf numFmtId="0" fontId="60" fillId="0" borderId="0"/>
    <xf numFmtId="224" fontId="1" fillId="0" borderId="0"/>
    <xf numFmtId="224" fontId="1" fillId="0" borderId="0"/>
    <xf numFmtId="224" fontId="1" fillId="0" borderId="0"/>
    <xf numFmtId="224" fontId="1" fillId="0" borderId="0"/>
    <xf numFmtId="0" fontId="9" fillId="0" borderId="0"/>
    <xf numFmtId="0" fontId="9" fillId="0" borderId="0"/>
    <xf numFmtId="0" fontId="1" fillId="0" borderId="0"/>
    <xf numFmtId="0" fontId="1" fillId="0" borderId="0"/>
    <xf numFmtId="284" fontId="110" fillId="0" borderId="0" applyNumberForma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8" fontId="72" fillId="0" borderId="0" applyFont="0" applyFill="0" applyBorder="0" applyAlignment="0" applyProtection="0"/>
    <xf numFmtId="308" fontId="43" fillId="0" borderId="0" applyFont="0" applyFill="0" applyBorder="0" applyAlignment="0" applyProtection="0"/>
    <xf numFmtId="309" fontId="9" fillId="0" borderId="0" applyFont="0" applyFill="0" applyBorder="0" applyAlignment="0" applyProtection="0"/>
    <xf numFmtId="310" fontId="71"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309" fontId="9" fillId="0" borderId="0" applyFont="0" applyFill="0" applyBorder="0" applyAlignment="0" applyProtection="0"/>
    <xf numFmtId="288" fontId="9" fillId="0" borderId="0" applyFill="0" applyBorder="0" applyProtection="0">
      <alignment vertical="center"/>
    </xf>
    <xf numFmtId="0" fontId="143" fillId="0" borderId="0"/>
    <xf numFmtId="0" fontId="160" fillId="0" borderId="0" applyNumberFormat="0" applyFill="0" applyBorder="0" applyAlignment="0" applyProtection="0"/>
    <xf numFmtId="0" fontId="161" fillId="0" borderId="0" applyNumberFormat="0" applyFill="0" applyBorder="0" applyAlignment="0" applyProtection="0"/>
    <xf numFmtId="0" fontId="54" fillId="0" borderId="0" applyNumberFormat="0" applyFill="0" applyBorder="0" applyAlignment="0" applyProtection="0"/>
    <xf numFmtId="311" fontId="28" fillId="0" borderId="0"/>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281" fontId="9" fillId="0" borderId="0" applyFont="0" applyFill="0" applyBorder="0" applyProtection="0">
      <alignment horizontal="left"/>
    </xf>
    <xf numFmtId="312" fontId="9" fillId="0" borderId="0" applyFont="0" applyFill="0" applyBorder="0" applyProtection="0">
      <alignment horizontal="center"/>
    </xf>
    <xf numFmtId="312" fontId="9" fillId="0" borderId="0" applyFont="0" applyFill="0" applyBorder="0" applyProtection="0">
      <alignment horizontal="center"/>
    </xf>
    <xf numFmtId="312" fontId="9" fillId="0" borderId="0" applyFont="0" applyFill="0" applyBorder="0" applyProtection="0">
      <alignment horizontal="center"/>
    </xf>
    <xf numFmtId="312" fontId="9" fillId="0" borderId="0" applyFont="0" applyFill="0" applyBorder="0" applyProtection="0">
      <alignment horizontal="center"/>
    </xf>
    <xf numFmtId="212" fontId="9" fillId="0" borderId="0" applyFont="0" applyFill="0" applyBorder="0" applyProtection="0">
      <alignment horizontal="center"/>
    </xf>
    <xf numFmtId="212" fontId="9" fillId="0" borderId="0" applyFont="0" applyFill="0" applyBorder="0" applyProtection="0">
      <alignment horizontal="center"/>
    </xf>
    <xf numFmtId="212" fontId="9" fillId="0" borderId="0" applyFont="0" applyFill="0" applyBorder="0" applyProtection="0">
      <alignment horizontal="center"/>
    </xf>
    <xf numFmtId="212" fontId="9" fillId="0" borderId="0" applyFont="0" applyFill="0" applyBorder="0" applyProtection="0">
      <alignment horizontal="center"/>
    </xf>
    <xf numFmtId="281" fontId="9" fillId="0" borderId="0" applyFont="0" applyFill="0" applyBorder="0" applyAlignment="0" applyProtection="0"/>
    <xf numFmtId="281" fontId="9" fillId="0" borderId="0" applyFont="0" applyFill="0" applyBorder="0" applyAlignment="0" applyProtection="0"/>
    <xf numFmtId="281" fontId="9" fillId="0" borderId="0" applyFont="0" applyFill="0" applyBorder="0" applyAlignment="0" applyProtection="0"/>
    <xf numFmtId="281" fontId="9" fillId="0" borderId="0" applyFont="0" applyFill="0" applyBorder="0" applyAlignment="0" applyProtection="0"/>
    <xf numFmtId="281" fontId="9" fillId="0" borderId="0" applyFont="0" applyFill="0" applyBorder="0" applyAlignment="0" applyProtection="0"/>
    <xf numFmtId="281" fontId="9" fillId="0" borderId="0" applyFont="0" applyFill="0" applyBorder="0" applyAlignment="0" applyProtection="0"/>
    <xf numFmtId="281" fontId="9" fillId="0" borderId="0" applyFont="0" applyFill="0" applyBorder="0" applyAlignment="0" applyProtection="0"/>
    <xf numFmtId="281" fontId="9" fillId="0" borderId="0" applyFont="0" applyFill="0" applyBorder="0" applyAlignment="0" applyProtection="0"/>
    <xf numFmtId="170" fontId="43" fillId="0" borderId="0" applyNumberFormat="0" applyFill="0" applyBorder="0" applyAlignment="0" applyProtection="0"/>
    <xf numFmtId="0" fontId="110" fillId="0" borderId="0" applyNumberFormat="0" applyFill="0" applyBorder="0" applyAlignment="0" applyProtection="0"/>
    <xf numFmtId="170" fontId="43" fillId="0" borderId="0" applyNumberFormat="0" applyFill="0" applyBorder="0" applyAlignment="0" applyProtection="0"/>
    <xf numFmtId="40" fontId="162" fillId="0" borderId="0" applyFont="0" applyFill="0" applyBorder="0" applyAlignment="0" applyProtection="0"/>
    <xf numFmtId="38" fontId="162" fillId="0" borderId="0" applyFont="0" applyFill="0" applyBorder="0" applyAlignment="0" applyProtection="0"/>
    <xf numFmtId="224" fontId="163" fillId="0" borderId="0" applyNumberFormat="0" applyFill="0" applyBorder="0" applyAlignment="0" applyProtection="0"/>
    <xf numFmtId="224" fontId="163" fillId="0" borderId="0" applyNumberFormat="0" applyFill="0" applyBorder="0" applyAlignment="0" applyProtection="0"/>
    <xf numFmtId="38" fontId="22" fillId="42" borderId="0">
      <alignment horizontal="right"/>
    </xf>
    <xf numFmtId="0" fontId="164" fillId="7" borderId="0">
      <alignment horizontal="right"/>
    </xf>
    <xf numFmtId="0" fontId="164" fillId="7" borderId="0">
      <alignment horizontal="right"/>
    </xf>
    <xf numFmtId="0" fontId="70" fillId="43" borderId="4"/>
    <xf numFmtId="0" fontId="70" fillId="44" borderId="4"/>
    <xf numFmtId="0" fontId="26" fillId="0" borderId="0" applyBorder="0">
      <alignment horizontal="centerContinuous"/>
    </xf>
    <xf numFmtId="0" fontId="26" fillId="0" borderId="0" applyBorder="0">
      <alignment horizontal="centerContinuous"/>
    </xf>
    <xf numFmtId="0" fontId="165" fillId="0" borderId="0" applyBorder="0">
      <alignment horizontal="centerContinuous"/>
    </xf>
    <xf numFmtId="0" fontId="165" fillId="0" borderId="0" applyBorder="0">
      <alignment horizontal="centerContinuous"/>
    </xf>
    <xf numFmtId="1" fontId="166" fillId="0" borderId="0" applyProtection="0">
      <alignment horizontal="right" vertical="center"/>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14" fontId="102" fillId="0" borderId="0">
      <alignment horizontal="center" wrapText="1"/>
      <protection locked="0"/>
    </xf>
    <xf numFmtId="313" fontId="9" fillId="0" borderId="0" applyFont="0" applyFill="0" applyBorder="0" applyAlignment="0" applyProtection="0"/>
    <xf numFmtId="9" fontId="9" fillId="0" borderId="0" applyFill="0" applyBorder="0" applyProtection="0"/>
    <xf numFmtId="313" fontId="9" fillId="0" borderId="0" applyFont="0" applyFill="0" applyBorder="0" applyAlignment="0" applyProtection="0"/>
    <xf numFmtId="313"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166" fontId="9" fillId="0" borderId="0" applyFill="0" applyBorder="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4" fontId="9" fillId="0" borderId="0" applyFont="0" applyFill="0" applyBorder="0" applyAlignment="0" applyProtection="0"/>
    <xf numFmtId="315" fontId="9" fillId="0" borderId="0"/>
    <xf numFmtId="315" fontId="9" fillId="0" borderId="0"/>
    <xf numFmtId="315" fontId="9" fillId="0" borderId="0"/>
    <xf numFmtId="315" fontId="9" fillId="0" borderId="0"/>
    <xf numFmtId="316" fontId="9" fillId="0" borderId="0" applyFont="0" applyFill="0" applyBorder="0" applyAlignment="0" applyProtection="0"/>
    <xf numFmtId="317" fontId="9" fillId="0" borderId="0" applyFill="0" applyBorder="0" applyProtection="0"/>
    <xf numFmtId="316" fontId="9" fillId="0" borderId="0" applyFont="0" applyFill="0" applyBorder="0" applyAlignment="0" applyProtection="0"/>
    <xf numFmtId="316" fontId="9" fillId="0" borderId="0" applyFont="0" applyFill="0" applyBorder="0" applyAlignment="0" applyProtection="0"/>
    <xf numFmtId="244" fontId="107" fillId="0" borderId="0" applyFont="0" applyFill="0" applyBorder="0" applyAlignment="0" applyProtection="0"/>
    <xf numFmtId="244" fontId="107" fillId="0" borderId="0" applyFont="0" applyFill="0" applyBorder="0" applyAlignment="0" applyProtection="0"/>
    <xf numFmtId="244" fontId="107" fillId="0" borderId="0" applyFont="0" applyFill="0" applyBorder="0" applyAlignment="0" applyProtection="0"/>
    <xf numFmtId="0" fontId="9" fillId="0" borderId="0" applyFont="0" applyFill="0" applyBorder="0" applyAlignment="0" applyProtection="0"/>
    <xf numFmtId="244" fontId="107" fillId="0" borderId="0" applyFont="0" applyFill="0" applyBorder="0" applyAlignment="0" applyProtection="0"/>
    <xf numFmtId="244" fontId="107" fillId="0" borderId="0" applyFont="0" applyFill="0" applyBorder="0" applyAlignment="0" applyProtection="0"/>
    <xf numFmtId="244" fontId="107" fillId="0" borderId="0" applyFont="0" applyFill="0" applyBorder="0" applyAlignment="0" applyProtection="0"/>
    <xf numFmtId="244" fontId="107" fillId="0" borderId="0" applyFont="0" applyFill="0" applyBorder="0" applyAlignment="0" applyProtection="0"/>
    <xf numFmtId="244" fontId="107" fillId="0" borderId="0" applyFont="0" applyFill="0" applyBorder="0" applyAlignment="0" applyProtection="0"/>
    <xf numFmtId="244" fontId="107" fillId="0" borderId="0" applyFont="0" applyFill="0" applyBorder="0" applyAlignment="0" applyProtection="0"/>
    <xf numFmtId="244" fontId="107" fillId="0" borderId="0" applyFont="0" applyFill="0" applyBorder="0" applyAlignment="0" applyProtection="0"/>
    <xf numFmtId="318" fontId="167" fillId="0" borderId="0" applyFill="0" applyBorder="0">
      <alignment horizontal="right"/>
    </xf>
    <xf numFmtId="319" fontId="9" fillId="0" borderId="0" applyFont="0" applyFill="0" applyBorder="0" applyAlignment="0" applyProtection="0"/>
    <xf numFmtId="320" fontId="107" fillId="0" borderId="0" applyFont="0" applyFill="0" applyBorder="0" applyAlignment="0" applyProtection="0"/>
    <xf numFmtId="320" fontId="107" fillId="0" borderId="0" applyFont="0" applyFill="0" applyBorder="0" applyAlignment="0" applyProtection="0"/>
    <xf numFmtId="320" fontId="107" fillId="0" borderId="0" applyFont="0" applyFill="0" applyBorder="0" applyAlignment="0" applyProtection="0"/>
    <xf numFmtId="321" fontId="9" fillId="0" borderId="0" applyFont="0" applyFill="0" applyBorder="0" applyAlignment="0" applyProtection="0"/>
    <xf numFmtId="320" fontId="107" fillId="0" borderId="0" applyFont="0" applyFill="0" applyBorder="0" applyAlignment="0" applyProtection="0"/>
    <xf numFmtId="320" fontId="107" fillId="0" borderId="0" applyFont="0" applyFill="0" applyBorder="0" applyAlignment="0" applyProtection="0"/>
    <xf numFmtId="320" fontId="107" fillId="0" borderId="0" applyFont="0" applyFill="0" applyBorder="0" applyAlignment="0" applyProtection="0"/>
    <xf numFmtId="320" fontId="107" fillId="0" borderId="0" applyFont="0" applyFill="0" applyBorder="0" applyAlignment="0" applyProtection="0"/>
    <xf numFmtId="320" fontId="107" fillId="0" borderId="0" applyFont="0" applyFill="0" applyBorder="0" applyAlignment="0" applyProtection="0"/>
    <xf numFmtId="320" fontId="107" fillId="0" borderId="0" applyFont="0" applyFill="0" applyBorder="0" applyAlignment="0" applyProtection="0"/>
    <xf numFmtId="320" fontId="107" fillId="0" borderId="0" applyFont="0" applyFill="0" applyBorder="0" applyAlignment="0" applyProtection="0"/>
    <xf numFmtId="292" fontId="43" fillId="0" borderId="0" applyFont="0" applyFill="0" applyBorder="0" applyAlignment="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322" fontId="9" fillId="0" borderId="0" applyFont="0" applyFill="0" applyBorder="0" applyAlignment="0" applyProtection="0"/>
    <xf numFmtId="323" fontId="71"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322"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0"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15"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9" fontId="9" fillId="0" borderId="0" applyFont="0" applyFill="0" applyBorder="0" applyAlignment="0" applyProtection="0"/>
    <xf numFmtId="9" fontId="60" fillId="0" borderId="0" applyFont="0" applyFill="0" applyBorder="0" applyAlignment="0" applyProtection="0"/>
    <xf numFmtId="297" fontId="9" fillId="0" borderId="0" applyFill="0" applyBorder="0" applyProtection="0">
      <alignment vertical="center"/>
    </xf>
    <xf numFmtId="324" fontId="168" fillId="0" borderId="0"/>
    <xf numFmtId="325" fontId="43" fillId="0" borderId="0" applyFont="0" applyFill="0" applyBorder="0" applyAlignment="0" applyProtection="0"/>
    <xf numFmtId="0" fontId="169" fillId="14" borderId="34" applyNumberFormat="0" applyAlignment="0" applyProtection="0">
      <alignment vertical="center"/>
    </xf>
    <xf numFmtId="245" fontId="107" fillId="0" borderId="0" applyFill="0" applyBorder="0" applyAlignment="0"/>
    <xf numFmtId="245" fontId="107" fillId="0" borderId="0" applyFill="0" applyBorder="0" applyAlignment="0"/>
    <xf numFmtId="245" fontId="107" fillId="0" borderId="0" applyFill="0" applyBorder="0" applyAlignment="0"/>
    <xf numFmtId="0" fontId="108"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08"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0" fontId="108"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5"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0" fontId="9"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6"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0" fontId="108"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240" fontId="107" fillId="0" borderId="0" applyFill="0" applyBorder="0" applyAlignment="0"/>
    <xf numFmtId="5" fontId="21" fillId="0" borderId="0">
      <alignment horizontal="right"/>
    </xf>
    <xf numFmtId="5" fontId="21" fillId="0" borderId="0">
      <alignment horizontal="right"/>
    </xf>
    <xf numFmtId="186" fontId="59" fillId="0" borderId="0"/>
    <xf numFmtId="186" fontId="59" fillId="0" borderId="0"/>
    <xf numFmtId="186" fontId="59" fillId="0" borderId="0"/>
    <xf numFmtId="186" fontId="20" fillId="0" borderId="0"/>
    <xf numFmtId="186" fontId="59" fillId="0" borderId="0"/>
    <xf numFmtId="186" fontId="59" fillId="0" borderId="0"/>
    <xf numFmtId="186" fontId="59" fillId="0" borderId="0"/>
    <xf numFmtId="186" fontId="59" fillId="0" borderId="0"/>
    <xf numFmtId="186" fontId="59" fillId="0" borderId="0"/>
    <xf numFmtId="186" fontId="59" fillId="0" borderId="0"/>
    <xf numFmtId="186" fontId="59" fillId="0" borderId="0"/>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0" fontId="34" fillId="0" borderId="0" applyNumberFormat="0" applyFont="0" applyFill="0" applyBorder="0" applyAlignment="0" applyProtection="0">
      <alignment horizontal="left"/>
    </xf>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15"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4" fontId="34" fillId="0" borderId="0" applyFont="0" applyFill="0" applyBorder="0" applyAlignment="0" applyProtection="0"/>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0" fontId="31" fillId="0" borderId="20">
      <alignment horizontal="center"/>
    </xf>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3" fontId="34" fillId="0" borderId="0" applyFont="0" applyFill="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0" fontId="34" fillId="45" borderId="0" applyNumberFormat="0" applyFont="0" applyBorder="0" applyAlignment="0" applyProtection="0"/>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169" fontId="90" fillId="0" borderId="0">
      <alignment vertical="top"/>
    </xf>
    <xf numFmtId="284" fontId="170" fillId="0" borderId="0" applyNumberFormat="0" applyFill="0" applyBorder="0" applyAlignment="0" applyProtection="0">
      <alignment horizontal="left"/>
    </xf>
    <xf numFmtId="49" fontId="74" fillId="0" borderId="0">
      <alignment horizontal="right"/>
    </xf>
    <xf numFmtId="0" fontId="171" fillId="46" borderId="0" applyNumberFormat="0" applyFont="0" applyBorder="0" applyAlignment="0">
      <alignment horizontal="center"/>
    </xf>
    <xf numFmtId="0" fontId="171" fillId="46" borderId="0" applyNumberFormat="0" applyFont="0" applyBorder="0" applyAlignment="0">
      <alignment horizontal="center"/>
    </xf>
    <xf numFmtId="0" fontId="171" fillId="46" borderId="0" applyNumberFormat="0" applyFont="0" applyBorder="0" applyAlignment="0">
      <alignment horizontal="center"/>
    </xf>
    <xf numFmtId="0" fontId="171" fillId="46" borderId="0" applyNumberFormat="0" applyFont="0" applyBorder="0" applyAlignment="0">
      <alignment horizontal="center"/>
    </xf>
    <xf numFmtId="0" fontId="171" fillId="46" borderId="0" applyNumberFormat="0" applyFont="0" applyBorder="0" applyAlignment="0">
      <alignment horizontal="center"/>
    </xf>
    <xf numFmtId="0" fontId="171" fillId="46" borderId="0" applyNumberFormat="0" applyFont="0" applyBorder="0" applyAlignment="0">
      <alignment horizontal="center"/>
    </xf>
    <xf numFmtId="0" fontId="171" fillId="46" borderId="0" applyNumberFormat="0" applyFont="0" applyBorder="0" applyAlignment="0">
      <alignment horizontal="center"/>
    </xf>
    <xf numFmtId="0" fontId="171" fillId="46" borderId="0" applyNumberFormat="0" applyFont="0" applyBorder="0" applyAlignment="0">
      <alignment horizontal="center"/>
    </xf>
    <xf numFmtId="0" fontId="154" fillId="6" borderId="0">
      <alignment horizontal="center"/>
    </xf>
    <xf numFmtId="0" fontId="154" fillId="6" borderId="0">
      <alignment horizontal="center"/>
    </xf>
    <xf numFmtId="49" fontId="172" fillId="14" borderId="0">
      <alignment horizontal="center"/>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220" fontId="9" fillId="0" borderId="0" applyNumberFormat="0" applyFill="0" applyBorder="0" applyAlignment="0" applyProtection="0">
      <alignment horizontal="left"/>
    </xf>
    <xf numFmtId="0" fontId="33" fillId="0" borderId="0" applyNumberFormat="0" applyFill="0" applyBorder="0" applyProtection="0">
      <alignment horizontal="center" vertical="top" wrapText="1"/>
    </xf>
    <xf numFmtId="0" fontId="33" fillId="0" borderId="0" applyFill="0" applyBorder="0" applyProtection="0">
      <alignment horizontal="center" vertical="top" wrapText="1"/>
    </xf>
    <xf numFmtId="0" fontId="111" fillId="38" borderId="0">
      <alignment horizontal="center"/>
    </xf>
    <xf numFmtId="0" fontId="111" fillId="38" borderId="0">
      <alignment horizontal="center"/>
    </xf>
    <xf numFmtId="0" fontId="111" fillId="38" borderId="0">
      <alignment horizontal="centerContinuous"/>
    </xf>
    <xf numFmtId="0" fontId="111" fillId="38" borderId="0">
      <alignment horizontal="centerContinuous"/>
    </xf>
    <xf numFmtId="0" fontId="173" fillId="14" borderId="0">
      <alignment horizontal="left"/>
    </xf>
    <xf numFmtId="0" fontId="173" fillId="14" borderId="0">
      <alignment horizontal="left"/>
    </xf>
    <xf numFmtId="49" fontId="173" fillId="14" borderId="0">
      <alignment horizontal="center"/>
    </xf>
    <xf numFmtId="0" fontId="70" fillId="38" borderId="0">
      <alignment horizontal="left"/>
    </xf>
    <xf numFmtId="0" fontId="70" fillId="38" borderId="0">
      <alignment horizontal="left"/>
    </xf>
    <xf numFmtId="49" fontId="173" fillId="14" borderId="0">
      <alignment horizontal="left"/>
    </xf>
    <xf numFmtId="0" fontId="70" fillId="38" borderId="0">
      <alignment horizontal="centerContinuous"/>
    </xf>
    <xf numFmtId="0" fontId="70" fillId="38" borderId="0">
      <alignment horizontal="centerContinuous"/>
    </xf>
    <xf numFmtId="0" fontId="70" fillId="38" borderId="0">
      <alignment horizontal="right"/>
    </xf>
    <xf numFmtId="0" fontId="70" fillId="38" borderId="0">
      <alignment horizontal="right"/>
    </xf>
    <xf numFmtId="49" fontId="154" fillId="14" borderId="0">
      <alignment horizontal="left"/>
    </xf>
    <xf numFmtId="0" fontId="111" fillId="38" borderId="0">
      <alignment horizontal="right"/>
    </xf>
    <xf numFmtId="0" fontId="111" fillId="38" borderId="0">
      <alignment horizontal="right"/>
    </xf>
    <xf numFmtId="224" fontId="163" fillId="0" borderId="0" applyNumberFormat="0" applyFill="0" applyBorder="0" applyAlignment="0" applyProtection="0"/>
    <xf numFmtId="224" fontId="163" fillId="0" borderId="0" applyNumberFormat="0" applyFill="0" applyBorder="0" applyAlignment="0" applyProtection="0"/>
    <xf numFmtId="0" fontId="132" fillId="0" borderId="52">
      <alignment vertical="center"/>
    </xf>
    <xf numFmtId="0" fontId="173" fillId="29" borderId="0">
      <alignment horizontal="center"/>
    </xf>
    <xf numFmtId="0" fontId="173" fillId="29" borderId="0">
      <alignment horizontal="center"/>
    </xf>
    <xf numFmtId="0" fontId="125" fillId="29" borderId="0">
      <alignment horizontal="center"/>
    </xf>
    <xf numFmtId="0" fontId="125" fillId="29" borderId="0">
      <alignment horizontal="center"/>
    </xf>
    <xf numFmtId="38" fontId="71" fillId="24" borderId="0"/>
    <xf numFmtId="38" fontId="72" fillId="24" borderId="43"/>
    <xf numFmtId="38" fontId="71" fillId="24" borderId="43"/>
    <xf numFmtId="38" fontId="71" fillId="24" borderId="53"/>
    <xf numFmtId="0" fontId="171" fillId="1" borderId="46" applyNumberFormat="0" applyFont="0" applyAlignment="0">
      <alignment horizontal="center"/>
    </xf>
    <xf numFmtId="0" fontId="171" fillId="1" borderId="46" applyNumberFormat="0" applyFont="0" applyAlignment="0">
      <alignment horizontal="center"/>
    </xf>
    <xf numFmtId="0" fontId="171" fillId="1" borderId="46" applyNumberFormat="0" applyFont="0" applyAlignment="0">
      <alignment horizontal="center"/>
    </xf>
    <xf numFmtId="0" fontId="171" fillId="1" borderId="46" applyNumberFormat="0" applyFont="0" applyAlignment="0">
      <alignment horizontal="center"/>
    </xf>
    <xf numFmtId="0" fontId="171" fillId="1" borderId="46" applyNumberFormat="0" applyFont="0" applyAlignment="0">
      <alignment horizontal="center"/>
    </xf>
    <xf numFmtId="0" fontId="171" fillId="1" borderId="46" applyNumberFormat="0" applyFont="0" applyAlignment="0">
      <alignment horizontal="center"/>
    </xf>
    <xf numFmtId="0" fontId="171" fillId="1" borderId="46" applyNumberFormat="0" applyFont="0" applyAlignment="0">
      <alignment horizontal="center"/>
    </xf>
    <xf numFmtId="0" fontId="171" fillId="1" borderId="46" applyNumberFormat="0" applyFont="0" applyAlignment="0">
      <alignment horizontal="center"/>
    </xf>
    <xf numFmtId="42" fontId="174" fillId="0" borderId="0" applyFill="0" applyBorder="0" applyAlignment="0" applyProtection="0"/>
    <xf numFmtId="41" fontId="175" fillId="0" borderId="0"/>
    <xf numFmtId="278" fontId="175" fillId="0" borderId="0"/>
    <xf numFmtId="3" fontId="43" fillId="0" borderId="0"/>
    <xf numFmtId="38" fontId="71" fillId="47" borderId="0"/>
    <xf numFmtId="38" fontId="71" fillId="47" borderId="43"/>
    <xf numFmtId="38" fontId="71" fillId="47" borderId="53"/>
    <xf numFmtId="0" fontId="176" fillId="0" borderId="0" applyNumberFormat="0" applyFill="0" applyBorder="0" applyAlignment="0">
      <alignment horizontal="center"/>
    </xf>
    <xf numFmtId="0" fontId="176" fillId="0" borderId="0" applyNumberFormat="0" applyFill="0" applyBorder="0" applyAlignment="0">
      <alignment horizontal="center"/>
    </xf>
    <xf numFmtId="0" fontId="176" fillId="0" borderId="0" applyNumberFormat="0" applyFill="0" applyBorder="0" applyAlignment="0">
      <alignment horizontal="center"/>
    </xf>
    <xf numFmtId="0" fontId="176" fillId="0" borderId="0" applyNumberFormat="0" applyFill="0" applyBorder="0" applyAlignment="0">
      <alignment horizontal="center"/>
    </xf>
    <xf numFmtId="0" fontId="176" fillId="0" borderId="0" applyNumberFormat="0" applyFill="0" applyBorder="0" applyAlignment="0">
      <alignment horizontal="center"/>
    </xf>
    <xf numFmtId="0" fontId="176" fillId="0" borderId="0" applyNumberFormat="0" applyFill="0" applyBorder="0" applyAlignment="0">
      <alignment horizontal="center"/>
    </xf>
    <xf numFmtId="0" fontId="176" fillId="0" borderId="0" applyNumberFormat="0" applyFill="0" applyBorder="0" applyAlignment="0">
      <alignment horizontal="center"/>
    </xf>
    <xf numFmtId="0" fontId="176" fillId="0" borderId="0" applyNumberFormat="0" applyFill="0" applyBorder="0" applyAlignment="0">
      <alignment horizontal="center"/>
    </xf>
    <xf numFmtId="0" fontId="71" fillId="0" borderId="0"/>
    <xf numFmtId="0" fontId="9" fillId="0" borderId="0"/>
    <xf numFmtId="1" fontId="1" fillId="48" borderId="21"/>
    <xf numFmtId="1" fontId="1" fillId="48" borderId="21"/>
    <xf numFmtId="0" fontId="9" fillId="0" borderId="0"/>
    <xf numFmtId="0" fontId="9" fillId="0" borderId="0"/>
    <xf numFmtId="0" fontId="9" fillId="0" borderId="0"/>
    <xf numFmtId="1" fontId="1" fillId="48" borderId="21"/>
    <xf numFmtId="1" fontId="1" fillId="48" borderId="21"/>
    <xf numFmtId="0" fontId="9" fillId="0" borderId="0"/>
    <xf numFmtId="0" fontId="9" fillId="0" borderId="0"/>
    <xf numFmtId="0" fontId="9" fillId="0" borderId="0"/>
    <xf numFmtId="1" fontId="1" fillId="48" borderId="21"/>
    <xf numFmtId="1" fontId="1" fillId="48" borderId="21"/>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73" fillId="0" borderId="0" applyNumberFormat="0" applyFill="0" applyBorder="0" applyProtection="0"/>
    <xf numFmtId="0" fontId="9" fillId="0" borderId="0"/>
    <xf numFmtId="224" fontId="9" fillId="0" borderId="0"/>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4" fontId="9" fillId="0" borderId="0" applyProtection="0">
      <protection locked="0"/>
    </xf>
    <xf numFmtId="0" fontId="177" fillId="0" borderId="0"/>
    <xf numFmtId="0" fontId="177" fillId="0" borderId="0"/>
    <xf numFmtId="6" fontId="33" fillId="0" borderId="46" applyFill="0" applyProtection="0"/>
    <xf numFmtId="38" fontId="33" fillId="0" borderId="46" applyFill="0" applyProtection="0"/>
    <xf numFmtId="40" fontId="149" fillId="0" borderId="0" applyBorder="0">
      <alignment horizontal="right"/>
    </xf>
    <xf numFmtId="40" fontId="149" fillId="0" borderId="0" applyBorder="0">
      <alignment horizontal="right"/>
    </xf>
    <xf numFmtId="40" fontId="149" fillId="0" borderId="0" applyBorder="0">
      <alignment horizontal="right"/>
    </xf>
    <xf numFmtId="40" fontId="149" fillId="0" borderId="0" applyBorder="0">
      <alignment horizontal="right"/>
    </xf>
    <xf numFmtId="40" fontId="149" fillId="0" borderId="0" applyBorder="0">
      <alignment horizontal="right"/>
    </xf>
    <xf numFmtId="40" fontId="149" fillId="0" borderId="0" applyBorder="0">
      <alignment horizontal="right"/>
    </xf>
    <xf numFmtId="40" fontId="149" fillId="0" borderId="0" applyBorder="0">
      <alignment horizontal="right"/>
    </xf>
    <xf numFmtId="40" fontId="149" fillId="0" borderId="0" applyBorder="0">
      <alignment horizontal="right"/>
    </xf>
    <xf numFmtId="40" fontId="149" fillId="0" borderId="0" applyBorder="0">
      <alignment horizontal="right"/>
    </xf>
    <xf numFmtId="40" fontId="149" fillId="0" borderId="0" applyBorder="0">
      <alignment horizontal="right"/>
    </xf>
    <xf numFmtId="40" fontId="149" fillId="0" borderId="0" applyBorder="0">
      <alignment horizontal="right"/>
    </xf>
    <xf numFmtId="0" fontId="178" fillId="0" borderId="0" applyBorder="0" applyProtection="0">
      <alignment vertical="center"/>
    </xf>
    <xf numFmtId="0" fontId="178" fillId="0" borderId="7" applyBorder="0" applyProtection="0">
      <alignment horizontal="right" vertical="center"/>
    </xf>
    <xf numFmtId="0" fontId="179" fillId="49" borderId="0" applyBorder="0" applyProtection="0">
      <alignment horizontal="centerContinuous" vertical="center"/>
    </xf>
    <xf numFmtId="0" fontId="179" fillId="41" borderId="7" applyBorder="0" applyProtection="0">
      <alignment horizontal="centerContinuous" vertical="center"/>
    </xf>
    <xf numFmtId="0" fontId="180" fillId="0" borderId="0" applyFill="0" applyBorder="0" applyProtection="0">
      <alignment horizontal="center" vertical="center"/>
    </xf>
    <xf numFmtId="3" fontId="146" fillId="0" borderId="0" applyNumberFormat="0"/>
    <xf numFmtId="0" fontId="133" fillId="0" borderId="0" applyNumberFormat="0" applyFill="0" applyBorder="0" applyProtection="0">
      <alignment horizontal="left"/>
    </xf>
    <xf numFmtId="0" fontId="143" fillId="0" borderId="0"/>
    <xf numFmtId="0" fontId="181" fillId="0" borderId="0" applyFill="0" applyBorder="0" applyProtection="0">
      <alignment horizontal="left"/>
    </xf>
    <xf numFmtId="0" fontId="133" fillId="0" borderId="3" applyFill="0" applyBorder="0" applyProtection="0">
      <alignment horizontal="left" vertical="top"/>
    </xf>
    <xf numFmtId="0" fontId="182" fillId="0" borderId="0">
      <alignment horizontal="centerContinuous"/>
    </xf>
    <xf numFmtId="0" fontId="183" fillId="0" borderId="0" applyNumberFormat="0" applyFill="0" applyBorder="0">
      <alignment horizontal="left"/>
    </xf>
    <xf numFmtId="169" fontId="183" fillId="0" borderId="0" applyNumberFormat="0" applyFill="0" applyBorder="0">
      <alignment horizontal="right"/>
    </xf>
    <xf numFmtId="0" fontId="184" fillId="0" borderId="0" applyNumberFormat="0" applyFill="0" applyBorder="0">
      <alignment horizontal="right"/>
    </xf>
    <xf numFmtId="0" fontId="185" fillId="0" borderId="3" applyFill="0" applyBorder="0" applyProtection="0"/>
    <xf numFmtId="0" fontId="185" fillId="0" borderId="0"/>
    <xf numFmtId="0" fontId="186" fillId="0" borderId="0" applyNumberFormat="0" applyFill="0" applyBorder="0" applyProtection="0"/>
    <xf numFmtId="0" fontId="187" fillId="0" borderId="0" applyFill="0" applyBorder="0" applyProtection="0"/>
    <xf numFmtId="0" fontId="188" fillId="0" borderId="0"/>
    <xf numFmtId="0" fontId="187" fillId="0" borderId="0" applyNumberFormat="0" applyFill="0" applyBorder="0" applyProtection="0"/>
    <xf numFmtId="0" fontId="186" fillId="0" borderId="0" applyNumberFormat="0" applyFill="0" applyBorder="0" applyProtection="0"/>
    <xf numFmtId="0" fontId="186" fillId="0" borderId="0"/>
    <xf numFmtId="326" fontId="107" fillId="0" borderId="0" applyFill="0" applyBorder="0" applyAlignment="0"/>
    <xf numFmtId="326" fontId="107" fillId="0" borderId="0" applyFill="0" applyBorder="0" applyAlignment="0"/>
    <xf numFmtId="326" fontId="107" fillId="0" borderId="0" applyFill="0" applyBorder="0" applyAlignment="0"/>
    <xf numFmtId="0" fontId="120" fillId="0" borderId="0" applyFill="0" applyBorder="0" applyAlignment="0"/>
    <xf numFmtId="326" fontId="107" fillId="0" borderId="0" applyFill="0" applyBorder="0" applyAlignment="0"/>
    <xf numFmtId="326" fontId="107" fillId="0" borderId="0" applyFill="0" applyBorder="0" applyAlignment="0"/>
    <xf numFmtId="326" fontId="107" fillId="0" borderId="0" applyFill="0" applyBorder="0" applyAlignment="0"/>
    <xf numFmtId="326" fontId="107" fillId="0" borderId="0" applyFill="0" applyBorder="0" applyAlignment="0"/>
    <xf numFmtId="326" fontId="107" fillId="0" borderId="0" applyFill="0" applyBorder="0" applyAlignment="0"/>
    <xf numFmtId="326" fontId="107" fillId="0" borderId="0" applyFill="0" applyBorder="0" applyAlignment="0"/>
    <xf numFmtId="326" fontId="107" fillId="0" borderId="0" applyFill="0" applyBorder="0" applyAlignment="0"/>
    <xf numFmtId="327" fontId="107" fillId="0" borderId="0" applyFill="0" applyBorder="0" applyAlignment="0"/>
    <xf numFmtId="327" fontId="107" fillId="0" borderId="0" applyFill="0" applyBorder="0" applyAlignment="0"/>
    <xf numFmtId="327" fontId="107" fillId="0" borderId="0" applyFill="0" applyBorder="0" applyAlignment="0"/>
    <xf numFmtId="0" fontId="9" fillId="0" borderId="0" applyFill="0" applyBorder="0" applyAlignment="0"/>
    <xf numFmtId="327" fontId="107" fillId="0" borderId="0" applyFill="0" applyBorder="0" applyAlignment="0"/>
    <xf numFmtId="327" fontId="107" fillId="0" borderId="0" applyFill="0" applyBorder="0" applyAlignment="0"/>
    <xf numFmtId="327" fontId="107" fillId="0" borderId="0" applyFill="0" applyBorder="0" applyAlignment="0"/>
    <xf numFmtId="327" fontId="107" fillId="0" borderId="0" applyFill="0" applyBorder="0" applyAlignment="0"/>
    <xf numFmtId="327" fontId="107" fillId="0" borderId="0" applyFill="0" applyBorder="0" applyAlignment="0"/>
    <xf numFmtId="327" fontId="107" fillId="0" borderId="0" applyFill="0" applyBorder="0" applyAlignment="0"/>
    <xf numFmtId="327" fontId="107" fillId="0" borderId="0" applyFill="0" applyBorder="0" applyAlignment="0"/>
    <xf numFmtId="224" fontId="163" fillId="0" borderId="0" applyNumberFormat="0" applyFill="0" applyBorder="0" applyAlignment="0" applyProtection="0"/>
    <xf numFmtId="224" fontId="163" fillId="0" borderId="0" applyNumberFormat="0" applyFill="0" applyBorder="0" applyAlignment="0" applyProtection="0"/>
    <xf numFmtId="0" fontId="90" fillId="0" borderId="0" applyNumberFormat="0" applyFill="0" applyBorder="0" applyAlignment="0" applyProtection="0"/>
    <xf numFmtId="0" fontId="49" fillId="0" borderId="0" applyNumberFormat="0" applyFill="0" applyBorder="0" applyAlignment="0" applyProtection="0"/>
    <xf numFmtId="0" fontId="189" fillId="0" borderId="0" applyNumberFormat="0" applyFill="0" applyBorder="0" applyAlignment="0" applyProtection="0"/>
    <xf numFmtId="284" fontId="146" fillId="0" borderId="0"/>
    <xf numFmtId="3" fontId="190" fillId="0" borderId="0"/>
    <xf numFmtId="284" fontId="191" fillId="0" borderId="20" applyNumberFormat="0" applyBorder="0">
      <alignment vertical="center"/>
    </xf>
    <xf numFmtId="284" fontId="77" fillId="0" borderId="23" applyNumberFormat="0" applyBorder="0"/>
    <xf numFmtId="0" fontId="146" fillId="0" borderId="0" applyNumberFormat="0" applyFill="0" applyBorder="0" applyAlignment="0" applyProtection="0"/>
    <xf numFmtId="0" fontId="187" fillId="0" borderId="0"/>
    <xf numFmtId="0" fontId="186" fillId="0" borderId="0"/>
    <xf numFmtId="0" fontId="146" fillId="0" borderId="46">
      <alignment horizontal="center" wrapText="1"/>
    </xf>
    <xf numFmtId="37" fontId="42" fillId="0" borderId="2" applyNumberFormat="0" applyFont="0" applyFill="0" applyAlignment="0"/>
    <xf numFmtId="0" fontId="192" fillId="0" borderId="55" applyNumberFormat="0" applyFont="0" applyFill="0" applyAlignment="0" applyProtection="0"/>
    <xf numFmtId="0" fontId="192" fillId="0" borderId="55" applyNumberFormat="0" applyFont="0" applyFill="0" applyAlignment="0" applyProtection="0"/>
    <xf numFmtId="0" fontId="192" fillId="0" borderId="55" applyNumberFormat="0" applyFont="0" applyFill="0" applyAlignment="0" applyProtection="0"/>
    <xf numFmtId="0" fontId="192" fillId="0" borderId="55" applyNumberFormat="0" applyFont="0" applyFill="0" applyAlignment="0" applyProtection="0"/>
    <xf numFmtId="0" fontId="192" fillId="0" borderId="55" applyNumberFormat="0" applyFont="0" applyFill="0" applyAlignment="0" applyProtection="0"/>
    <xf numFmtId="0" fontId="192" fillId="0" borderId="55" applyNumberFormat="0" applyFont="0" applyFill="0" applyAlignment="0" applyProtection="0"/>
    <xf numFmtId="0" fontId="192" fillId="0" borderId="55" applyNumberFormat="0" applyFont="0" applyFill="0" applyAlignment="0" applyProtection="0"/>
    <xf numFmtId="287" fontId="193" fillId="0" borderId="0" applyFill="0" applyBorder="0" applyProtection="0"/>
    <xf numFmtId="284" fontId="110" fillId="0" borderId="2"/>
    <xf numFmtId="284" fontId="110" fillId="0" borderId="0"/>
    <xf numFmtId="284" fontId="43" fillId="0" borderId="2"/>
    <xf numFmtId="328" fontId="193" fillId="0" borderId="0" applyFill="0" applyBorder="0" applyProtection="0"/>
    <xf numFmtId="3" fontId="146" fillId="0" borderId="7" applyNumberFormat="0"/>
    <xf numFmtId="293" fontId="9" fillId="0" borderId="30" applyFill="0" applyBorder="0" applyProtection="0">
      <alignment vertical="center"/>
    </xf>
    <xf numFmtId="0" fontId="194" fillId="14" borderId="0">
      <alignment horizontal="center"/>
    </xf>
    <xf numFmtId="0" fontId="194" fillId="14" borderId="0">
      <alignment horizontal="center"/>
    </xf>
    <xf numFmtId="329" fontId="9" fillId="0" borderId="0" applyFont="0" applyFill="0" applyBorder="0" applyAlignment="0" applyProtection="0"/>
    <xf numFmtId="330" fontId="9" fillId="0" borderId="0" applyFont="0" applyFill="0" applyBorder="0" applyAlignment="0" applyProtection="0"/>
    <xf numFmtId="331" fontId="9" fillId="0" borderId="0"/>
    <xf numFmtId="305" fontId="74" fillId="0" borderId="0"/>
    <xf numFmtId="332" fontId="177" fillId="0" borderId="7" applyBorder="0" applyProtection="0">
      <alignment horizontal="right"/>
    </xf>
    <xf numFmtId="333" fontId="75" fillId="0" borderId="0" applyFont="0" applyFill="0" applyBorder="0" applyAlignment="0" applyProtection="0"/>
    <xf numFmtId="0" fontId="195" fillId="0" borderId="0" applyNumberFormat="0" applyFill="0" applyBorder="0" applyAlignment="0" applyProtection="0">
      <alignment vertical="top"/>
      <protection locked="0"/>
    </xf>
    <xf numFmtId="0" fontId="196" fillId="0" borderId="0"/>
    <xf numFmtId="0" fontId="197" fillId="0" borderId="0"/>
    <xf numFmtId="0" fontId="198" fillId="6" borderId="0" applyNumberFormat="0" applyBorder="0" applyAlignment="0" applyProtection="0">
      <alignment vertical="center"/>
    </xf>
    <xf numFmtId="0" fontId="96" fillId="23" borderId="39" applyNumberFormat="0" applyFont="0" applyAlignment="0" applyProtection="0">
      <alignment vertical="center"/>
    </xf>
    <xf numFmtId="221" fontId="199" fillId="0" borderId="0" applyFont="0" applyFill="0" applyBorder="0" applyAlignment="0" applyProtection="0"/>
    <xf numFmtId="222" fontId="199" fillId="0" borderId="0" applyFont="0" applyFill="0" applyBorder="0" applyAlignment="0" applyProtection="0"/>
    <xf numFmtId="0" fontId="200" fillId="0" borderId="54" applyNumberFormat="0" applyFill="0" applyAlignment="0" applyProtection="0">
      <alignment vertical="center"/>
    </xf>
    <xf numFmtId="0" fontId="201" fillId="26" borderId="0" applyNumberFormat="0" applyBorder="0" applyAlignment="0" applyProtection="0">
      <alignment vertical="center"/>
    </xf>
    <xf numFmtId="0" fontId="202" fillId="27" borderId="0" applyNumberFormat="0" applyBorder="0" applyAlignment="0" applyProtection="0">
      <alignment vertical="center"/>
    </xf>
    <xf numFmtId="224" fontId="9" fillId="0" borderId="0"/>
    <xf numFmtId="43" fontId="9" fillId="0" borderId="0" applyFont="0" applyFill="0" applyBorder="0" applyAlignment="0" applyProtection="0"/>
    <xf numFmtId="38" fontId="203" fillId="0" borderId="0" applyFont="0" applyFill="0" applyBorder="0" applyAlignment="0" applyProtection="0"/>
    <xf numFmtId="0" fontId="204" fillId="0" borderId="0" applyNumberFormat="0" applyFill="0" applyBorder="0" applyAlignment="0" applyProtection="0">
      <alignment vertical="center"/>
    </xf>
    <xf numFmtId="0" fontId="205" fillId="0" borderId="47" applyNumberFormat="0" applyFill="0" applyAlignment="0" applyProtection="0">
      <alignment vertical="center"/>
    </xf>
    <xf numFmtId="0" fontId="206" fillId="0" borderId="48" applyNumberFormat="0" applyFill="0" applyAlignment="0" applyProtection="0">
      <alignment vertical="center"/>
    </xf>
    <xf numFmtId="0" fontId="207" fillId="0" borderId="49" applyNumberFormat="0" applyFill="0" applyAlignment="0" applyProtection="0">
      <alignment vertical="center"/>
    </xf>
    <xf numFmtId="0" fontId="207" fillId="0" borderId="0" applyNumberFormat="0" applyFill="0" applyBorder="0" applyAlignment="0" applyProtection="0">
      <alignment vertical="center"/>
    </xf>
    <xf numFmtId="0" fontId="208" fillId="36" borderId="42" applyNumberFormat="0" applyAlignment="0" applyProtection="0">
      <alignment vertical="center"/>
    </xf>
    <xf numFmtId="0" fontId="209" fillId="24" borderId="34" applyNumberFormat="0" applyAlignment="0" applyProtection="0">
      <alignment vertical="center"/>
    </xf>
    <xf numFmtId="0" fontId="210" fillId="0" borderId="0" applyNumberFormat="0" applyFill="0" applyBorder="0" applyAlignment="0" applyProtection="0">
      <alignment vertical="center"/>
    </xf>
    <xf numFmtId="0" fontId="211" fillId="0" borderId="0" applyNumberFormat="0" applyFill="0" applyBorder="0" applyAlignment="0" applyProtection="0">
      <alignment vertical="center"/>
    </xf>
    <xf numFmtId="187" fontId="199" fillId="0" borderId="0" applyFont="0" applyFill="0" applyBorder="0" applyAlignment="0" applyProtection="0"/>
    <xf numFmtId="188" fontId="199" fillId="0" borderId="0" applyFont="0" applyFill="0" applyBorder="0" applyAlignment="0" applyProtection="0"/>
    <xf numFmtId="0" fontId="98" fillId="34" borderId="0" applyNumberFormat="0" applyBorder="0" applyAlignment="0" applyProtection="0">
      <alignment vertical="center"/>
    </xf>
    <xf numFmtId="0" fontId="98" fillId="20" borderId="0" applyNumberFormat="0" applyBorder="0" applyAlignment="0" applyProtection="0">
      <alignment vertical="center"/>
    </xf>
    <xf numFmtId="0" fontId="98" fillId="35" borderId="0" applyNumberFormat="0" applyBorder="0" applyAlignment="0" applyProtection="0">
      <alignment vertical="center"/>
    </xf>
    <xf numFmtId="0" fontId="98" fillId="32" borderId="0" applyNumberFormat="0" applyBorder="0" applyAlignment="0" applyProtection="0">
      <alignment vertical="center"/>
    </xf>
    <xf numFmtId="0" fontId="98" fillId="19" borderId="0" applyNumberFormat="0" applyBorder="0" applyAlignment="0" applyProtection="0">
      <alignment vertical="center"/>
    </xf>
    <xf numFmtId="0" fontId="98" fillId="16" borderId="0" applyNumberFormat="0" applyBorder="0" applyAlignment="0" applyProtection="0">
      <alignment vertical="center"/>
    </xf>
    <xf numFmtId="0" fontId="212" fillId="29" borderId="34" applyNumberFormat="0" applyAlignment="0" applyProtection="0">
      <alignment vertical="center"/>
    </xf>
    <xf numFmtId="0" fontId="213" fillId="24" borderId="35" applyNumberFormat="0" applyAlignment="0" applyProtection="0">
      <alignment vertical="center"/>
    </xf>
    <xf numFmtId="44" fontId="9" fillId="0" borderId="0" applyFont="0" applyFill="0" applyBorder="0" applyAlignment="0" applyProtection="0"/>
    <xf numFmtId="0" fontId="214" fillId="0" borderId="51" applyNumberFormat="0" applyFill="0" applyAlignment="0" applyProtection="0">
      <alignment vertical="center"/>
    </xf>
    <xf numFmtId="224" fontId="22" fillId="0" borderId="0"/>
    <xf numFmtId="224" fontId="22" fillId="0" borderId="0"/>
    <xf numFmtId="0" fontId="138" fillId="0" borderId="0"/>
    <xf numFmtId="0" fontId="138" fillId="0" borderId="0"/>
    <xf numFmtId="0" fontId="116" fillId="0" borderId="0" applyFont="0" applyFill="0" applyBorder="0" applyAlignment="0" applyProtection="0"/>
    <xf numFmtId="44" fontId="60" fillId="0" borderId="0" applyFont="0" applyFill="0" applyBorder="0" applyAlignment="0" applyProtection="0"/>
    <xf numFmtId="0" fontId="116"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86" fontId="31" fillId="0" borderId="56" applyAlignment="0" applyProtection="0"/>
    <xf numFmtId="43" fontId="60" fillId="0" borderId="0" applyFont="0" applyFill="0" applyBorder="0" applyAlignment="0" applyProtection="0"/>
    <xf numFmtId="43" fontId="60" fillId="0" borderId="0" applyFont="0" applyFill="0" applyBorder="0" applyAlignment="0" applyProtection="0"/>
    <xf numFmtId="3" fontId="116" fillId="0" borderId="0" applyFont="0" applyFill="0" applyBorder="0" applyAlignment="0" applyProtection="0"/>
    <xf numFmtId="3" fontId="116" fillId="0" borderId="0" applyFont="0" applyFill="0" applyBorder="0" applyAlignment="0" applyProtection="0"/>
    <xf numFmtId="0" fontId="116" fillId="0" borderId="0" applyFont="0" applyFill="0" applyBorder="0" applyAlignment="0" applyProtection="0"/>
    <xf numFmtId="0" fontId="116" fillId="0" borderId="0" applyFont="0" applyFill="0" applyBorder="0" applyAlignment="0" applyProtection="0"/>
    <xf numFmtId="0" fontId="138" fillId="0" borderId="0"/>
    <xf numFmtId="0" fontId="138" fillId="0" borderId="0"/>
    <xf numFmtId="224" fontId="22" fillId="0" borderId="0"/>
    <xf numFmtId="224" fontId="22" fillId="0" borderId="0"/>
    <xf numFmtId="37" fontId="42" fillId="0" borderId="56" applyNumberFormat="0" applyFont="0" applyFill="0" applyAlignment="0"/>
    <xf numFmtId="284" fontId="110" fillId="0" borderId="56"/>
    <xf numFmtId="284" fontId="43" fillId="0" borderId="56"/>
  </cellStyleXfs>
  <cellXfs count="373">
    <xf numFmtId="0" fontId="0" fillId="0" borderId="0" xfId="0"/>
    <xf numFmtId="164" fontId="0" fillId="0" borderId="0" xfId="1" applyNumberFormat="1" applyFont="1" applyAlignment="1">
      <alignment horizontal="right"/>
    </xf>
    <xf numFmtId="164" fontId="3" fillId="0" borderId="0" xfId="1" quotePrefix="1" applyNumberFormat="1" applyFont="1" applyFill="1" applyBorder="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4" fontId="0" fillId="0" borderId="0" xfId="1" applyNumberFormat="1" applyFont="1" applyFill="1" applyAlignment="1">
      <alignment horizontal="right"/>
    </xf>
    <xf numFmtId="164" fontId="3" fillId="0" borderId="5" xfId="1" quotePrefix="1" applyNumberFormat="1" applyFont="1" applyFill="1" applyBorder="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2" fillId="0" borderId="0" xfId="0" applyFont="1"/>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2" fillId="0" borderId="3" xfId="0" applyFont="1" applyBorder="1" applyAlignment="1">
      <alignment horizontal="left"/>
    </xf>
    <xf numFmtId="0" fontId="0" fillId="0" borderId="0" xfId="0"/>
    <xf numFmtId="168" fontId="0" fillId="0" borderId="0" xfId="1" applyNumberFormat="1" applyFont="1" applyBorder="1" applyAlignment="1">
      <alignment horizontal="right"/>
    </xf>
    <xf numFmtId="0" fontId="8" fillId="0" borderId="10" xfId="0" applyFont="1" applyFill="1" applyBorder="1" applyAlignment="1">
      <alignment horizontal="lef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6" fontId="1" fillId="2" borderId="0" xfId="2" quotePrefix="1" applyNumberFormat="1" applyFont="1" applyFill="1" applyBorder="1" applyAlignment="1">
      <alignment horizontal="right"/>
    </xf>
    <xf numFmtId="164" fontId="0" fillId="0" borderId="0" xfId="1" applyNumberFormat="1" applyFont="1" applyFill="1" applyBorder="1" applyAlignment="1">
      <alignment horizontal="right"/>
    </xf>
    <xf numFmtId="43" fontId="0" fillId="0" borderId="4" xfId="1" applyFont="1" applyFill="1" applyBorder="1" applyAlignment="1">
      <alignment horizontal="right"/>
    </xf>
    <xf numFmtId="166" fontId="1" fillId="0" borderId="5" xfId="2" quotePrefix="1" applyNumberFormat="1" applyFont="1" applyFill="1" applyBorder="1" applyAlignment="1">
      <alignment horizontal="right"/>
    </xf>
    <xf numFmtId="165" fontId="0" fillId="0" borderId="0" xfId="1" quotePrefix="1" applyNumberFormat="1" applyFont="1" applyFill="1" applyBorder="1" applyAlignment="1">
      <alignment horizontal="right"/>
    </xf>
    <xf numFmtId="43" fontId="1"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165" fontId="0" fillId="0" borderId="0" xfId="0" applyNumberFormat="1"/>
    <xf numFmtId="0" fontId="8" fillId="0" borderId="4" xfId="0" applyFont="1" applyFill="1" applyBorder="1" applyAlignment="1">
      <alignment horizontal="left"/>
    </xf>
    <xf numFmtId="165" fontId="1" fillId="0" borderId="27" xfId="1" quotePrefix="1" applyNumberFormat="1" applyFont="1" applyFill="1" applyBorder="1" applyAlignment="1">
      <alignment horizontal="right"/>
    </xf>
    <xf numFmtId="0" fontId="0" fillId="0" borderId="0" xfId="0" applyFont="1"/>
    <xf numFmtId="0" fontId="0" fillId="0" borderId="0" xfId="0"/>
    <xf numFmtId="0" fontId="0" fillId="0" borderId="0" xfId="0"/>
    <xf numFmtId="165" fontId="1" fillId="0" borderId="30" xfId="1" quotePrefix="1" applyNumberFormat="1" applyFont="1" applyFill="1" applyBorder="1" applyAlignment="1">
      <alignment horizontal="right"/>
    </xf>
    <xf numFmtId="166" fontId="1" fillId="0" borderId="30" xfId="2" quotePrefix="1" applyNumberFormat="1" applyFont="1" applyFill="1" applyBorder="1" applyAlignment="1">
      <alignment horizontal="right"/>
    </xf>
    <xf numFmtId="168" fontId="2" fillId="0" borderId="0" xfId="1" quotePrefix="1" applyNumberFormat="1" applyFont="1" applyFill="1" applyBorder="1" applyAlignment="1">
      <alignment horizontal="right"/>
    </xf>
    <xf numFmtId="0" fontId="0" fillId="0" borderId="0" xfId="0"/>
    <xf numFmtId="0" fontId="0" fillId="0" borderId="0" xfId="0" applyFont="1"/>
    <xf numFmtId="0" fontId="2"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4" fillId="5" borderId="2" xfId="1" quotePrefix="1" applyNumberFormat="1" applyFont="1" applyFill="1" applyBorder="1" applyAlignment="1">
      <alignment horizontal="right"/>
    </xf>
    <xf numFmtId="164" fontId="65" fillId="5" borderId="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6" xfId="0" applyFont="1" applyFill="1" applyBorder="1" applyAlignment="1">
      <alignment horizontal="left"/>
    </xf>
    <xf numFmtId="165" fontId="2" fillId="0" borderId="9" xfId="1" applyNumberFormat="1" applyFont="1" applyFill="1" applyBorder="1" applyAlignment="1">
      <alignment horizontal="right"/>
    </xf>
    <xf numFmtId="164" fontId="64" fillId="5" borderId="11" xfId="1" quotePrefix="1" applyNumberFormat="1" applyFont="1" applyFill="1" applyBorder="1" applyAlignment="1">
      <alignment horizontal="right"/>
    </xf>
    <xf numFmtId="164" fontId="65" fillId="5" borderId="4" xfId="1" quotePrefix="1" applyNumberFormat="1" applyFont="1" applyFill="1" applyBorder="1" applyAlignment="1">
      <alignment horizontal="right"/>
    </xf>
    <xf numFmtId="0" fontId="0" fillId="0" borderId="3" xfId="0" applyFont="1" applyBorder="1" applyAlignment="1">
      <alignment horizontal="left"/>
    </xf>
    <xf numFmtId="0" fontId="0" fillId="0" borderId="3" xfId="0" applyFont="1" applyBorder="1" applyAlignment="1">
      <alignment horizontal="left"/>
    </xf>
    <xf numFmtId="0" fontId="0" fillId="0" borderId="0" xfId="0" applyFill="1"/>
    <xf numFmtId="165" fontId="2" fillId="0" borderId="30" xfId="1" quotePrefix="1" applyNumberFormat="1" applyFont="1" applyBorder="1" applyAlignment="1">
      <alignment horizontal="right"/>
    </xf>
    <xf numFmtId="165" fontId="2" fillId="0" borderId="27" xfId="1" quotePrefix="1" applyNumberFormat="1" applyFont="1" applyBorder="1" applyAlignment="1">
      <alignment horizontal="right"/>
    </xf>
    <xf numFmtId="165" fontId="2" fillId="0" borderId="30"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2" fillId="0" borderId="3" xfId="0" applyFont="1" applyFill="1" applyBorder="1" applyAlignment="1">
      <alignment horizontal="left"/>
    </xf>
    <xf numFmtId="165" fontId="2" fillId="0" borderId="0" xfId="0" applyNumberFormat="1" applyFont="1"/>
    <xf numFmtId="165" fontId="0" fillId="0" borderId="0" xfId="1" applyNumberFormat="1" applyFont="1"/>
    <xf numFmtId="168" fontId="2" fillId="0" borderId="0" xfId="1" applyNumberFormat="1" applyFont="1" applyFill="1" applyBorder="1" applyAlignment="1">
      <alignment horizontal="right"/>
    </xf>
    <xf numFmtId="166" fontId="1" fillId="0" borderId="27" xfId="2" quotePrefix="1" applyNumberFormat="1" applyFont="1" applyFill="1" applyBorder="1" applyAlignment="1">
      <alignment horizontal="right"/>
    </xf>
    <xf numFmtId="168" fontId="1" fillId="0" borderId="0" xfId="1" quotePrefix="1" applyNumberFormat="1" applyFont="1" applyFill="1" applyBorder="1" applyAlignment="1">
      <alignment horizontal="right"/>
    </xf>
    <xf numFmtId="168" fontId="1" fillId="0" borderId="5" xfId="1" quotePrefix="1" applyNumberFormat="1" applyFont="1" applyFill="1" applyBorder="1" applyAlignment="1">
      <alignment horizontal="right"/>
    </xf>
    <xf numFmtId="168" fontId="0" fillId="0" borderId="0" xfId="1" applyNumberFormat="1" applyFont="1"/>
    <xf numFmtId="0" fontId="66" fillId="0" borderId="4" xfId="0" applyFont="1" applyFill="1" applyBorder="1" applyAlignment="1">
      <alignment horizontal="left"/>
    </xf>
    <xf numFmtId="168" fontId="0" fillId="0" borderId="0" xfId="1" applyNumberFormat="1" applyFont="1" applyAlignment="1">
      <alignment horizontal="right"/>
    </xf>
    <xf numFmtId="0" fontId="0" fillId="0" borderId="3" xfId="0" applyFont="1" applyFill="1" applyBorder="1" applyAlignment="1">
      <alignment horizontal="left"/>
    </xf>
    <xf numFmtId="0" fontId="2" fillId="0" borderId="3" xfId="0" applyFont="1" applyFill="1" applyBorder="1" applyAlignment="1">
      <alignment horizontal="left"/>
    </xf>
    <xf numFmtId="6" fontId="2" fillId="0" borderId="10" xfId="1" applyNumberFormat="1" applyFont="1" applyBorder="1" applyAlignment="1">
      <alignment horizontal="right"/>
    </xf>
    <xf numFmtId="166" fontId="0" fillId="0" borderId="0" xfId="2" applyNumberFormat="1" applyFont="1" applyAlignment="1">
      <alignment horizontal="right"/>
    </xf>
    <xf numFmtId="10" fontId="0" fillId="0" borderId="0" xfId="2"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6" fontId="0" fillId="0" borderId="32" xfId="0" applyNumberFormat="1" applyFont="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167" fontId="0" fillId="0" borderId="0" xfId="2" applyNumberFormat="1" applyFont="1" applyFill="1" applyBorder="1" applyAlignment="1">
      <alignment horizontal="right"/>
    </xf>
    <xf numFmtId="167" fontId="0" fillId="0" borderId="0" xfId="1" applyNumberFormat="1" applyFont="1" applyFill="1" applyBorder="1" applyAlignment="1">
      <alignment horizontal="right"/>
    </xf>
    <xf numFmtId="7" fontId="2" fillId="0" borderId="0" xfId="1" applyNumberFormat="1" applyFont="1" applyFill="1" applyBorder="1" applyAlignment="1">
      <alignment horizontal="right"/>
    </xf>
    <xf numFmtId="166" fontId="0" fillId="0" borderId="0" xfId="1" applyNumberFormat="1" applyFont="1" applyAlignment="1">
      <alignment horizontal="right"/>
    </xf>
    <xf numFmtId="9" fontId="0" fillId="2" borderId="11" xfId="1" applyNumberFormat="1" applyFont="1" applyFill="1" applyBorder="1" applyAlignment="1">
      <alignment horizontal="right"/>
    </xf>
    <xf numFmtId="9" fontId="0" fillId="2" borderId="4" xfId="2" applyFont="1" applyFill="1" applyBorder="1" applyAlignment="1">
      <alignment horizontal="right"/>
    </xf>
    <xf numFmtId="0" fontId="68"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65" fontId="2" fillId="0" borderId="9" xfId="1" applyNumberFormat="1" applyFont="1" applyFill="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4" fontId="13" fillId="0" borderId="0" xfId="1" applyNumberFormat="1" applyFont="1" applyAlignment="1">
      <alignment horizontal="right"/>
    </xf>
    <xf numFmtId="165" fontId="13" fillId="0" borderId="3" xfId="1" applyNumberFormat="1" applyFont="1" applyFill="1" applyBorder="1" applyAlignment="1">
      <alignment horizontal="right"/>
    </xf>
    <xf numFmtId="165" fontId="13" fillId="0" borderId="0" xfId="1" applyNumberFormat="1" applyFont="1" applyBorder="1" applyAlignment="1">
      <alignment horizontal="right"/>
    </xf>
    <xf numFmtId="165" fontId="5"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7" fillId="0" borderId="0" xfId="1" applyNumberFormat="1" applyFont="1" applyBorder="1" applyAlignment="1">
      <alignment horizontal="right"/>
    </xf>
    <xf numFmtId="0" fontId="0" fillId="0" borderId="0" xfId="0" applyFont="1" applyAlignment="1">
      <alignment horizontal="left"/>
    </xf>
    <xf numFmtId="165" fontId="0" fillId="0" borderId="3" xfId="1" applyNumberFormat="1" applyFont="1" applyFill="1" applyBorder="1" applyAlignment="1">
      <alignment horizontal="right"/>
    </xf>
    <xf numFmtId="165" fontId="0" fillId="0" borderId="0" xfId="1" applyNumberFormat="1" applyFont="1" applyBorder="1" applyAlignment="1">
      <alignment horizontal="right"/>
    </xf>
    <xf numFmtId="165" fontId="0" fillId="0" borderId="4" xfId="1" applyNumberFormat="1" applyFont="1" applyBorder="1" applyAlignment="1">
      <alignment horizontal="right"/>
    </xf>
    <xf numFmtId="165" fontId="0" fillId="0" borderId="5" xfId="1" applyNumberFormat="1" applyFont="1" applyBorder="1" applyAlignment="1">
      <alignment horizontal="right"/>
    </xf>
    <xf numFmtId="165" fontId="5" fillId="0" borderId="3" xfId="1" applyNumberFormat="1" applyFont="1" applyBorder="1" applyAlignment="1">
      <alignment horizontal="right"/>
    </xf>
    <xf numFmtId="0" fontId="0" fillId="0" borderId="4" xfId="0" applyFont="1" applyBorder="1" applyAlignment="1"/>
    <xf numFmtId="43" fontId="1" fillId="0" borderId="6" xfId="1" applyFont="1" applyFill="1" applyBorder="1" applyAlignment="1">
      <alignment horizontal="right"/>
    </xf>
    <xf numFmtId="43" fontId="1" fillId="0" borderId="7" xfId="1" applyFont="1" applyBorder="1" applyAlignment="1">
      <alignment horizontal="right"/>
    </xf>
    <xf numFmtId="43" fontId="1" fillId="0" borderId="10" xfId="1" applyFont="1" applyBorder="1" applyAlignment="1">
      <alignment horizontal="right"/>
    </xf>
    <xf numFmtId="43" fontId="1" fillId="0" borderId="8" xfId="1" applyFont="1" applyBorder="1" applyAlignment="1">
      <alignment horizontal="right"/>
    </xf>
    <xf numFmtId="43" fontId="1" fillId="0" borderId="6" xfId="1" applyFont="1" applyBorder="1" applyAlignment="1">
      <alignment horizontal="right"/>
    </xf>
    <xf numFmtId="43" fontId="1" fillId="0" borderId="7" xfId="1" applyFont="1" applyFill="1" applyBorder="1" applyAlignment="1">
      <alignment horizontal="right"/>
    </xf>
    <xf numFmtId="2" fontId="1" fillId="0" borderId="8" xfId="1" applyNumberFormat="1" applyFont="1" applyBorder="1" applyAlignment="1">
      <alignment horizontal="right"/>
    </xf>
    <xf numFmtId="164" fontId="3" fillId="0" borderId="7" xfId="1" quotePrefix="1" applyNumberFormat="1" applyFont="1" applyFill="1" applyBorder="1" applyAlignment="1">
      <alignment horizontal="right"/>
    </xf>
    <xf numFmtId="164" fontId="3" fillId="0" borderId="8" xfId="1" quotePrefix="1" applyNumberFormat="1" applyFont="1" applyFill="1" applyBorder="1" applyAlignment="1">
      <alignment horizontal="right"/>
    </xf>
    <xf numFmtId="165" fontId="0" fillId="0" borderId="0" xfId="1" applyNumberFormat="1" applyFont="1" applyFill="1" applyBorder="1" applyAlignment="1">
      <alignment horizontal="right"/>
    </xf>
    <xf numFmtId="165" fontId="1" fillId="2" borderId="0" xfId="1" quotePrefix="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10" fontId="1" fillId="0" borderId="0" xfId="2" quotePrefix="1" applyNumberFormat="1" applyFont="1" applyFill="1" applyBorder="1" applyAlignment="1">
      <alignment horizontal="right"/>
    </xf>
    <xf numFmtId="2" fontId="1" fillId="0" borderId="10" xfId="1" applyNumberFormat="1" applyFont="1" applyBorder="1" applyAlignment="1">
      <alignment horizontal="right"/>
    </xf>
    <xf numFmtId="165" fontId="13" fillId="0" borderId="0" xfId="1" quotePrefix="1" applyNumberFormat="1" applyFont="1" applyFill="1" applyBorder="1" applyAlignment="1">
      <alignment horizontal="right"/>
    </xf>
    <xf numFmtId="165" fontId="2" fillId="0" borderId="21" xfId="1" applyNumberFormat="1" applyFont="1" applyFill="1" applyBorder="1" applyAlignment="1">
      <alignment horizontal="right"/>
    </xf>
    <xf numFmtId="165" fontId="2" fillId="0" borderId="27"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165" fontId="1" fillId="0" borderId="5" xfId="1" applyNumberFormat="1" applyFont="1" applyFill="1" applyBorder="1" applyAlignment="1">
      <alignment horizontal="right"/>
    </xf>
    <xf numFmtId="165" fontId="1" fillId="0" borderId="3" xfId="1" applyNumberFormat="1" applyFont="1" applyFill="1" applyBorder="1" applyAlignment="1">
      <alignment horizontal="right"/>
    </xf>
    <xf numFmtId="165" fontId="10" fillId="0" borderId="0" xfId="1" applyNumberFormat="1" applyFont="1" applyFill="1" applyBorder="1" applyAlignment="1">
      <alignment horizontal="right"/>
    </xf>
    <xf numFmtId="165" fontId="1" fillId="0" borderId="0" xfId="1" applyNumberFormat="1" applyFont="1" applyFill="1" applyBorder="1" applyAlignment="1">
      <alignment horizontal="right"/>
    </xf>
    <xf numFmtId="165" fontId="10" fillId="0" borderId="5"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3" xfId="1" applyNumberFormat="1" applyFont="1" applyFill="1" applyBorder="1" applyAlignment="1">
      <alignment horizontal="right"/>
    </xf>
    <xf numFmtId="165" fontId="11"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2" fillId="0" borderId="3" xfId="1" applyNumberFormat="1" applyFont="1" applyFill="1" applyBorder="1" applyAlignment="1">
      <alignment horizontal="right"/>
    </xf>
    <xf numFmtId="165" fontId="2" fillId="0" borderId="5" xfId="1" applyNumberFormat="1" applyFont="1" applyFill="1" applyBorder="1" applyAlignment="1">
      <alignment horizontal="right"/>
    </xf>
    <xf numFmtId="165" fontId="2" fillId="0" borderId="0" xfId="1" applyNumberFormat="1" applyFont="1" applyFill="1" applyBorder="1" applyAlignment="1">
      <alignment horizontal="right"/>
    </xf>
    <xf numFmtId="165" fontId="12" fillId="0" borderId="0" xfId="1" applyNumberFormat="1" applyFont="1" applyFill="1" applyBorder="1" applyAlignment="1">
      <alignment horizontal="right"/>
    </xf>
    <xf numFmtId="165" fontId="3" fillId="0" borderId="5" xfId="1" applyNumberFormat="1" applyFont="1" applyFill="1" applyBorder="1" applyAlignment="1">
      <alignment horizontal="right"/>
    </xf>
    <xf numFmtId="165" fontId="3" fillId="0" borderId="0" xfId="1" applyNumberFormat="1" applyFont="1" applyFill="1" applyBorder="1" applyAlignment="1">
      <alignment horizontal="right"/>
    </xf>
    <xf numFmtId="0" fontId="0" fillId="0" borderId="0" xfId="0" applyBorder="1"/>
    <xf numFmtId="165" fontId="2" fillId="0" borderId="7" xfId="1" applyNumberFormat="1" applyFont="1" applyFill="1" applyBorder="1" applyAlignment="1">
      <alignment horizontal="right"/>
    </xf>
    <xf numFmtId="166" fontId="1" fillId="12" borderId="0" xfId="2" quotePrefix="1" applyNumberFormat="1" applyFont="1" applyFill="1" applyBorder="1" applyAlignment="1">
      <alignment horizontal="right"/>
    </xf>
    <xf numFmtId="43" fontId="2" fillId="0" borderId="0" xfId="1" applyNumberFormat="1" applyFont="1" applyFill="1" applyBorder="1" applyAlignment="1">
      <alignment horizontal="right"/>
    </xf>
    <xf numFmtId="43" fontId="2" fillId="0" borderId="5" xfId="1" applyNumberFormat="1" applyFont="1" applyFill="1" applyBorder="1" applyAlignment="1">
      <alignment horizontal="right"/>
    </xf>
    <xf numFmtId="43" fontId="1" fillId="0" borderId="5" xfId="1" applyNumberFormat="1" applyFont="1" applyFill="1" applyBorder="1" applyAlignment="1">
      <alignment horizontal="right"/>
    </xf>
    <xf numFmtId="165" fontId="2" fillId="0" borderId="3" xfId="1" applyNumberFormat="1" applyFont="1" applyBorder="1" applyAlignment="1">
      <alignment horizontal="right"/>
    </xf>
    <xf numFmtId="165" fontId="2" fillId="0" borderId="4" xfId="1" applyNumberFormat="1" applyFont="1" applyBorder="1" applyAlignment="1">
      <alignment horizontal="right"/>
    </xf>
    <xf numFmtId="165" fontId="4" fillId="0" borderId="4" xfId="1" applyNumberFormat="1" applyFont="1" applyFill="1" applyBorder="1" applyAlignment="1">
      <alignment horizontal="right"/>
    </xf>
    <xf numFmtId="165" fontId="0" fillId="0" borderId="3" xfId="1" applyNumberFormat="1" applyFont="1" applyBorder="1" applyAlignment="1">
      <alignment horizontal="right"/>
    </xf>
    <xf numFmtId="165" fontId="2" fillId="0" borderId="7" xfId="1" applyNumberFormat="1" applyFont="1" applyBorder="1" applyAlignment="1">
      <alignment horizontal="right"/>
    </xf>
    <xf numFmtId="165" fontId="12" fillId="0" borderId="0" xfId="1" applyNumberFormat="1" applyFont="1" applyBorder="1" applyAlignment="1">
      <alignment horizontal="right"/>
    </xf>
    <xf numFmtId="165" fontId="10" fillId="0" borderId="0" xfId="3" applyNumberFormat="1" applyFont="1" applyFill="1">
      <alignment vertical="top"/>
    </xf>
    <xf numFmtId="165" fontId="0" fillId="0" borderId="5" xfId="0" applyNumberFormat="1" applyFont="1" applyBorder="1"/>
    <xf numFmtId="165" fontId="0" fillId="0" borderId="0" xfId="0" applyNumberFormat="1" applyFont="1"/>
    <xf numFmtId="165" fontId="1" fillId="0" borderId="0" xfId="1" applyNumberFormat="1" applyFont="1" applyBorder="1" applyAlignment="1">
      <alignment horizontal="right"/>
    </xf>
    <xf numFmtId="165" fontId="1" fillId="0" borderId="5" xfId="1" applyNumberFormat="1" applyFont="1" applyBorder="1" applyAlignment="1">
      <alignment horizontal="right"/>
    </xf>
    <xf numFmtId="165" fontId="1" fillId="0" borderId="4" xfId="1" applyNumberFormat="1" applyFont="1" applyFill="1" applyBorder="1" applyAlignment="1">
      <alignment horizontal="right"/>
    </xf>
    <xf numFmtId="165" fontId="2" fillId="0" borderId="0" xfId="1" applyNumberFormat="1" applyFont="1" applyBorder="1" applyAlignment="1">
      <alignment horizontal="right"/>
    </xf>
    <xf numFmtId="165" fontId="2" fillId="0" borderId="5" xfId="1" applyNumberFormat="1" applyFont="1" applyBorder="1" applyAlignment="1">
      <alignment horizontal="right"/>
    </xf>
    <xf numFmtId="165" fontId="2" fillId="0" borderId="4" xfId="1" applyNumberFormat="1" applyFont="1" applyFill="1" applyBorder="1" applyAlignment="1">
      <alignment horizontal="right"/>
    </xf>
    <xf numFmtId="165" fontId="10" fillId="0" borderId="0" xfId="1" applyNumberFormat="1" applyFont="1" applyBorder="1" applyAlignment="1">
      <alignment horizontal="right"/>
    </xf>
    <xf numFmtId="165" fontId="0" fillId="0" borderId="5" xfId="1" applyNumberFormat="1" applyFont="1" applyFill="1" applyBorder="1" applyAlignment="1">
      <alignment horizontal="right"/>
    </xf>
    <xf numFmtId="165" fontId="0" fillId="0" borderId="4" xfId="1" applyNumberFormat="1" applyFont="1" applyFill="1" applyBorder="1" applyAlignment="1">
      <alignment horizontal="right"/>
    </xf>
    <xf numFmtId="165" fontId="0" fillId="0" borderId="5" xfId="0" applyNumberFormat="1" applyBorder="1"/>
    <xf numFmtId="0" fontId="0" fillId="0" borderId="0" xfId="0"/>
    <xf numFmtId="165" fontId="0" fillId="0" borderId="0" xfId="0" applyNumberForma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NumberFormat="1" applyFont="1" applyFill="1" applyBorder="1" applyAlignment="1">
      <alignment horizontal="left"/>
    </xf>
    <xf numFmtId="0" fontId="0" fillId="0" borderId="4" xfId="0" applyNumberFormat="1" applyFont="1" applyFill="1" applyBorder="1" applyAlignment="1">
      <alignment horizontal="left"/>
    </xf>
    <xf numFmtId="0" fontId="1" fillId="0" borderId="0" xfId="2" quotePrefix="1" applyNumberFormat="1" applyFont="1" applyFill="1" applyBorder="1" applyAlignment="1">
      <alignment horizontal="right"/>
    </xf>
    <xf numFmtId="0" fontId="1" fillId="0" borderId="5" xfId="2" quotePrefix="1" applyNumberFormat="1" applyFont="1" applyFill="1" applyBorder="1" applyAlignment="1">
      <alignment horizontal="right"/>
    </xf>
    <xf numFmtId="0" fontId="0" fillId="0" borderId="0" xfId="0" applyNumberFormat="1" applyFill="1"/>
    <xf numFmtId="0" fontId="0" fillId="0" borderId="0" xfId="0" applyNumberFormat="1" applyFont="1" applyFill="1"/>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166" fontId="0" fillId="0" borderId="0" xfId="2" applyNumberFormat="1" applyFont="1" applyFill="1"/>
    <xf numFmtId="165" fontId="1" fillId="0" borderId="2" xfId="1" quotePrefix="1" applyNumberFormat="1" applyFont="1" applyFill="1" applyBorder="1" applyAlignment="1">
      <alignment horizontal="right"/>
    </xf>
    <xf numFmtId="0" fontId="0" fillId="0" borderId="0" xfId="2" applyNumberFormat="1" applyFont="1" applyFill="1"/>
    <xf numFmtId="0" fontId="0" fillId="0" borderId="3" xfId="2" applyNumberFormat="1" applyFont="1" applyFill="1" applyBorder="1" applyAlignment="1">
      <alignment horizontal="left"/>
    </xf>
    <xf numFmtId="0" fontId="0" fillId="0" borderId="4" xfId="2" applyNumberFormat="1" applyFont="1" applyFill="1" applyBorder="1" applyAlignment="1">
      <alignment horizontal="left"/>
    </xf>
    <xf numFmtId="0" fontId="1" fillId="50" borderId="5" xfId="2" quotePrefix="1" applyNumberFormat="1" applyFont="1" applyFill="1" applyBorder="1" applyAlignment="1">
      <alignment horizontal="right"/>
    </xf>
    <xf numFmtId="165" fontId="2" fillId="0" borderId="57" xfId="1" applyNumberFormat="1" applyFont="1" applyFill="1" applyBorder="1" applyAlignment="1">
      <alignment horizontal="right"/>
    </xf>
    <xf numFmtId="0" fontId="2" fillId="0" borderId="0" xfId="0" applyFont="1" applyAlignment="1">
      <alignment horizontal="left"/>
    </xf>
    <xf numFmtId="0" fontId="0" fillId="0" borderId="3" xfId="0" applyNumberFormat="1" applyFont="1" applyBorder="1" applyAlignment="1">
      <alignment horizontal="left"/>
    </xf>
    <xf numFmtId="0" fontId="0" fillId="0" borderId="4" xfId="0" applyNumberFormat="1" applyFont="1" applyBorder="1" applyAlignment="1">
      <alignment horizontal="left"/>
    </xf>
    <xf numFmtId="0" fontId="2" fillId="0" borderId="0" xfId="2" quotePrefix="1" applyNumberFormat="1" applyFont="1" applyFill="1" applyBorder="1" applyAlignment="1">
      <alignment horizontal="right"/>
    </xf>
    <xf numFmtId="10" fontId="1" fillId="2" borderId="0" xfId="2" quotePrefix="1" applyNumberFormat="1" applyFont="1" applyFill="1" applyBorder="1" applyAlignment="1">
      <alignment horizontal="right"/>
    </xf>
    <xf numFmtId="166" fontId="1" fillId="2" borderId="0" xfId="1" quotePrefix="1" applyNumberFormat="1" applyFont="1" applyFill="1" applyBorder="1" applyAlignment="1">
      <alignment horizontal="right"/>
    </xf>
    <xf numFmtId="165" fontId="4" fillId="0" borderId="5" xfId="1" quotePrefix="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2" fillId="0" borderId="5" xfId="1" quotePrefix="1" applyNumberFormat="1" applyFont="1" applyFill="1" applyBorder="1" applyAlignment="1">
      <alignment horizontal="right"/>
    </xf>
    <xf numFmtId="165" fontId="2" fillId="0" borderId="0" xfId="1" quotePrefix="1" applyNumberFormat="1" applyFont="1" applyFill="1" applyBorder="1" applyAlignment="1">
      <alignment horizontal="right"/>
    </xf>
    <xf numFmtId="0" fontId="0" fillId="0" borderId="0" xfId="0" applyFont="1" applyBorder="1" applyAlignment="1">
      <alignment horizontal="left"/>
    </xf>
    <xf numFmtId="0" fontId="2" fillId="0" borderId="0" xfId="0" applyFont="1" applyBorder="1" applyAlignment="1">
      <alignment horizontal="left"/>
    </xf>
    <xf numFmtId="43" fontId="1" fillId="0" borderId="8" xfId="1" applyNumberFormat="1" applyFont="1" applyFill="1" applyBorder="1" applyAlignment="1">
      <alignment horizontal="right"/>
    </xf>
    <xf numFmtId="165" fontId="2" fillId="0" borderId="46" xfId="1" applyNumberFormat="1" applyFont="1" applyFill="1" applyBorder="1" applyAlignment="1">
      <alignment horizontal="right"/>
    </xf>
    <xf numFmtId="165" fontId="2" fillId="0" borderId="58" xfId="1" applyNumberFormat="1" applyFont="1" applyFill="1" applyBorder="1" applyAlignment="1">
      <alignment horizontal="right"/>
    </xf>
    <xf numFmtId="165" fontId="2" fillId="0" borderId="59" xfId="1" applyNumberFormat="1" applyFont="1" applyFill="1" applyBorder="1" applyAlignment="1">
      <alignment horizontal="right"/>
    </xf>
    <xf numFmtId="0" fontId="2" fillId="0" borderId="0" xfId="0" applyFont="1" applyBorder="1" applyAlignment="1">
      <alignment horizontal="left"/>
    </xf>
    <xf numFmtId="0" fontId="0" fillId="0" borderId="0" xfId="0" applyFont="1" applyBorder="1"/>
    <xf numFmtId="0" fontId="4" fillId="0" borderId="0" xfId="0" applyFont="1" applyBorder="1"/>
    <xf numFmtId="0" fontId="2" fillId="0" borderId="0" xfId="0" applyFont="1" applyBorder="1"/>
    <xf numFmtId="165" fontId="1" fillId="0" borderId="60" xfId="1" quotePrefix="1" applyNumberFormat="1" applyFont="1" applyFill="1" applyBorder="1" applyAlignment="1">
      <alignment horizontal="right"/>
    </xf>
    <xf numFmtId="165" fontId="2" fillId="0" borderId="8" xfId="1" applyNumberFormat="1" applyFont="1" applyBorder="1" applyAlignment="1">
      <alignment horizontal="right"/>
    </xf>
    <xf numFmtId="165" fontId="0" fillId="0" borderId="2" xfId="1" applyNumberFormat="1" applyFont="1" applyBorder="1" applyAlignment="1">
      <alignment horizontal="right"/>
    </xf>
    <xf numFmtId="165" fontId="0" fillId="0" borderId="2" xfId="0" applyNumberFormat="1" applyBorder="1"/>
    <xf numFmtId="165" fontId="0" fillId="0" borderId="7" xfId="1" applyNumberFormat="1" applyFont="1" applyBorder="1" applyAlignment="1">
      <alignment horizontal="right"/>
    </xf>
    <xf numFmtId="165" fontId="0" fillId="0" borderId="7" xfId="1" applyNumberFormat="1" applyFont="1" applyFill="1" applyBorder="1" applyAlignment="1">
      <alignment horizontal="right"/>
    </xf>
    <xf numFmtId="165" fontId="0" fillId="0" borderId="7" xfId="0" applyNumberFormat="1" applyBorder="1" applyAlignment="1">
      <alignment horizontal="right"/>
    </xf>
    <xf numFmtId="165" fontId="0" fillId="0" borderId="7" xfId="0" applyNumberFormat="1" applyBorder="1"/>
    <xf numFmtId="2" fontId="1" fillId="0" borderId="7" xfId="1" applyNumberFormat="1" applyFont="1" applyBorder="1" applyAlignment="1">
      <alignment horizontal="right"/>
    </xf>
    <xf numFmtId="166" fontId="1" fillId="0" borderId="63" xfId="2" quotePrefix="1" applyNumberFormat="1" applyFont="1" applyFill="1" applyBorder="1" applyAlignment="1">
      <alignment horizontal="right"/>
    </xf>
    <xf numFmtId="166" fontId="1" fillId="0" borderId="64" xfId="2" quotePrefix="1" applyNumberFormat="1" applyFont="1" applyFill="1" applyBorder="1" applyAlignment="1">
      <alignment horizontal="right"/>
    </xf>
    <xf numFmtId="166" fontId="1" fillId="0" borderId="62" xfId="2" quotePrefix="1" applyNumberFormat="1" applyFont="1" applyFill="1" applyBorder="1" applyAlignment="1">
      <alignment horizontal="right"/>
    </xf>
    <xf numFmtId="0" fontId="217" fillId="0" borderId="3"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2" fillId="0" borderId="0"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3" xfId="0" applyFont="1" applyBorder="1" applyAlignment="1">
      <alignment horizontal="left"/>
    </xf>
    <xf numFmtId="0" fontId="0" fillId="0" borderId="3" xfId="0" applyFont="1" applyFill="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0" xfId="0" applyFont="1" applyBorder="1" applyAlignment="1">
      <alignment horizontal="left"/>
    </xf>
    <xf numFmtId="0" fontId="2" fillId="0" borderId="3" xfId="2" applyNumberFormat="1" applyFont="1" applyFill="1" applyBorder="1" applyAlignment="1">
      <alignment horizontal="left"/>
    </xf>
    <xf numFmtId="0" fontId="2" fillId="0" borderId="4" xfId="2" applyNumberFormat="1" applyFont="1" applyFill="1" applyBorder="1" applyAlignment="1">
      <alignment horizontal="left"/>
    </xf>
    <xf numFmtId="165" fontId="2" fillId="0" borderId="0" xfId="2" quotePrefix="1" applyNumberFormat="1" applyFont="1" applyFill="1" applyBorder="1" applyAlignment="1">
      <alignment horizontal="right"/>
    </xf>
    <xf numFmtId="0" fontId="2" fillId="0" borderId="5" xfId="2" quotePrefix="1" applyNumberFormat="1" applyFont="1" applyFill="1" applyBorder="1" applyAlignment="1">
      <alignment horizontal="right"/>
    </xf>
    <xf numFmtId="0" fontId="2" fillId="50" borderId="5" xfId="2" quotePrefix="1" applyNumberFormat="1" applyFont="1" applyFill="1" applyBorder="1" applyAlignment="1">
      <alignment horizontal="right"/>
    </xf>
    <xf numFmtId="0" fontId="2" fillId="0" borderId="0" xfId="2" applyNumberFormat="1" applyFont="1" applyFill="1"/>
    <xf numFmtId="166" fontId="2" fillId="0" borderId="0" xfId="2" applyNumberFormat="1" applyFont="1" applyFill="1"/>
    <xf numFmtId="166" fontId="2" fillId="0" borderId="28" xfId="2" applyNumberFormat="1" applyFont="1" applyFill="1" applyBorder="1" applyAlignment="1">
      <alignment horizontal="left"/>
    </xf>
    <xf numFmtId="166" fontId="2" fillId="0" borderId="29" xfId="2" applyNumberFormat="1" applyFont="1" applyFill="1" applyBorder="1" applyAlignment="1">
      <alignment horizontal="left"/>
    </xf>
    <xf numFmtId="166" fontId="2" fillId="0" borderId="30" xfId="2" quotePrefix="1" applyNumberFormat="1" applyFont="1" applyFill="1" applyBorder="1" applyAlignment="1">
      <alignment horizontal="right"/>
    </xf>
    <xf numFmtId="166" fontId="2" fillId="0" borderId="27" xfId="2" quotePrefix="1" applyNumberFormat="1" applyFont="1" applyFill="1" applyBorder="1" applyAlignment="1">
      <alignment horizontal="right"/>
    </xf>
    <xf numFmtId="165" fontId="1" fillId="50" borderId="0" xfId="1" quotePrefix="1" applyNumberFormat="1" applyFont="1" applyFill="1" applyBorder="1" applyAlignment="1">
      <alignment horizontal="right"/>
    </xf>
    <xf numFmtId="165" fontId="1" fillId="50" borderId="5" xfId="1" quotePrefix="1" applyNumberFormat="1" applyFont="1" applyFill="1" applyBorder="1" applyAlignment="1">
      <alignment horizontal="right"/>
    </xf>
    <xf numFmtId="9" fontId="1" fillId="0" borderId="0" xfId="2" quotePrefix="1" applyFont="1" applyFill="1" applyBorder="1" applyAlignment="1">
      <alignment horizontal="right"/>
    </xf>
    <xf numFmtId="9" fontId="1" fillId="2" borderId="0" xfId="2" quotePrefix="1" applyNumberFormat="1" applyFont="1" applyFill="1" applyBorder="1" applyAlignment="1">
      <alignment horizontal="right"/>
    </xf>
    <xf numFmtId="9" fontId="1" fillId="2" borderId="0" xfId="2" quotePrefix="1" applyFont="1" applyFill="1" applyBorder="1" applyAlignment="1">
      <alignment horizontal="right"/>
    </xf>
    <xf numFmtId="166" fontId="1" fillId="0" borderId="0" xfId="2" quotePrefix="1" applyNumberFormat="1" applyFont="1" applyBorder="1" applyAlignment="1">
      <alignment horizontal="right"/>
    </xf>
    <xf numFmtId="166" fontId="1" fillId="0" borderId="5" xfId="2" quotePrefix="1" applyNumberFormat="1" applyFont="1" applyBorder="1" applyAlignment="1">
      <alignment horizontal="right"/>
    </xf>
    <xf numFmtId="0" fontId="0" fillId="0" borderId="0" xfId="0" applyNumberFormat="1" applyFont="1"/>
    <xf numFmtId="0" fontId="1" fillId="0" borderId="0" xfId="2" quotePrefix="1" applyNumberFormat="1" applyFont="1" applyBorder="1" applyAlignment="1">
      <alignment horizontal="right"/>
    </xf>
    <xf numFmtId="0" fontId="1" fillId="0" borderId="5" xfId="2" quotePrefix="1" applyNumberFormat="1" applyFont="1" applyBorder="1" applyAlignment="1">
      <alignment horizontal="right"/>
    </xf>
    <xf numFmtId="1" fontId="1" fillId="0" borderId="5" xfId="1" quotePrefix="1" applyNumberFormat="1" applyFont="1" applyFill="1" applyBorder="1" applyAlignment="1">
      <alignment horizontal="right"/>
    </xf>
    <xf numFmtId="1" fontId="1" fillId="0" borderId="0" xfId="2" quotePrefix="1" applyNumberFormat="1" applyFont="1" applyFill="1" applyBorder="1" applyAlignment="1">
      <alignment horizontal="right"/>
    </xf>
    <xf numFmtId="1" fontId="1" fillId="0" borderId="5" xfId="2" quotePrefix="1" applyNumberFormat="1" applyFont="1" applyBorder="1" applyAlignment="1">
      <alignment horizontal="right"/>
    </xf>
    <xf numFmtId="1" fontId="1" fillId="0" borderId="0" xfId="2" quotePrefix="1" applyNumberFormat="1" applyFont="1" applyBorder="1" applyAlignment="1">
      <alignment horizontal="right"/>
    </xf>
    <xf numFmtId="168" fontId="3" fillId="0" borderId="0" xfId="1" applyNumberFormat="1" applyFont="1" applyFill="1" applyBorder="1" applyAlignment="1">
      <alignment horizontal="right"/>
    </xf>
    <xf numFmtId="165" fontId="2" fillId="0" borderId="29" xfId="1" quotePrefix="1" applyNumberFormat="1" applyFont="1" applyFill="1" applyBorder="1" applyAlignment="1">
      <alignment horizontal="right"/>
    </xf>
    <xf numFmtId="1" fontId="1" fillId="0" borderId="5" xfId="2" quotePrefix="1" applyNumberFormat="1" applyFont="1" applyFill="1" applyBorder="1" applyAlignment="1">
      <alignment horizontal="right"/>
    </xf>
    <xf numFmtId="165" fontId="3" fillId="0" borderId="3" xfId="1" applyNumberFormat="1" applyFont="1" applyFill="1" applyBorder="1" applyAlignment="1">
      <alignment horizontal="right"/>
    </xf>
    <xf numFmtId="43" fontId="2" fillId="0" borderId="3" xfId="1" applyNumberFormat="1" applyFont="1" applyFill="1" applyBorder="1" applyAlignment="1">
      <alignment horizontal="right"/>
    </xf>
    <xf numFmtId="43" fontId="1" fillId="0" borderId="6" xfId="1" applyNumberFormat="1" applyFont="1" applyFill="1" applyBorder="1" applyAlignment="1">
      <alignment horizontal="right"/>
    </xf>
    <xf numFmtId="43" fontId="1" fillId="0" borderId="5" xfId="1" quotePrefix="1" applyNumberFormat="1" applyFont="1" applyFill="1" applyBorder="1" applyAlignment="1">
      <alignment horizontal="right"/>
    </xf>
    <xf numFmtId="43" fontId="1" fillId="0" borderId="0" xfId="1" quotePrefix="1" applyNumberFormat="1" applyFont="1" applyFill="1" applyBorder="1" applyAlignment="1">
      <alignment horizontal="right"/>
    </xf>
    <xf numFmtId="165" fontId="2" fillId="2" borderId="0" xfId="1" quotePrefix="1" applyNumberFormat="1" applyFont="1" applyFill="1" applyBorder="1" applyAlignment="1">
      <alignment horizontal="right"/>
    </xf>
    <xf numFmtId="43" fontId="0" fillId="2" borderId="0" xfId="1" applyNumberFormat="1" applyFont="1" applyFill="1" applyBorder="1" applyAlignment="1">
      <alignment horizontal="right"/>
    </xf>
    <xf numFmtId="43" fontId="1" fillId="2" borderId="0" xfId="1" applyNumberFormat="1" applyFont="1" applyFill="1" applyBorder="1" applyAlignment="1">
      <alignment horizontal="right"/>
    </xf>
    <xf numFmtId="0" fontId="0" fillId="0" borderId="0" xfId="0" applyFill="1" applyAlignment="1">
      <alignment horizontal="left"/>
    </xf>
    <xf numFmtId="168" fontId="0" fillId="0" borderId="0" xfId="1" applyNumberFormat="1" applyFont="1" applyFill="1"/>
    <xf numFmtId="0" fontId="2" fillId="0" borderId="0" xfId="0" applyFont="1" applyFill="1"/>
    <xf numFmtId="164" fontId="13" fillId="0" borderId="0" xfId="1" applyNumberFormat="1" applyFont="1" applyFill="1" applyAlignment="1">
      <alignment horizontal="right"/>
    </xf>
    <xf numFmtId="1" fontId="1" fillId="2" borderId="0" xfId="2" quotePrefix="1" applyNumberFormat="1" applyFont="1" applyFill="1" applyBorder="1" applyAlignment="1">
      <alignment horizontal="right"/>
    </xf>
    <xf numFmtId="165" fontId="4" fillId="2" borderId="0" xfId="1" quotePrefix="1" applyNumberFormat="1" applyFont="1" applyFill="1" applyBorder="1" applyAlignment="1">
      <alignment horizontal="right"/>
    </xf>
    <xf numFmtId="43" fontId="1" fillId="0" borderId="0" xfId="1" quotePrefix="1" applyFont="1" applyFill="1" applyBorder="1" applyAlignment="1">
      <alignment horizontal="right"/>
    </xf>
    <xf numFmtId="43" fontId="1" fillId="0" borderId="5" xfId="1" quotePrefix="1" applyFont="1" applyFill="1" applyBorder="1" applyAlignment="1">
      <alignment horizontal="right"/>
    </xf>
    <xf numFmtId="43" fontId="1" fillId="2" borderId="0" xfId="1" quotePrefix="1" applyNumberFormat="1" applyFont="1" applyFill="1" applyBorder="1" applyAlignment="1">
      <alignment horizontal="right"/>
    </xf>
    <xf numFmtId="164" fontId="13" fillId="0" borderId="7" xfId="1" applyNumberFormat="1" applyFont="1" applyBorder="1" applyAlignment="1">
      <alignment horizontal="right"/>
    </xf>
    <xf numFmtId="165" fontId="4" fillId="0" borderId="5" xfId="1" applyNumberFormat="1" applyFont="1" applyBorder="1" applyAlignment="1">
      <alignment horizontal="right"/>
    </xf>
    <xf numFmtId="165" fontId="4" fillId="0" borderId="0" xfId="1" applyNumberFormat="1" applyFont="1" applyBorder="1" applyAlignment="1">
      <alignment horizontal="right"/>
    </xf>
    <xf numFmtId="165" fontId="11" fillId="0" borderId="0" xfId="3" applyNumberFormat="1" applyFont="1" applyFill="1">
      <alignment vertical="top"/>
    </xf>
    <xf numFmtId="165" fontId="3" fillId="0" borderId="0" xfId="1" applyNumberFormat="1" applyFont="1" applyBorder="1" applyAlignment="1">
      <alignment horizontal="right"/>
    </xf>
    <xf numFmtId="165" fontId="3" fillId="0" borderId="4" xfId="1" applyNumberFormat="1" applyFont="1" applyBorder="1" applyAlignment="1">
      <alignment horizontal="right"/>
    </xf>
    <xf numFmtId="165" fontId="3" fillId="0" borderId="3" xfId="1" applyNumberFormat="1" applyFont="1" applyBorder="1" applyAlignment="1">
      <alignment horizontal="right"/>
    </xf>
    <xf numFmtId="165" fontId="3" fillId="0" borderId="5" xfId="1" applyNumberFormat="1" applyFont="1" applyBorder="1" applyAlignment="1">
      <alignment horizontal="right"/>
    </xf>
    <xf numFmtId="165" fontId="0" fillId="0" borderId="5" xfId="0" applyNumberFormat="1" applyFill="1" applyBorder="1"/>
    <xf numFmtId="0" fontId="0" fillId="0" borderId="7" xfId="0" applyFill="1" applyBorder="1"/>
    <xf numFmtId="0" fontId="0" fillId="0" borderId="8" xfId="0" applyFill="1" applyBorder="1"/>
    <xf numFmtId="164" fontId="219" fillId="0" borderId="0" xfId="1" applyNumberFormat="1" applyFont="1" applyFill="1" applyAlignment="1">
      <alignment horizontal="left"/>
    </xf>
    <xf numFmtId="0" fontId="0" fillId="0" borderId="0" xfId="0" applyFill="1" applyAlignment="1">
      <alignment horizontal="right"/>
    </xf>
    <xf numFmtId="164" fontId="218" fillId="0" borderId="0" xfId="1" applyNumberFormat="1" applyFont="1" applyFill="1" applyAlignment="1">
      <alignment horizontal="left"/>
    </xf>
    <xf numFmtId="166" fontId="0" fillId="0" borderId="0" xfId="2" applyNumberFormat="1" applyFont="1" applyFill="1" applyAlignment="1">
      <alignment horizontal="right"/>
    </xf>
    <xf numFmtId="43" fontId="1" fillId="11" borderId="0" xfId="1" quotePrefix="1" applyFont="1" applyFill="1" applyBorder="1" applyAlignment="1">
      <alignment horizontal="right"/>
    </xf>
    <xf numFmtId="167" fontId="0" fillId="0" borderId="4" xfId="2" applyNumberFormat="1" applyFont="1" applyFill="1" applyBorder="1" applyAlignment="1">
      <alignment horizontal="right"/>
    </xf>
    <xf numFmtId="167" fontId="0" fillId="0" borderId="4" xfId="1" applyNumberFormat="1" applyFont="1" applyFill="1" applyBorder="1" applyAlignment="1">
      <alignment horizontal="right"/>
    </xf>
    <xf numFmtId="43" fontId="2" fillId="0" borderId="4" xfId="1" applyNumberFormat="1" applyFont="1" applyBorder="1" applyAlignment="1">
      <alignment horizontal="right"/>
    </xf>
    <xf numFmtId="167" fontId="0" fillId="2" borderId="4" xfId="1" applyNumberFormat="1" applyFont="1" applyFill="1" applyBorder="1" applyAlignment="1">
      <alignment horizontal="right"/>
    </xf>
    <xf numFmtId="165" fontId="4" fillId="0" borderId="0" xfId="0" applyNumberFormat="1" applyFont="1"/>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15" fillId="3" borderId="12" xfId="0" applyFont="1" applyFill="1" applyBorder="1" applyAlignment="1">
      <alignment horizontal="left"/>
    </xf>
    <xf numFmtId="0" fontId="15" fillId="3" borderId="13" xfId="0" applyFont="1" applyFill="1" applyBorder="1" applyAlignment="1">
      <alignment horizontal="left"/>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166" fontId="0" fillId="0" borderId="3" xfId="2" applyNumberFormat="1" applyFont="1" applyFill="1" applyBorder="1" applyAlignment="1">
      <alignment horizontal="left"/>
    </xf>
    <xf numFmtId="166" fontId="0" fillId="0" borderId="4" xfId="2" applyNumberFormat="1" applyFont="1" applyFill="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28" xfId="0" applyFont="1" applyFill="1" applyBorder="1" applyAlignment="1">
      <alignment horizontal="left"/>
    </xf>
    <xf numFmtId="0" fontId="2" fillId="0" borderId="29" xfId="0" applyFont="1" applyFill="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8" fillId="0" borderId="3" xfId="0" applyFont="1" applyBorder="1" applyAlignment="1">
      <alignment horizontal="left"/>
    </xf>
    <xf numFmtId="0" fontId="8" fillId="0" borderId="4" xfId="0" applyFont="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1" borderId="3" xfId="0" applyFont="1" applyFill="1" applyBorder="1" applyAlignment="1">
      <alignment horizontal="left"/>
    </xf>
    <xf numFmtId="0" fontId="0" fillId="11" borderId="4" xfId="0" applyFont="1" applyFill="1" applyBorder="1" applyAlignment="1">
      <alignment horizontal="left"/>
    </xf>
    <xf numFmtId="0" fontId="0" fillId="4" borderId="6" xfId="0" applyFont="1" applyFill="1" applyBorder="1" applyAlignment="1">
      <alignment horizontal="left"/>
    </xf>
    <xf numFmtId="0" fontId="0" fillId="4" borderId="10" xfId="0" applyFont="1" applyFill="1" applyBorder="1" applyAlignment="1">
      <alignment horizontal="left"/>
    </xf>
    <xf numFmtId="0" fontId="2" fillId="0" borderId="0" xfId="0" applyFont="1" applyBorder="1" applyAlignment="1">
      <alignment horizontal="left"/>
    </xf>
    <xf numFmtId="0" fontId="0" fillId="0" borderId="3" xfId="0" applyFont="1" applyBorder="1" applyAlignment="1">
      <alignment horizontal="left"/>
    </xf>
    <xf numFmtId="0" fontId="69" fillId="0" borderId="0" xfId="0" applyFont="1" applyBorder="1" applyAlignment="1">
      <alignment horizontal="left"/>
    </xf>
    <xf numFmtId="0" fontId="0" fillId="0" borderId="0" xfId="0" applyFont="1" applyBorder="1" applyAlignment="1">
      <alignment horizontal="left"/>
    </xf>
    <xf numFmtId="0" fontId="0" fillId="0" borderId="0" xfId="0" applyFont="1" applyFill="1" applyBorder="1" applyAlignment="1">
      <alignment horizontal="left"/>
    </xf>
    <xf numFmtId="0" fontId="0" fillId="0" borderId="1" xfId="0" applyFont="1" applyFill="1" applyBorder="1" applyAlignment="1">
      <alignment horizontal="left"/>
    </xf>
    <xf numFmtId="0" fontId="0" fillId="0" borderId="11" xfId="0" applyFont="1" applyFill="1" applyBorder="1" applyAlignment="1">
      <alignment horizontal="left"/>
    </xf>
    <xf numFmtId="0" fontId="0" fillId="0" borderId="6" xfId="0" applyFont="1" applyFill="1" applyBorder="1" applyAlignment="1">
      <alignment horizontal="left"/>
    </xf>
    <xf numFmtId="0" fontId="0" fillId="0" borderId="7" xfId="0" applyFont="1" applyFill="1"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4" xfId="0" applyFont="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28" xfId="0" applyFont="1" applyBorder="1" applyAlignment="1">
      <alignment horizontal="left"/>
    </xf>
    <xf numFmtId="0" fontId="2" fillId="0" borderId="29" xfId="0" applyFont="1" applyBorder="1" applyAlignment="1">
      <alignment horizontal="left"/>
    </xf>
    <xf numFmtId="0" fontId="15" fillId="3" borderId="61" xfId="0" applyFont="1" applyFill="1" applyBorder="1" applyAlignment="1">
      <alignment horizontal="left"/>
    </xf>
    <xf numFmtId="0" fontId="0" fillId="0" borderId="6" xfId="0" applyFont="1" applyBorder="1" applyAlignment="1">
      <alignment horizontal="left"/>
    </xf>
    <xf numFmtId="0" fontId="0" fillId="0" borderId="10" xfId="0" applyFont="1" applyBorder="1" applyAlignment="1">
      <alignment horizontal="left"/>
    </xf>
    <xf numFmtId="43" fontId="0" fillId="0" borderId="0" xfId="1" applyNumberFormat="1" applyFont="1" applyFill="1" applyBorder="1" applyAlignment="1">
      <alignment horizontal="right"/>
    </xf>
    <xf numFmtId="165" fontId="0" fillId="0" borderId="0" xfId="1" applyNumberFormat="1" applyFont="1" applyAlignment="1">
      <alignment horizontal="right"/>
    </xf>
    <xf numFmtId="165" fontId="2" fillId="11" borderId="0" xfId="1" applyNumberFormat="1" applyFont="1" applyFill="1" applyBorder="1" applyAlignment="1">
      <alignment horizontal="right"/>
    </xf>
    <xf numFmtId="166" fontId="1" fillId="11" borderId="0" xfId="2" quotePrefix="1" applyNumberFormat="1" applyFont="1" applyFill="1" applyBorder="1" applyAlignment="1">
      <alignment horizontal="right"/>
    </xf>
    <xf numFmtId="43" fontId="2" fillId="11" borderId="0" xfId="1" applyNumberFormat="1" applyFont="1" applyFill="1" applyBorder="1" applyAlignment="1">
      <alignment horizontal="right"/>
    </xf>
  </cellXfs>
  <cellStyles count="4143">
    <cellStyle name="_x0010_" xfId="317"/>
    <cellStyle name="_x000a_386grabber=M" xfId="318"/>
    <cellStyle name="_x000d__x000a_JournalTemplate=C:\COMFO\CTALK\JOURSTD.TPL_x000d__x000a_LbStateAddress=3 3 0 251 1 89 2 311_x000d__x000a_LbStateJou" xfId="319"/>
    <cellStyle name="_x000d__x000a_JournalTemplate=C:\COMFO\CTALK\JOURSTD.TPL_x000d__x000a_LbStateAddress=3 3 0 251 1 89 2 311_x000d__x000a_LbStateJou 2" xfId="320"/>
    <cellStyle name="_x000d__x000a_JournalTemplate=C:\COMFO\CTALK\JOURSTD.TPL_x000d__x000a_LbStateAddress=3 3 0 251 1 89 2 311_x000d__x000a_LbStateJou 3" xfId="321"/>
    <cellStyle name="$" xfId="322"/>
    <cellStyle name="$$K" xfId="323"/>
    <cellStyle name="$$Mil" xfId="324"/>
    <cellStyle name="%" xfId="325"/>
    <cellStyle name="% 2" xfId="326"/>
    <cellStyle name="% 3" xfId="327"/>
    <cellStyle name="% 4" xfId="328"/>
    <cellStyle name="% 5" xfId="329"/>
    <cellStyle name="% 6" xfId="330"/>
    <cellStyle name="% 7" xfId="331"/>
    <cellStyle name="% 8" xfId="332"/>
    <cellStyle name="?? [0.00]_PERSONAL" xfId="333"/>
    <cellStyle name="?? [0]_??" xfId="334"/>
    <cellStyle name="???? [0.00]_PERSONAL" xfId="335"/>
    <cellStyle name="????_PERSONAL" xfId="336"/>
    <cellStyle name="??_?.????" xfId="337"/>
    <cellStyle name="_%(SignOnly)" xfId="7"/>
    <cellStyle name="_%(SignSpaceOnly)" xfId="8"/>
    <cellStyle name="_02.12 Bookings details" xfId="338"/>
    <cellStyle name="_02.12 Bookings details_Acquisition Schedules" xfId="339"/>
    <cellStyle name="_05 SA Key Trend Data" xfId="340"/>
    <cellStyle name="_07.10" xfId="341"/>
    <cellStyle name="_0706_CISCO Q4 FCST_CISCO VIEW_062107_V1A_CHQ PLNG" xfId="342"/>
    <cellStyle name="_0706_CISCO_Cisco WebEx - Proforma PL_6-23-07_HYPERION" xfId="343"/>
    <cellStyle name="_0707_CISCO_FOR CORP_ FY 08 PLAN MODEL_WEBEX_FINAL_CHQ PLNG" xfId="344"/>
    <cellStyle name="_0707_CISCO_FOR CORP_ FY 08 PLAN MODEL_WEBEX_FINAL_CHQ PLNG_Acquisition Schedules" xfId="345"/>
    <cellStyle name="_0707_CISCO_FY 08 PLAN MODEL_WEBEX_V3A_071607_CHQ PLNG" xfId="346"/>
    <cellStyle name="_0707_CISCO_FY 08 PLAN MODEL_WEBEX_V3A_071607_CHQ PLNG_Acquisition Schedules" xfId="347"/>
    <cellStyle name="_0707_CISCO_FY 08 PLAN MODEL_WEBEX_V4C_072507_CHQ PLNG" xfId="348"/>
    <cellStyle name="_0707_CISCO_FY 08 PLAN MODEL_WEBEX_V4C_072507_CHQ PLNG_Acquisition Schedules" xfId="349"/>
    <cellStyle name="_0708_WEBEXCONNECT PLAN CONTING- Q108 v9_APPROVED_CHQ PLNG" xfId="350"/>
    <cellStyle name="_0708_WEBEXCONNECT PLAN CONTING- Q108 v9_APPROVED_CHQ PLNG_Acquisition Schedules" xfId="351"/>
    <cellStyle name="_0708_WEBEXCONNECT PLAN CONTING- Q108 v9_APPROVED_CHQ PLNG_Acquisition Schedules_1" xfId="352"/>
    <cellStyle name="_0709_Q1 FCST_RANGE_09_24_07_V1_CHQ PLNG" xfId="353"/>
    <cellStyle name="_1.3.07 SA Closing Package DEC" xfId="354"/>
    <cellStyle name="_1.3.07 SA Closing Package DEC 2" xfId="355"/>
    <cellStyle name="_1.3.07 SA Closing Package DEC 3" xfId="356"/>
    <cellStyle name="_1.3.07 SA Closing Package DEC 4" xfId="357"/>
    <cellStyle name="_1.3.07 SA Closing Package DEC 5" xfId="358"/>
    <cellStyle name="_1.3.07 SA Closing Package DEC 6" xfId="359"/>
    <cellStyle name="_1.3.07 SA Closing Package DEC 7" xfId="360"/>
    <cellStyle name="_1.3.07 SA Closing Package DEC 8" xfId="361"/>
    <cellStyle name="_10 29 08 Demantra Upload" xfId="362"/>
    <cellStyle name="_10 29 08 Demantra Upload 2" xfId="363"/>
    <cellStyle name="_10 30 08 Demantra Upload" xfId="364"/>
    <cellStyle name="_10 30 08 Demantra Upload 2" xfId="365"/>
    <cellStyle name="_11 Bookings by Theater" xfId="366"/>
    <cellStyle name="_11 Bookings by Theater_Acquisition Schedules" xfId="367"/>
    <cellStyle name="_11.29.06 Closing Pack SA November" xfId="368"/>
    <cellStyle name="_11.29.06 Closing Pack SA November 2" xfId="369"/>
    <cellStyle name="_11.29.06 Closing Pack SA November 3" xfId="370"/>
    <cellStyle name="_11.29.06 Closing Pack SA November 4" xfId="371"/>
    <cellStyle name="_11.29.06 Closing Pack SA November 5" xfId="372"/>
    <cellStyle name="_11.29.06 Closing Pack SA November 6" xfId="373"/>
    <cellStyle name="_11.29.06 Closing Pack SA November 7" xfId="374"/>
    <cellStyle name="_11.29.06 Closing Pack SA November 8" xfId="375"/>
    <cellStyle name="_117492.xls Chart 31" xfId="376"/>
    <cellStyle name="_117492.xls Chart 31_Acquisition Schedules" xfId="377"/>
    <cellStyle name="_117492.xls Chart 31_Financial Model v6-03-26-2004" xfId="378"/>
    <cellStyle name="_117492.xls Chart 31_Financial Model v6-03-26-2004_Acquisition Schedules" xfId="379"/>
    <cellStyle name="_117492.xls Chart 32" xfId="380"/>
    <cellStyle name="_117492.xls Chart 32_Acquisition Schedules" xfId="381"/>
    <cellStyle name="_117492.xls Chart 32_Financial Model v6-03-26-2004" xfId="382"/>
    <cellStyle name="_117492.xls Chart 32_Financial Model v6-03-26-2004_Acquisition Schedules" xfId="383"/>
    <cellStyle name="_117492.xls Chart 33" xfId="384"/>
    <cellStyle name="_117492.xls Chart 33_Acquisition Schedules" xfId="385"/>
    <cellStyle name="_117492.xls Chart 33_Financial Model v6-03-26-2004" xfId="386"/>
    <cellStyle name="_117492.xls Chart 33_Financial Model v6-03-26-2004_Acquisition Schedules" xfId="387"/>
    <cellStyle name="_117492.xls Chart 34" xfId="388"/>
    <cellStyle name="_117492.xls Chart 34_Acquisition Schedules" xfId="389"/>
    <cellStyle name="_117492.xls Chart 34_Financial Model v6-03-26-2004" xfId="390"/>
    <cellStyle name="_117492.xls Chart 34_Financial Model v6-03-26-2004_Acquisition Schedules" xfId="391"/>
    <cellStyle name="_117492.xls Chart 35" xfId="392"/>
    <cellStyle name="_117492.xls Chart 35_Acquisition Schedules" xfId="393"/>
    <cellStyle name="_117492.xls Chart 35_Financial Model v6-03-26-2004" xfId="394"/>
    <cellStyle name="_117492.xls Chart 35_Financial Model v6-03-26-2004_Acquisition Schedules" xfId="395"/>
    <cellStyle name="_12 Bookings by area, cms ranking and discount" xfId="396"/>
    <cellStyle name="_12 Bookings by area, cms ranking and discount_Acquisition Schedules" xfId="397"/>
    <cellStyle name="_13 Bookings cheat sheet summary and details and Top 20" xfId="398"/>
    <cellStyle name="_13 Bookings cheat sheet summary and details and Top 20_Acquisition Schedules" xfId="399"/>
    <cellStyle name="_14 AT Bookings Expense" xfId="400"/>
    <cellStyle name="_14 AT Bookings Expense_Acquisition Schedules" xfId="401"/>
    <cellStyle name="_15600 Template for Customer Deals1" xfId="402"/>
    <cellStyle name="_15600 Template for Customer Deals1 2" xfId="403"/>
    <cellStyle name="_16 Revenue by Theatre" xfId="404"/>
    <cellStyle name="_16 Revenue by Theatre_Acquisition Schedules" xfId="405"/>
    <cellStyle name="_19 Revenue Top 20" xfId="406"/>
    <cellStyle name="_19 Revenue Top 20_Acquisition Schedules" xfId="407"/>
    <cellStyle name="_2.28.07 Closing Package Feb" xfId="408"/>
    <cellStyle name="_2.28.07 Closing Package Feb 2" xfId="409"/>
    <cellStyle name="_2.28.07 Closing Package Feb 3" xfId="410"/>
    <cellStyle name="_2.28.07 Closing Package Feb 4" xfId="411"/>
    <cellStyle name="_2.28.07 Closing Package Feb 5" xfId="412"/>
    <cellStyle name="_2.28.07 Closing Package Feb 6" xfId="413"/>
    <cellStyle name="_2.28.07 Closing Package Feb 7" xfId="414"/>
    <cellStyle name="_2.28.07 Closing Package Feb 8" xfId="415"/>
    <cellStyle name="_2007 07 16 XS CISCO GDL PCBA" xfId="416"/>
    <cellStyle name="_2007 09 10 Staffing Report" xfId="417"/>
    <cellStyle name="_2007 09 30 Staffing Report" xfId="418"/>
    <cellStyle name="_2008 initial scenarios Jan v2" xfId="419"/>
    <cellStyle name="_3.24.07 Final SA PL and PF Items" xfId="420"/>
    <cellStyle name="_3.24.07 Final SA PL and PF Items 2" xfId="421"/>
    <cellStyle name="_3.24.07 Final SA PL and PF Items 3" xfId="422"/>
    <cellStyle name="_3.24.07 Final SA PL and PF Items 4" xfId="423"/>
    <cellStyle name="_3.24.07 Final SA PL and PF Items 5" xfId="424"/>
    <cellStyle name="_3.24.07 Final SA PL and PF Items 6" xfId="425"/>
    <cellStyle name="_3.24.07 Final SA PL and PF Items 7" xfId="426"/>
    <cellStyle name="_3.24.07 Final SA PL and PF Items 8" xfId="427"/>
    <cellStyle name="_3-WW 2nd Pass With Bridge Recd 20-Apr $3.557Bn" xfId="428"/>
    <cellStyle name="_5Qtr forecast_28FEB07 (2)" xfId="429"/>
    <cellStyle name="_5Qtr forecast_28FEB07 (2) 2" xfId="430"/>
    <cellStyle name="_5Qtr forecast_28FEB07 (2) 3" xfId="431"/>
    <cellStyle name="_5Qtr forecast_28FEB07 (2) 4" xfId="432"/>
    <cellStyle name="_5Qtr forecast_28FEB07 (2) 5" xfId="433"/>
    <cellStyle name="_5Qtr forecast_28FEB07 (2) 6" xfId="434"/>
    <cellStyle name="_5Qtr forecast_28FEB07 (2) 7" xfId="435"/>
    <cellStyle name="_7 Deferred Revenue" xfId="436"/>
    <cellStyle name="_7 Deferred Revenue_Acquisition Schedules" xfId="437"/>
    <cellStyle name="_7-28-08 Book  Rev PL detail for Video TMS" xfId="438"/>
    <cellStyle name="_8 Inventory Summary, Turns &amp; SEC View" xfId="439"/>
    <cellStyle name="_Access Market Estimates - Telecom" xfId="440"/>
    <cellStyle name="_x0010__Acquisition Schedules" xfId="441"/>
    <cellStyle name="_x0010__Acquisition Schedules_1" xfId="442"/>
    <cellStyle name="_aes_May04_us" xfId="443"/>
    <cellStyle name="_aes_May04_us_Acquisition Schedules" xfId="444"/>
    <cellStyle name="_aes_ww_Jan06_theater" xfId="445"/>
    <cellStyle name="_aes_ww_Jan06_theater_Acquisition Schedules" xfId="446"/>
    <cellStyle name="_aes_ww_jv_jan05" xfId="447"/>
    <cellStyle name="_aes_ww_jv_jan05_Acquisition Schedules" xfId="448"/>
    <cellStyle name="_AI-FY06_Q1-W10" xfId="449"/>
    <cellStyle name="_AI-FY06_Q2-W7" xfId="450"/>
    <cellStyle name="_ANZ FY04 Goaling" xfId="451"/>
    <cellStyle name="_ANZ FY04 Goaling_Acquisition Schedules" xfId="452"/>
    <cellStyle name="_ANZ_S.Asia Q3 Commit" xfId="453"/>
    <cellStyle name="_APAC  Bookings Feb'02 Fcst" xfId="454"/>
    <cellStyle name="_APAC  Bookings Mar'02 Fcst" xfId="455"/>
    <cellStyle name="_APAC FY03 Plan_+Global (FinalRevised)" xfId="456"/>
    <cellStyle name="_APAC Support Bookings - July02" xfId="457"/>
    <cellStyle name="_APAC Support Bookings - July02_Acquisition Schedules" xfId="458"/>
    <cellStyle name="_APAC Support Bookings - July02_APAC AS Aug'05 WD3 Flash" xfId="459"/>
    <cellStyle name="_APAC Support Bookings - July02_APAC AS Aug'05 WD3 Flash_Acquisition Schedules" xfId="460"/>
    <cellStyle name="_APAC Support Bookings - July02_AS WD1 Flash Charts - Apr'05" xfId="461"/>
    <cellStyle name="_APAC Support Bookings - July02_AS WD1 Flash Charts - Apr'05_Acquisition Schedules" xfId="462"/>
    <cellStyle name="_APAC Support Bookings - July02_AS WD1 Flash Charts - May'05" xfId="463"/>
    <cellStyle name="_APAC Support Bookings - July02_AS WD1 Flash Charts - May'05_Acquisition Schedules" xfId="464"/>
    <cellStyle name="_APAC Support Bookings - July02_AS WD3 Flash Charts - Apr'05" xfId="465"/>
    <cellStyle name="_APAC Support Bookings - July02_AS WD3 Flash Charts - Apr'05_Acquisition Schedules" xfId="466"/>
    <cellStyle name="_APAC Support Bookings - July02_AS WD3 Flash Charts - Mar'05v1" xfId="467"/>
    <cellStyle name="_APAC Support Bookings - July02_AS WD3 Flash Charts - Mar'05v1_Acquisition Schedules" xfId="468"/>
    <cellStyle name="_APAC Support Bookings - July02_CA WD1 Flash Charts - Sep'05" xfId="469"/>
    <cellStyle name="_APAC Support Bookings - July02_CA WD1 Flash Charts - Sep'05_Acquisition Schedules" xfId="470"/>
    <cellStyle name="_APAC Support Bookings - Mar03" xfId="471"/>
    <cellStyle name="_APAC Support Bookings - Mar03_Acquisition Schedules" xfId="472"/>
    <cellStyle name="_APAC Support Bookings - Mar03_APAC AS Aug'05 WD3 Flash" xfId="473"/>
    <cellStyle name="_APAC Support Bookings - Mar03_APAC AS Aug'05 WD3 Flash_Acquisition Schedules" xfId="474"/>
    <cellStyle name="_APAC Support Bookings - Mar03_AS WD1 Flash Charts - Apr'05" xfId="475"/>
    <cellStyle name="_APAC Support Bookings - Mar03_AS WD1 Flash Charts - Apr'05_Acquisition Schedules" xfId="476"/>
    <cellStyle name="_APAC Support Bookings - Mar03_AS WD1 Flash Charts - May'05" xfId="477"/>
    <cellStyle name="_APAC Support Bookings - Mar03_AS WD1 Flash Charts - May'05_Acquisition Schedules" xfId="478"/>
    <cellStyle name="_APAC Support Bookings - Mar03_AS WD3 Flash Charts - Apr'05" xfId="479"/>
    <cellStyle name="_APAC Support Bookings - Mar03_AS WD3 Flash Charts - Apr'05_Acquisition Schedules" xfId="480"/>
    <cellStyle name="_APAC Support Bookings - Mar03_AS WD3 Flash Charts - Mar'05v1" xfId="481"/>
    <cellStyle name="_APAC Support Bookings - Mar03_AS WD3 Flash Charts - Mar'05v1_Acquisition Schedules" xfId="482"/>
    <cellStyle name="_APAC Support Bookings - Mar03_CA WD1 Flash Charts - Sep'05" xfId="483"/>
    <cellStyle name="_APAC Support Bookings - Mar03_CA WD1 Flash Charts - Sep'05_Acquisition Schedules" xfId="484"/>
    <cellStyle name="_APAC Support Bookings - Mar03_FY04 Korea Goaling" xfId="485"/>
    <cellStyle name="_APAC Support Bookings - Mar03_FY04 Korea Goaling_Acquisition Schedules" xfId="486"/>
    <cellStyle name="_APAC Support Bookings - May03" xfId="487"/>
    <cellStyle name="_APAC Support Bookings - May03_Acquisition Schedules" xfId="488"/>
    <cellStyle name="_APAC Support Bookings (Oct'02)" xfId="489"/>
    <cellStyle name="_APAC Support Bookings (Oct'02)_Acquisition Schedules" xfId="490"/>
    <cellStyle name="_APAC Support Bookings (Oct'02)_APAC AS Aug'05 WD3 Flash" xfId="491"/>
    <cellStyle name="_APAC Support Bookings (Oct'02)_APAC AS Aug'05 WD3 Flash_Acquisition Schedules" xfId="492"/>
    <cellStyle name="_APAC Support Bookings (Oct'02)_APAC AS Oct'06 WD3 Flash" xfId="493"/>
    <cellStyle name="_APAC Support Bookings (Oct'02)_APAC AS Oct'06 WD3 Flash_Acquisition Schedules" xfId="494"/>
    <cellStyle name="_APAC Support Bookings (Oct'02)_APAC Support Bookings - Jun03" xfId="495"/>
    <cellStyle name="_APAC Support Bookings (Oct'02)_APAC Support Bookings - Jun03_Acquisition Schedules" xfId="496"/>
    <cellStyle name="_APAC Support Bookings (Oct'02)_APAC Support Bookings - Jun03_APAC AS Aug'05 WD3 Flash" xfId="497"/>
    <cellStyle name="_APAC Support Bookings (Oct'02)_APAC Support Bookings - Jun03_APAC AS Aug'05 WD3 Flash_Acquisition Schedules" xfId="498"/>
    <cellStyle name="_APAC Support Bookings (Oct'02)_APAC Support Bookings - Jun03_AS Variance Analysis_Aug07" xfId="499"/>
    <cellStyle name="_APAC Support Bookings (Oct'02)_APAC Support Bookings - Jun03_AS Variance Analysis_Aug07_Acquisition Schedules" xfId="500"/>
    <cellStyle name="_APAC Support Bookings (Oct'02)_APAC Support Bookings - Jun03_AS WD1 Flash Charts - Apr'05" xfId="501"/>
    <cellStyle name="_APAC Support Bookings (Oct'02)_APAC Support Bookings - Jun03_AS WD1 Flash Charts - Apr'05_Acquisition Schedules" xfId="502"/>
    <cellStyle name="_APAC Support Bookings (Oct'02)_APAC Support Bookings - Jun03_AS WD1 Flash Charts - May'05" xfId="503"/>
    <cellStyle name="_APAC Support Bookings (Oct'02)_APAC Support Bookings - Jun03_AS WD1 Flash Charts - May'05_Acquisition Schedules" xfId="504"/>
    <cellStyle name="_APAC Support Bookings (Oct'02)_APAC Support Bookings - Jun03_AS WD3 Flash Charts - Apr'05" xfId="505"/>
    <cellStyle name="_APAC Support Bookings (Oct'02)_APAC Support Bookings - Jun03_AS WD3 Flash Charts - Apr'05_Acquisition Schedules" xfId="506"/>
    <cellStyle name="_APAC Support Bookings (Oct'02)_APAC Support Bookings - Jun03_AS WD3 Flash Charts - Mar'05v1" xfId="507"/>
    <cellStyle name="_APAC Support Bookings (Oct'02)_APAC Support Bookings - Jun03_AS WD3 Flash Charts - Mar'05v1_Acquisition Schedules" xfId="508"/>
    <cellStyle name="_APAC Support Bookings (Oct'02)_APAC Support Bookings - Jun03_CA WD1 Flash Charts - Sep'05" xfId="509"/>
    <cellStyle name="_APAC Support Bookings (Oct'02)_APAC Support Bookings - Jun03_CA WD1 Flash Charts - Sep'05_Acquisition Schedules" xfId="510"/>
    <cellStyle name="_APAC Support Bookings (Oct'02)_APAC Support Bookings - Jun03_Target Template" xfId="511"/>
    <cellStyle name="_APAC Support Bookings (Oct'02)_APAC Support Bookings - Jun03_Target Template_Acquisition Schedules" xfId="512"/>
    <cellStyle name="_APAC Support Bookings (Oct'02)_APAC Weekly Commit - FY04Q2W01" xfId="513"/>
    <cellStyle name="_APAC Support Bookings (Oct'02)_APAC Weekly Commit - FY04Q2W01_Acquisition Schedules" xfId="514"/>
    <cellStyle name="_APAC Support Bookings (Oct'02)_AS Variance Analysis_Aug07" xfId="515"/>
    <cellStyle name="_APAC Support Bookings (Oct'02)_AS Variance Analysis_Aug07_Acquisition Schedules" xfId="516"/>
    <cellStyle name="_APAC Support Bookings (Oct'02)_AS WD1 Flash Charts - Apr'05" xfId="517"/>
    <cellStyle name="_APAC Support Bookings (Oct'02)_AS WD1 Flash Charts - Apr'05_Acquisition Schedules" xfId="518"/>
    <cellStyle name="_APAC Support Bookings (Oct'02)_AS WD1 Flash Charts - May'05" xfId="519"/>
    <cellStyle name="_APAC Support Bookings (Oct'02)_AS WD1 Flash Charts - May'05_Acquisition Schedules" xfId="520"/>
    <cellStyle name="_APAC Support Bookings (Oct'02)_AS WD3 Flash Charts - Apr'05" xfId="521"/>
    <cellStyle name="_APAC Support Bookings (Oct'02)_AS WD3 Flash Charts - Apr'05_Acquisition Schedules" xfId="522"/>
    <cellStyle name="_APAC Support Bookings (Oct'02)_AS WD3 Flash Charts - Mar'05v1" xfId="523"/>
    <cellStyle name="_APAC Support Bookings (Oct'02)_AS WD3 Flash Charts - Mar'05v1_Acquisition Schedules" xfId="524"/>
    <cellStyle name="_APAC Support Bookings (Oct'02)_CA WD1 Flash Charts - Sep'05" xfId="525"/>
    <cellStyle name="_APAC Support Bookings (Oct'02)_CA WD1 Flash Charts - Sep'05_Acquisition Schedules" xfId="526"/>
    <cellStyle name="_APAC Support Bookings (Oct'02)_Forecast Accuracy &amp; Linearity" xfId="527"/>
    <cellStyle name="_APAC Support Bookings (Oct'02)_Forecast Accuracy &amp; Linearity_Acquisition Schedules" xfId="528"/>
    <cellStyle name="_APAC Support Bookings (Oct'02)_FY04 Korea Goaling" xfId="529"/>
    <cellStyle name="_APAC Support Bookings (Oct'02)_FY04 Korea Goaling_Acquisition Schedules" xfId="530"/>
    <cellStyle name="_APAC Support Bookings (Oct'02)_Q3'02 Ops Call_Feb'021  Korea" xfId="531"/>
    <cellStyle name="_APAC Support Bookings (Oct'02)_Q3'02 Ops Call_Feb'021  Korea_Acquisition Schedules" xfId="532"/>
    <cellStyle name="_APAC Support Bookings (Oct'02)_Q3'02 Ops Call_Feb'021  Korea_ANZ FY04 Goaling" xfId="533"/>
    <cellStyle name="_APAC Support Bookings (Oct'02)_Q3'02 Ops Call_Feb'021  Korea_ANZ FY04 Goaling_Acquisition Schedules" xfId="534"/>
    <cellStyle name="_APAC Support Bookings (Oct'02)_Q3'02 Ops Call_Feb'021  Korea_APAC AS Aug'05 WD3 Flash" xfId="535"/>
    <cellStyle name="_APAC Support Bookings (Oct'02)_Q3'02 Ops Call_Feb'021  Korea_APAC AS Aug'05 WD3 Flash_Acquisition Schedules" xfId="536"/>
    <cellStyle name="_APAC Support Bookings (Oct'02)_Q3'02 Ops Call_Feb'021  Korea_APAC Weekly Commit - FY04Q2W01" xfId="537"/>
    <cellStyle name="_APAC Support Bookings (Oct'02)_Q3'02 Ops Call_Feb'021  Korea_APAC Weekly Commit - FY04Q2W01_Acquisition Schedules" xfId="538"/>
    <cellStyle name="_APAC Support Bookings (Oct'02)_Q3'02 Ops Call_Feb'021  Korea_AS WD1 Flash Charts - Apr'05" xfId="539"/>
    <cellStyle name="_APAC Support Bookings (Oct'02)_Q3'02 Ops Call_Feb'021  Korea_AS WD1 Flash Charts - Apr'05_Acquisition Schedules" xfId="540"/>
    <cellStyle name="_APAC Support Bookings (Oct'02)_Q3'02 Ops Call_Feb'021  Korea_AS WD1 Flash Charts - May'05" xfId="541"/>
    <cellStyle name="_APAC Support Bookings (Oct'02)_Q3'02 Ops Call_Feb'021  Korea_AS WD1 Flash Charts - May'05_Acquisition Schedules" xfId="542"/>
    <cellStyle name="_APAC Support Bookings (Oct'02)_Q3'02 Ops Call_Feb'021  Korea_AS WD3 Flash Charts - Apr'05" xfId="543"/>
    <cellStyle name="_APAC Support Bookings (Oct'02)_Q3'02 Ops Call_Feb'021  Korea_AS WD3 Flash Charts - Apr'05_Acquisition Schedules" xfId="544"/>
    <cellStyle name="_APAC Support Bookings (Oct'02)_Q3'02 Ops Call_Feb'021  Korea_AS WD3 Flash Charts - Mar'05v1" xfId="545"/>
    <cellStyle name="_APAC Support Bookings (Oct'02)_Q3'02 Ops Call_Feb'021  Korea_AS WD3 Flash Charts - Mar'05v1_Acquisition Schedules" xfId="546"/>
    <cellStyle name="_APAC Support Bookings (Oct'02)_Q3'02 Ops Call_Feb'021  Korea_CA WD1 Flash Charts - Sep'05" xfId="547"/>
    <cellStyle name="_APAC Support Bookings (Oct'02)_Q3'02 Ops Call_Feb'021  Korea_CA WD1 Flash Charts - Sep'05_Acquisition Schedules" xfId="548"/>
    <cellStyle name="_APAC Support Bookings (Oct'02)_Q3'02 Ops Call_Feb'021  Korea_Forecast Accuracy &amp; Linearity" xfId="549"/>
    <cellStyle name="_APAC Support Bookings (Oct'02)_Q3'02 Ops Call_Feb'021  Korea_Forecast Accuracy &amp; Linearity_Acquisition Schedules" xfId="550"/>
    <cellStyle name="_APAC Support Bookings (Oct'02)_Q3'02 Ops Call_Feb'021  Korea_FY04 Korea Goaling" xfId="551"/>
    <cellStyle name="_APAC Support Bookings (Oct'02)_Q3'02 Ops Call_Feb'021  Korea_FY04 Korea Goaling_Acquisition Schedules" xfId="552"/>
    <cellStyle name="_APAC Support Bookings (Oct'02)_Q3'02 Ops Call_Feb'021  Korea_WD1APAC Summary-26-04-05 FY05 ------1" xfId="553"/>
    <cellStyle name="_APAC Support Bookings (Oct'02)_Q3'02 Ops Call_Feb'021  Korea_WD1APAC Summary-26-04-05 FY05 ------1_Acquisition Schedules" xfId="554"/>
    <cellStyle name="_APAC Support Bookings (Oct'02)_Target Template" xfId="555"/>
    <cellStyle name="_APAC Support Bookings (Oct'02)_Target Template_Acquisition Schedules" xfId="556"/>
    <cellStyle name="_APAC Support Bookings (Oct'02)_WD1APAC Summary-26-04-05 FY05 ------1" xfId="557"/>
    <cellStyle name="_APAC Support Bookings (Oct'02)_WD1APAC Summary-26-04-05 FY05 ------1_Acquisition Schedules" xfId="558"/>
    <cellStyle name="_APAC Support Bookings (Sep'02)" xfId="559"/>
    <cellStyle name="_APAC Support Bookings (Sep'02)_Acquisition Schedules" xfId="560"/>
    <cellStyle name="_APAC Support Bookings (Sep'02)_APAC AS Aug'05 WD3 Flash" xfId="561"/>
    <cellStyle name="_APAC Support Bookings (Sep'02)_APAC AS Aug'05 WD3 Flash_Acquisition Schedules" xfId="562"/>
    <cellStyle name="_APAC Support Bookings (Sep'02)_APAC AS Oct'06 WD3 Flash" xfId="563"/>
    <cellStyle name="_APAC Support Bookings (Sep'02)_APAC AS Oct'06 WD3 Flash_Acquisition Schedules" xfId="564"/>
    <cellStyle name="_APAC Support Bookings (Sep'02)_APAC Support Bookings - Jun03" xfId="565"/>
    <cellStyle name="_APAC Support Bookings (Sep'02)_APAC Support Bookings - Jun03_Acquisition Schedules" xfId="566"/>
    <cellStyle name="_APAC Support Bookings (Sep'02)_APAC Support Bookings - Jun03_APAC AS Aug'05 WD3 Flash" xfId="567"/>
    <cellStyle name="_APAC Support Bookings (Sep'02)_APAC Support Bookings - Jun03_APAC AS Aug'05 WD3 Flash_Acquisition Schedules" xfId="568"/>
    <cellStyle name="_APAC Support Bookings (Sep'02)_APAC Support Bookings - Jun03_AS Variance Analysis_Aug07" xfId="569"/>
    <cellStyle name="_APAC Support Bookings (Sep'02)_APAC Support Bookings - Jun03_AS Variance Analysis_Aug07_Acquisition Schedules" xfId="570"/>
    <cellStyle name="_APAC Support Bookings (Sep'02)_APAC Support Bookings - Jun03_AS WD1 Flash Charts - Apr'05" xfId="571"/>
    <cellStyle name="_APAC Support Bookings (Sep'02)_APAC Support Bookings - Jun03_AS WD1 Flash Charts - Apr'05_Acquisition Schedules" xfId="572"/>
    <cellStyle name="_APAC Support Bookings (Sep'02)_APAC Support Bookings - Jun03_AS WD1 Flash Charts - May'05" xfId="573"/>
    <cellStyle name="_APAC Support Bookings (Sep'02)_APAC Support Bookings - Jun03_AS WD1 Flash Charts - May'05_Acquisition Schedules" xfId="574"/>
    <cellStyle name="_APAC Support Bookings (Sep'02)_APAC Support Bookings - Jun03_AS WD3 Flash Charts - Apr'05" xfId="575"/>
    <cellStyle name="_APAC Support Bookings (Sep'02)_APAC Support Bookings - Jun03_AS WD3 Flash Charts - Apr'05_Acquisition Schedules" xfId="576"/>
    <cellStyle name="_APAC Support Bookings (Sep'02)_APAC Support Bookings - Jun03_AS WD3 Flash Charts - Mar'05v1" xfId="577"/>
    <cellStyle name="_APAC Support Bookings (Sep'02)_APAC Support Bookings - Jun03_AS WD3 Flash Charts - Mar'05v1_Acquisition Schedules" xfId="578"/>
    <cellStyle name="_APAC Support Bookings (Sep'02)_APAC Support Bookings - Jun03_CA WD1 Flash Charts - Sep'05" xfId="579"/>
    <cellStyle name="_APAC Support Bookings (Sep'02)_APAC Support Bookings - Jun03_CA WD1 Flash Charts - Sep'05_Acquisition Schedules" xfId="580"/>
    <cellStyle name="_APAC Support Bookings (Sep'02)_APAC Support Bookings - Jun03_Target Template" xfId="581"/>
    <cellStyle name="_APAC Support Bookings (Sep'02)_APAC Support Bookings - Jun03_Target Template_Acquisition Schedules" xfId="582"/>
    <cellStyle name="_APAC Support Bookings (Sep'02)_APAC Weekly Commit - FY04Q2W01" xfId="583"/>
    <cellStyle name="_APAC Support Bookings (Sep'02)_APAC Weekly Commit - FY04Q2W01_Acquisition Schedules" xfId="584"/>
    <cellStyle name="_APAC Support Bookings (Sep'02)_AS Variance Analysis_Aug07" xfId="585"/>
    <cellStyle name="_APAC Support Bookings (Sep'02)_AS Variance Analysis_Aug07_Acquisition Schedules" xfId="586"/>
    <cellStyle name="_APAC Support Bookings (Sep'02)_AS WD1 Flash Charts - Apr'05" xfId="587"/>
    <cellStyle name="_APAC Support Bookings (Sep'02)_AS WD1 Flash Charts - Apr'05_Acquisition Schedules" xfId="588"/>
    <cellStyle name="_APAC Support Bookings (Sep'02)_AS WD1 Flash Charts - May'05" xfId="589"/>
    <cellStyle name="_APAC Support Bookings (Sep'02)_AS WD1 Flash Charts - May'05_Acquisition Schedules" xfId="590"/>
    <cellStyle name="_APAC Support Bookings (Sep'02)_AS WD3 Flash Charts - Apr'05" xfId="591"/>
    <cellStyle name="_APAC Support Bookings (Sep'02)_AS WD3 Flash Charts - Apr'05_Acquisition Schedules" xfId="592"/>
    <cellStyle name="_APAC Support Bookings (Sep'02)_AS WD3 Flash Charts - Mar'05v1" xfId="593"/>
    <cellStyle name="_APAC Support Bookings (Sep'02)_AS WD3 Flash Charts - Mar'05v1_Acquisition Schedules" xfId="594"/>
    <cellStyle name="_APAC Support Bookings (Sep'02)_CA WD1 Flash Charts - Sep'05" xfId="595"/>
    <cellStyle name="_APAC Support Bookings (Sep'02)_CA WD1 Flash Charts - Sep'05_Acquisition Schedules" xfId="596"/>
    <cellStyle name="_APAC Support Bookings (Sep'02)_Forecast Accuracy &amp; Linearity" xfId="597"/>
    <cellStyle name="_APAC Support Bookings (Sep'02)_Forecast Accuracy &amp; Linearity_Acquisition Schedules" xfId="598"/>
    <cellStyle name="_APAC Support Bookings (Sep'02)_FY04 Korea Goaling" xfId="599"/>
    <cellStyle name="_APAC Support Bookings (Sep'02)_FY04 Korea Goaling_Acquisition Schedules" xfId="600"/>
    <cellStyle name="_APAC Support Bookings (Sep'02)_Q3'02 Ops Call_Feb'021  Korea" xfId="601"/>
    <cellStyle name="_APAC Support Bookings (Sep'02)_Q3'02 Ops Call_Feb'021  Korea_Acquisition Schedules" xfId="602"/>
    <cellStyle name="_APAC Support Bookings (Sep'02)_Q3'02 Ops Call_Feb'021  Korea_ANZ FY04 Goaling" xfId="603"/>
    <cellStyle name="_APAC Support Bookings (Sep'02)_Q3'02 Ops Call_Feb'021  Korea_ANZ FY04 Goaling_Acquisition Schedules" xfId="604"/>
    <cellStyle name="_APAC Support Bookings (Sep'02)_Q3'02 Ops Call_Feb'021  Korea_APAC AS Aug'05 WD3 Flash" xfId="605"/>
    <cellStyle name="_APAC Support Bookings (Sep'02)_Q3'02 Ops Call_Feb'021  Korea_APAC AS Aug'05 WD3 Flash_Acquisition Schedules" xfId="606"/>
    <cellStyle name="_APAC Support Bookings (Sep'02)_Q3'02 Ops Call_Feb'021  Korea_APAC Weekly Commit - FY04Q2W01" xfId="607"/>
    <cellStyle name="_APAC Support Bookings (Sep'02)_Q3'02 Ops Call_Feb'021  Korea_APAC Weekly Commit - FY04Q2W01_Acquisition Schedules" xfId="608"/>
    <cellStyle name="_APAC Support Bookings (Sep'02)_Q3'02 Ops Call_Feb'021  Korea_AS WD1 Flash Charts - Apr'05" xfId="609"/>
    <cellStyle name="_APAC Support Bookings (Sep'02)_Q3'02 Ops Call_Feb'021  Korea_AS WD1 Flash Charts - Apr'05_Acquisition Schedules" xfId="610"/>
    <cellStyle name="_APAC Support Bookings (Sep'02)_Q3'02 Ops Call_Feb'021  Korea_AS WD1 Flash Charts - May'05" xfId="611"/>
    <cellStyle name="_APAC Support Bookings (Sep'02)_Q3'02 Ops Call_Feb'021  Korea_AS WD1 Flash Charts - May'05_Acquisition Schedules" xfId="612"/>
    <cellStyle name="_APAC Support Bookings (Sep'02)_Q3'02 Ops Call_Feb'021  Korea_AS WD3 Flash Charts - Apr'05" xfId="613"/>
    <cellStyle name="_APAC Support Bookings (Sep'02)_Q3'02 Ops Call_Feb'021  Korea_AS WD3 Flash Charts - Apr'05_Acquisition Schedules" xfId="614"/>
    <cellStyle name="_APAC Support Bookings (Sep'02)_Q3'02 Ops Call_Feb'021  Korea_AS WD3 Flash Charts - Mar'05v1" xfId="615"/>
    <cellStyle name="_APAC Support Bookings (Sep'02)_Q3'02 Ops Call_Feb'021  Korea_AS WD3 Flash Charts - Mar'05v1_Acquisition Schedules" xfId="616"/>
    <cellStyle name="_APAC Support Bookings (Sep'02)_Q3'02 Ops Call_Feb'021  Korea_CA WD1 Flash Charts - Sep'05" xfId="617"/>
    <cellStyle name="_APAC Support Bookings (Sep'02)_Q3'02 Ops Call_Feb'021  Korea_CA WD1 Flash Charts - Sep'05_Acquisition Schedules" xfId="618"/>
    <cellStyle name="_APAC Support Bookings (Sep'02)_Q3'02 Ops Call_Feb'021  Korea_Forecast Accuracy &amp; Linearity" xfId="619"/>
    <cellStyle name="_APAC Support Bookings (Sep'02)_Q3'02 Ops Call_Feb'021  Korea_Forecast Accuracy &amp; Linearity_Acquisition Schedules" xfId="620"/>
    <cellStyle name="_APAC Support Bookings (Sep'02)_Q3'02 Ops Call_Feb'021  Korea_FY04 Korea Goaling" xfId="621"/>
    <cellStyle name="_APAC Support Bookings (Sep'02)_Q3'02 Ops Call_Feb'021  Korea_FY04 Korea Goaling_Acquisition Schedules" xfId="622"/>
    <cellStyle name="_APAC Support Bookings (Sep'02)_Q3'02 Ops Call_Feb'021  Korea_WD1APAC Summary-26-04-05 FY05 ------1" xfId="623"/>
    <cellStyle name="_APAC Support Bookings (Sep'02)_Q3'02 Ops Call_Feb'021  Korea_WD1APAC Summary-26-04-05 FY05 ------1_Acquisition Schedules" xfId="624"/>
    <cellStyle name="_APAC Support Bookings (Sep'02)_Target Template" xfId="625"/>
    <cellStyle name="_APAC Support Bookings (Sep'02)_Target Template_Acquisition Schedules" xfId="626"/>
    <cellStyle name="_APAC Support Bookings (Sep'02)_WD1APAC Summary-26-04-05 FY05 ------1" xfId="627"/>
    <cellStyle name="_APAC Support Bookings (Sep'02)_WD1APAC Summary-26-04-05 FY05 ------1_Acquisition Schedules" xfId="628"/>
    <cellStyle name="_APAC Support Bookings Dec02" xfId="629"/>
    <cellStyle name="_APAC Support Bookings Dec02_Acquisition Schedules" xfId="630"/>
    <cellStyle name="_APAC Support Bookings Dec02_APAC AS Aug'05 WD3 Flash" xfId="631"/>
    <cellStyle name="_APAC Support Bookings Dec02_APAC AS Aug'05 WD3 Flash_Acquisition Schedules" xfId="632"/>
    <cellStyle name="_APAC Support Bookings Dec02_APAC AS Oct'06 WD3 Flash" xfId="633"/>
    <cellStyle name="_APAC Support Bookings Dec02_APAC AS Oct'06 WD3 Flash_Acquisition Schedules" xfId="634"/>
    <cellStyle name="_APAC Support Bookings Dec02_APAC Support Bookings - Jun03" xfId="635"/>
    <cellStyle name="_APAC Support Bookings Dec02_APAC Support Bookings - Jun03_Acquisition Schedules" xfId="636"/>
    <cellStyle name="_APAC Support Bookings Dec02_APAC Support Bookings - Jun03_APAC AS Aug'05 WD3 Flash" xfId="637"/>
    <cellStyle name="_APAC Support Bookings Dec02_APAC Support Bookings - Jun03_APAC AS Aug'05 WD3 Flash_Acquisition Schedules" xfId="638"/>
    <cellStyle name="_APAC Support Bookings Dec02_APAC Support Bookings - Jun03_AS Variance Analysis_Aug07" xfId="639"/>
    <cellStyle name="_APAC Support Bookings Dec02_APAC Support Bookings - Jun03_AS Variance Analysis_Aug07_Acquisition Schedules" xfId="640"/>
    <cellStyle name="_APAC Support Bookings Dec02_APAC Support Bookings - Jun03_AS WD1 Flash Charts - Apr'05" xfId="641"/>
    <cellStyle name="_APAC Support Bookings Dec02_APAC Support Bookings - Jun03_AS WD1 Flash Charts - Apr'05_Acquisition Schedules" xfId="642"/>
    <cellStyle name="_APAC Support Bookings Dec02_APAC Support Bookings - Jun03_AS WD1 Flash Charts - May'05" xfId="643"/>
    <cellStyle name="_APAC Support Bookings Dec02_APAC Support Bookings - Jun03_AS WD1 Flash Charts - May'05_Acquisition Schedules" xfId="644"/>
    <cellStyle name="_APAC Support Bookings Dec02_APAC Support Bookings - Jun03_AS WD3 Flash Charts - Apr'05" xfId="645"/>
    <cellStyle name="_APAC Support Bookings Dec02_APAC Support Bookings - Jun03_AS WD3 Flash Charts - Apr'05_Acquisition Schedules" xfId="646"/>
    <cellStyle name="_APAC Support Bookings Dec02_APAC Support Bookings - Jun03_AS WD3 Flash Charts - Mar'05v1" xfId="647"/>
    <cellStyle name="_APAC Support Bookings Dec02_APAC Support Bookings - Jun03_AS WD3 Flash Charts - Mar'05v1_Acquisition Schedules" xfId="648"/>
    <cellStyle name="_APAC Support Bookings Dec02_APAC Support Bookings - Jun03_CA WD1 Flash Charts - Sep'05" xfId="649"/>
    <cellStyle name="_APAC Support Bookings Dec02_APAC Support Bookings - Jun03_CA WD1 Flash Charts - Sep'05_Acquisition Schedules" xfId="650"/>
    <cellStyle name="_APAC Support Bookings Dec02_APAC Support Bookings - Jun03_Target Template" xfId="651"/>
    <cellStyle name="_APAC Support Bookings Dec02_APAC Support Bookings - Jun03_Target Template_Acquisition Schedules" xfId="652"/>
    <cellStyle name="_APAC Support Bookings Dec02_APAC Weekly Commit - FY04Q2W01" xfId="653"/>
    <cellStyle name="_APAC Support Bookings Dec02_APAC Weekly Commit - FY04Q2W01_Acquisition Schedules" xfId="654"/>
    <cellStyle name="_APAC Support Bookings Dec02_AS Variance Analysis_Aug07" xfId="655"/>
    <cellStyle name="_APAC Support Bookings Dec02_AS Variance Analysis_Aug07_Acquisition Schedules" xfId="656"/>
    <cellStyle name="_APAC Support Bookings Dec02_AS WD1 Flash Charts - Apr'05" xfId="657"/>
    <cellStyle name="_APAC Support Bookings Dec02_AS WD1 Flash Charts - Apr'05_Acquisition Schedules" xfId="658"/>
    <cellStyle name="_APAC Support Bookings Dec02_AS WD1 Flash Charts - May'05" xfId="659"/>
    <cellStyle name="_APAC Support Bookings Dec02_AS WD1 Flash Charts - May'05_Acquisition Schedules" xfId="660"/>
    <cellStyle name="_APAC Support Bookings Dec02_AS WD3 Flash Charts - Apr'05" xfId="661"/>
    <cellStyle name="_APAC Support Bookings Dec02_AS WD3 Flash Charts - Apr'05_Acquisition Schedules" xfId="662"/>
    <cellStyle name="_APAC Support Bookings Dec02_AS WD3 Flash Charts - Mar'05v1" xfId="663"/>
    <cellStyle name="_APAC Support Bookings Dec02_AS WD3 Flash Charts - Mar'05v1_Acquisition Schedules" xfId="664"/>
    <cellStyle name="_APAC Support Bookings Dec02_CA WD1 Flash Charts - Sep'05" xfId="665"/>
    <cellStyle name="_APAC Support Bookings Dec02_CA WD1 Flash Charts - Sep'05_Acquisition Schedules" xfId="666"/>
    <cellStyle name="_APAC Support Bookings Dec02_Forecast Accuracy &amp; Linearity" xfId="667"/>
    <cellStyle name="_APAC Support Bookings Dec02_Forecast Accuracy &amp; Linearity_Acquisition Schedules" xfId="668"/>
    <cellStyle name="_APAC Support Bookings Dec02_FY04 Korea Goaling" xfId="669"/>
    <cellStyle name="_APAC Support Bookings Dec02_FY04 Korea Goaling_Acquisition Schedules" xfId="670"/>
    <cellStyle name="_APAC Support Bookings Dec02_Q3'02 Ops Call_Feb'021  Korea" xfId="671"/>
    <cellStyle name="_APAC Support Bookings Dec02_Q3'02 Ops Call_Feb'021  Korea_Acquisition Schedules" xfId="672"/>
    <cellStyle name="_APAC Support Bookings Dec02_Q3'02 Ops Call_Feb'021  Korea_ANZ FY04 Goaling" xfId="673"/>
    <cellStyle name="_APAC Support Bookings Dec02_Q3'02 Ops Call_Feb'021  Korea_ANZ FY04 Goaling_Acquisition Schedules" xfId="674"/>
    <cellStyle name="_APAC Support Bookings Dec02_Q3'02 Ops Call_Feb'021  Korea_APAC AS Aug'05 WD3 Flash" xfId="675"/>
    <cellStyle name="_APAC Support Bookings Dec02_Q3'02 Ops Call_Feb'021  Korea_APAC AS Aug'05 WD3 Flash_Acquisition Schedules" xfId="676"/>
    <cellStyle name="_APAC Support Bookings Dec02_Q3'02 Ops Call_Feb'021  Korea_APAC Weekly Commit - FY04Q2W01" xfId="677"/>
    <cellStyle name="_APAC Support Bookings Dec02_Q3'02 Ops Call_Feb'021  Korea_APAC Weekly Commit - FY04Q2W01_Acquisition Schedules" xfId="678"/>
    <cellStyle name="_APAC Support Bookings Dec02_Q3'02 Ops Call_Feb'021  Korea_AS WD1 Flash Charts - Apr'05" xfId="679"/>
    <cellStyle name="_APAC Support Bookings Dec02_Q3'02 Ops Call_Feb'021  Korea_AS WD1 Flash Charts - Apr'05_Acquisition Schedules" xfId="680"/>
    <cellStyle name="_APAC Support Bookings Dec02_Q3'02 Ops Call_Feb'021  Korea_AS WD1 Flash Charts - May'05" xfId="681"/>
    <cellStyle name="_APAC Support Bookings Dec02_Q3'02 Ops Call_Feb'021  Korea_AS WD1 Flash Charts - May'05_Acquisition Schedules" xfId="682"/>
    <cellStyle name="_APAC Support Bookings Dec02_Q3'02 Ops Call_Feb'021  Korea_AS WD3 Flash Charts - Apr'05" xfId="683"/>
    <cellStyle name="_APAC Support Bookings Dec02_Q3'02 Ops Call_Feb'021  Korea_AS WD3 Flash Charts - Apr'05_Acquisition Schedules" xfId="684"/>
    <cellStyle name="_APAC Support Bookings Dec02_Q3'02 Ops Call_Feb'021  Korea_AS WD3 Flash Charts - Mar'05v1" xfId="685"/>
    <cellStyle name="_APAC Support Bookings Dec02_Q3'02 Ops Call_Feb'021  Korea_AS WD3 Flash Charts - Mar'05v1_Acquisition Schedules" xfId="686"/>
    <cellStyle name="_APAC Support Bookings Dec02_Q3'02 Ops Call_Feb'021  Korea_CA WD1 Flash Charts - Sep'05" xfId="687"/>
    <cellStyle name="_APAC Support Bookings Dec02_Q3'02 Ops Call_Feb'021  Korea_CA WD1 Flash Charts - Sep'05_Acquisition Schedules" xfId="688"/>
    <cellStyle name="_APAC Support Bookings Dec02_Q3'02 Ops Call_Feb'021  Korea_Forecast Accuracy &amp; Linearity" xfId="689"/>
    <cellStyle name="_APAC Support Bookings Dec02_Q3'02 Ops Call_Feb'021  Korea_Forecast Accuracy &amp; Linearity_Acquisition Schedules" xfId="690"/>
    <cellStyle name="_APAC Support Bookings Dec02_Q3'02 Ops Call_Feb'021  Korea_FY04 Korea Goaling" xfId="691"/>
    <cellStyle name="_APAC Support Bookings Dec02_Q3'02 Ops Call_Feb'021  Korea_FY04 Korea Goaling_Acquisition Schedules" xfId="692"/>
    <cellStyle name="_APAC Support Bookings Dec02_Q3'02 Ops Call_Feb'021  Korea_WD1APAC Summary-26-04-05 FY05 ------1" xfId="693"/>
    <cellStyle name="_APAC Support Bookings Dec02_Q3'02 Ops Call_Feb'021  Korea_WD1APAC Summary-26-04-05 FY05 ------1_Acquisition Schedules" xfId="694"/>
    <cellStyle name="_APAC Support Bookings Dec02_Target Template" xfId="695"/>
    <cellStyle name="_APAC Support Bookings Dec02_Target Template_Acquisition Schedules" xfId="696"/>
    <cellStyle name="_APAC Support Bookings Dec02_WD1APAC Summary-26-04-05 FY05 ------1" xfId="697"/>
    <cellStyle name="_APAC Support Bookings Dec02_WD1APAC Summary-26-04-05 FY05 ------1_Acquisition Schedules" xfId="698"/>
    <cellStyle name="_APAC Support Bookings Nov02" xfId="699"/>
    <cellStyle name="_APAC Support Bookings Nov02_Acquisition Schedules" xfId="700"/>
    <cellStyle name="_APAC Support Bookings Nov02_APAC AS Aug'05 WD3 Flash" xfId="701"/>
    <cellStyle name="_APAC Support Bookings Nov02_APAC AS Aug'05 WD3 Flash_Acquisition Schedules" xfId="702"/>
    <cellStyle name="_APAC Support Bookings Nov02_APAC AS Oct'06 WD3 Flash" xfId="703"/>
    <cellStyle name="_APAC Support Bookings Nov02_APAC AS Oct'06 WD3 Flash_Acquisition Schedules" xfId="704"/>
    <cellStyle name="_APAC Support Bookings Nov02_APAC Support Bookings - Jun03" xfId="705"/>
    <cellStyle name="_APAC Support Bookings Nov02_APAC Support Bookings - Jun03_Acquisition Schedules" xfId="706"/>
    <cellStyle name="_APAC Support Bookings Nov02_APAC Support Bookings - Jun03_APAC AS Aug'05 WD3 Flash" xfId="707"/>
    <cellStyle name="_APAC Support Bookings Nov02_APAC Support Bookings - Jun03_APAC AS Aug'05 WD3 Flash_Acquisition Schedules" xfId="708"/>
    <cellStyle name="_APAC Support Bookings Nov02_APAC Support Bookings - Jun03_AS Variance Analysis_Aug07" xfId="709"/>
    <cellStyle name="_APAC Support Bookings Nov02_APAC Support Bookings - Jun03_AS Variance Analysis_Aug07_Acquisition Schedules" xfId="710"/>
    <cellStyle name="_APAC Support Bookings Nov02_APAC Support Bookings - Jun03_AS WD1 Flash Charts - Apr'05" xfId="711"/>
    <cellStyle name="_APAC Support Bookings Nov02_APAC Support Bookings - Jun03_AS WD1 Flash Charts - Apr'05_Acquisition Schedules" xfId="712"/>
    <cellStyle name="_APAC Support Bookings Nov02_APAC Support Bookings - Jun03_AS WD1 Flash Charts - May'05" xfId="713"/>
    <cellStyle name="_APAC Support Bookings Nov02_APAC Support Bookings - Jun03_AS WD1 Flash Charts - May'05_Acquisition Schedules" xfId="714"/>
    <cellStyle name="_APAC Support Bookings Nov02_APAC Support Bookings - Jun03_AS WD3 Flash Charts - Apr'05" xfId="715"/>
    <cellStyle name="_APAC Support Bookings Nov02_APAC Support Bookings - Jun03_AS WD3 Flash Charts - Apr'05_Acquisition Schedules" xfId="716"/>
    <cellStyle name="_APAC Support Bookings Nov02_APAC Support Bookings - Jun03_AS WD3 Flash Charts - Mar'05v1" xfId="717"/>
    <cellStyle name="_APAC Support Bookings Nov02_APAC Support Bookings - Jun03_AS WD3 Flash Charts - Mar'05v1_Acquisition Schedules" xfId="718"/>
    <cellStyle name="_APAC Support Bookings Nov02_APAC Support Bookings - Jun03_CA WD1 Flash Charts - Sep'05" xfId="719"/>
    <cellStyle name="_APAC Support Bookings Nov02_APAC Support Bookings - Jun03_CA WD1 Flash Charts - Sep'05_Acquisition Schedules" xfId="720"/>
    <cellStyle name="_APAC Support Bookings Nov02_APAC Support Bookings - Jun03_Target Template" xfId="721"/>
    <cellStyle name="_APAC Support Bookings Nov02_APAC Support Bookings - Jun03_Target Template_Acquisition Schedules" xfId="722"/>
    <cellStyle name="_APAC Support Bookings Nov02_APAC Weekly Commit - FY04Q2W01" xfId="723"/>
    <cellStyle name="_APAC Support Bookings Nov02_APAC Weekly Commit - FY04Q2W01_Acquisition Schedules" xfId="724"/>
    <cellStyle name="_APAC Support Bookings Nov02_AS Variance Analysis_Aug07" xfId="725"/>
    <cellStyle name="_APAC Support Bookings Nov02_AS Variance Analysis_Aug07_Acquisition Schedules" xfId="726"/>
    <cellStyle name="_APAC Support Bookings Nov02_AS WD1 Flash Charts - Apr'05" xfId="727"/>
    <cellStyle name="_APAC Support Bookings Nov02_AS WD1 Flash Charts - Apr'05_Acquisition Schedules" xfId="728"/>
    <cellStyle name="_APAC Support Bookings Nov02_AS WD1 Flash Charts - May'05" xfId="729"/>
    <cellStyle name="_APAC Support Bookings Nov02_AS WD1 Flash Charts - May'05_Acquisition Schedules" xfId="730"/>
    <cellStyle name="_APAC Support Bookings Nov02_AS WD3 Flash Charts - Apr'05" xfId="731"/>
    <cellStyle name="_APAC Support Bookings Nov02_AS WD3 Flash Charts - Apr'05_Acquisition Schedules" xfId="732"/>
    <cellStyle name="_APAC Support Bookings Nov02_AS WD3 Flash Charts - Mar'05v1" xfId="733"/>
    <cellStyle name="_APAC Support Bookings Nov02_AS WD3 Flash Charts - Mar'05v1_Acquisition Schedules" xfId="734"/>
    <cellStyle name="_APAC Support Bookings Nov02_CA WD1 Flash Charts - Sep'05" xfId="735"/>
    <cellStyle name="_APAC Support Bookings Nov02_CA WD1 Flash Charts - Sep'05_Acquisition Schedules" xfId="736"/>
    <cellStyle name="_APAC Support Bookings Nov02_Forecast Accuracy &amp; Linearity" xfId="737"/>
    <cellStyle name="_APAC Support Bookings Nov02_Forecast Accuracy &amp; Linearity_Acquisition Schedules" xfId="738"/>
    <cellStyle name="_APAC Support Bookings Nov02_FY04 Korea Goaling" xfId="739"/>
    <cellStyle name="_APAC Support Bookings Nov02_FY04 Korea Goaling_Acquisition Schedules" xfId="740"/>
    <cellStyle name="_APAC Support Bookings Nov02_Q3'02 Ops Call_Feb'021  Korea" xfId="741"/>
    <cellStyle name="_APAC Support Bookings Nov02_Q3'02 Ops Call_Feb'021  Korea_Acquisition Schedules" xfId="742"/>
    <cellStyle name="_APAC Support Bookings Nov02_Q3'02 Ops Call_Feb'021  Korea_ANZ FY04 Goaling" xfId="743"/>
    <cellStyle name="_APAC Support Bookings Nov02_Q3'02 Ops Call_Feb'021  Korea_ANZ FY04 Goaling_Acquisition Schedules" xfId="744"/>
    <cellStyle name="_APAC Support Bookings Nov02_Q3'02 Ops Call_Feb'021  Korea_APAC AS Aug'05 WD3 Flash" xfId="745"/>
    <cellStyle name="_APAC Support Bookings Nov02_Q3'02 Ops Call_Feb'021  Korea_APAC AS Aug'05 WD3 Flash_Acquisition Schedules" xfId="746"/>
    <cellStyle name="_APAC Support Bookings Nov02_Q3'02 Ops Call_Feb'021  Korea_APAC Weekly Commit - FY04Q2W01" xfId="747"/>
    <cellStyle name="_APAC Support Bookings Nov02_Q3'02 Ops Call_Feb'021  Korea_APAC Weekly Commit - FY04Q2W01_Acquisition Schedules" xfId="748"/>
    <cellStyle name="_APAC Support Bookings Nov02_Q3'02 Ops Call_Feb'021  Korea_AS WD1 Flash Charts - Apr'05" xfId="749"/>
    <cellStyle name="_APAC Support Bookings Nov02_Q3'02 Ops Call_Feb'021  Korea_AS WD1 Flash Charts - Apr'05_Acquisition Schedules" xfId="750"/>
    <cellStyle name="_APAC Support Bookings Nov02_Q3'02 Ops Call_Feb'021  Korea_AS WD1 Flash Charts - May'05" xfId="751"/>
    <cellStyle name="_APAC Support Bookings Nov02_Q3'02 Ops Call_Feb'021  Korea_AS WD1 Flash Charts - May'05_Acquisition Schedules" xfId="752"/>
    <cellStyle name="_APAC Support Bookings Nov02_Q3'02 Ops Call_Feb'021  Korea_AS WD3 Flash Charts - Apr'05" xfId="753"/>
    <cellStyle name="_APAC Support Bookings Nov02_Q3'02 Ops Call_Feb'021  Korea_AS WD3 Flash Charts - Apr'05_Acquisition Schedules" xfId="754"/>
    <cellStyle name="_APAC Support Bookings Nov02_Q3'02 Ops Call_Feb'021  Korea_AS WD3 Flash Charts - Mar'05v1" xfId="755"/>
    <cellStyle name="_APAC Support Bookings Nov02_Q3'02 Ops Call_Feb'021  Korea_AS WD3 Flash Charts - Mar'05v1_Acquisition Schedules" xfId="756"/>
    <cellStyle name="_APAC Support Bookings Nov02_Q3'02 Ops Call_Feb'021  Korea_CA WD1 Flash Charts - Sep'05" xfId="757"/>
    <cellStyle name="_APAC Support Bookings Nov02_Q3'02 Ops Call_Feb'021  Korea_CA WD1 Flash Charts - Sep'05_Acquisition Schedules" xfId="758"/>
    <cellStyle name="_APAC Support Bookings Nov02_Q3'02 Ops Call_Feb'021  Korea_Forecast Accuracy &amp; Linearity" xfId="759"/>
    <cellStyle name="_APAC Support Bookings Nov02_Q3'02 Ops Call_Feb'021  Korea_Forecast Accuracy &amp; Linearity_Acquisition Schedules" xfId="760"/>
    <cellStyle name="_APAC Support Bookings Nov02_Q3'02 Ops Call_Feb'021  Korea_FY04 Korea Goaling" xfId="761"/>
    <cellStyle name="_APAC Support Bookings Nov02_Q3'02 Ops Call_Feb'021  Korea_FY04 Korea Goaling_Acquisition Schedules" xfId="762"/>
    <cellStyle name="_APAC Support Bookings Nov02_Q3'02 Ops Call_Feb'021  Korea_WD1APAC Summary-26-04-05 FY05 ------1" xfId="763"/>
    <cellStyle name="_APAC Support Bookings Nov02_Q3'02 Ops Call_Feb'021  Korea_WD1APAC Summary-26-04-05 FY05 ------1_Acquisition Schedules" xfId="764"/>
    <cellStyle name="_APAC Support Bookings Nov02_Target Template" xfId="765"/>
    <cellStyle name="_APAC Support Bookings Nov02_Target Template_Acquisition Schedules" xfId="766"/>
    <cellStyle name="_APAC Support Bookings Nov02_WD1APAC Summary-26-04-05 FY05 ------1" xfId="767"/>
    <cellStyle name="_APAC Support Bookings Nov02_WD1APAC Summary-26-04-05 FY05 ------1_Acquisition Schedules" xfId="768"/>
    <cellStyle name="_APAC Weekly Commit - FY04Q2W01" xfId="769"/>
    <cellStyle name="_APJ Dec'03 Close Japan Delivery Split1" xfId="770"/>
    <cellStyle name="_APJ Dec'03 Close Japan Delivery Split1_Acquisition Schedules" xfId="771"/>
    <cellStyle name="_APJ Jan'03 Close with Delivery Splits" xfId="772"/>
    <cellStyle name="_APJ Jan'03 Close with Delivery Splits_Acquisition Schedules" xfId="773"/>
    <cellStyle name="_Apr FY07 Reconciliation" xfId="774"/>
    <cellStyle name="_Apr FY07 Reconciliation 2" xfId="775"/>
    <cellStyle name="_April Revenue Expectations" xfId="776"/>
    <cellStyle name="_April Revenue Expectations Template 13-apr" xfId="777"/>
    <cellStyle name="_April Revenue Expectations Template 13-apr_Acquisition Schedules" xfId="778"/>
    <cellStyle name="_April Revenue Expectations_Acquisition Schedules" xfId="779"/>
    <cellStyle name="_April Revenue Expectations1" xfId="780"/>
    <cellStyle name="_April Revenue Expectations1_Acquisition Schedules" xfId="781"/>
    <cellStyle name="_April Revenue Expectations-v2" xfId="782"/>
    <cellStyle name="_April Revenue Expectations-v2_Acquisition Schedules" xfId="783"/>
    <cellStyle name="_AS FY04 Bookings Fcst Model.1" xfId="784"/>
    <cellStyle name="_AS FY04 Bookings Fcst Model.1_Acquisition Schedules" xfId="785"/>
    <cellStyle name="_AS Q2'02 Template " xfId="786"/>
    <cellStyle name="_AS Q2'02 Template _Acquisition Schedules" xfId="787"/>
    <cellStyle name="_AS Variance Analysis_Jan032" xfId="788"/>
    <cellStyle name="_AS Variance Analysis_Jan032_Acquisition Schedules" xfId="789"/>
    <cellStyle name="_AS Variance Analysis_Jan036" xfId="790"/>
    <cellStyle name="_AS Variance Analysis_Jan036_Acquisition Schedules" xfId="791"/>
    <cellStyle name="_AS Variance Analysis_Oct038" xfId="792"/>
    <cellStyle name="_AS Variance Analysis_Oct038_Acquisition Schedules" xfId="793"/>
    <cellStyle name="_AsiaPac FY03 Product Plan_Final_11Jul02" xfId="794"/>
    <cellStyle name="_AsiaPac FY03 Product Plan_Final_11Jul02_Acquisition Schedules" xfId="795"/>
    <cellStyle name="_Atlas Accretion Dilution Model" xfId="796"/>
    <cellStyle name="_Atlas Accretion Dilution Model_Acquisition Schedules" xfId="797"/>
    <cellStyle name="_Aug-05 PF Hierarchy" xfId="798"/>
    <cellStyle name="_Aug-05 PF Hierarchy 2" xfId="799"/>
    <cellStyle name="_Aug-05 PF Hierarchy 3" xfId="800"/>
    <cellStyle name="_Aug-05 PF Hierarchy 4" xfId="801"/>
    <cellStyle name="_Aug-05 PF Hierarchy 5" xfId="802"/>
    <cellStyle name="_Aug-05 PF Hierarchy 6" xfId="803"/>
    <cellStyle name="_Aug-05 PF Hierarchy 7" xfId="804"/>
    <cellStyle name="_Aug07 Summary" xfId="805"/>
    <cellStyle name="_Aug07 Summary_Acquisition Schedules" xfId="806"/>
    <cellStyle name="_Biz Metrics coverpage_Lil" xfId="807"/>
    <cellStyle name="_Biz Metrics coverpage_Lil_Acquisition Schedules" xfId="808"/>
    <cellStyle name="_Biz Metrics coverpage_Lil_ANZ FY04 Goaling" xfId="809"/>
    <cellStyle name="_Biz Metrics coverpage_Lil_ANZ FY04 Goaling_Acquisition Schedules" xfId="810"/>
    <cellStyle name="_Biz Metrics coverpage_Lil_FY04 Korea Goaling" xfId="811"/>
    <cellStyle name="_Biz Metrics coverpage_Lil_FY04 Korea Goaling_Acquisition Schedules" xfId="812"/>
    <cellStyle name="_Biz Metrics coverpage_Lil_FY04 Plan Book" xfId="813"/>
    <cellStyle name="_Biz Metrics coverpage_Lil_FY04 Plan Book_Acquisition Schedules" xfId="814"/>
    <cellStyle name="_Biz Metrics coverpage_Lil_FY04 Plan Book_APAC AS Aug'05 WD3 Flash" xfId="815"/>
    <cellStyle name="_Biz Metrics coverpage_Lil_FY04 Plan Book_APAC AS Aug'05 WD3 Flash_Acquisition Schedules" xfId="816"/>
    <cellStyle name="_Biz Metrics coverpage_Lil_FY04 Plan Book_AS WD1 Flash Charts - Apr'05" xfId="817"/>
    <cellStyle name="_Biz Metrics coverpage_Lil_FY04 Plan Book_AS WD1 Flash Charts - Apr'05_Acquisition Schedules" xfId="818"/>
    <cellStyle name="_Biz Metrics coverpage_Lil_FY04 Plan Book_AS WD1 Flash Charts - May'05" xfId="819"/>
    <cellStyle name="_Biz Metrics coverpage_Lil_FY04 Plan Book_AS WD1 Flash Charts - May'05_Acquisition Schedules" xfId="820"/>
    <cellStyle name="_Biz Metrics coverpage_Lil_FY04 Plan Book_AS WD3 Flash Charts - Apr'05" xfId="821"/>
    <cellStyle name="_Biz Metrics coverpage_Lil_FY04 Plan Book_AS WD3 Flash Charts - Apr'05_Acquisition Schedules" xfId="822"/>
    <cellStyle name="_Biz Metrics coverpage_Lil_FY04 Plan Book_AS WD3 Flash Charts - Mar'05v1" xfId="823"/>
    <cellStyle name="_Biz Metrics coverpage_Lil_FY04 Plan Book_AS WD3 Flash Charts - Mar'05v1_Acquisition Schedules" xfId="824"/>
    <cellStyle name="_Biz Metrics coverpage_Lil_FY04 Plan Book_CA WD1 Flash Charts - Sep'05" xfId="825"/>
    <cellStyle name="_Biz Metrics coverpage_Lil_FY04 Plan Book_CA WD1 Flash Charts - Sep'05_Acquisition Schedules" xfId="826"/>
    <cellStyle name="_Biz Metrics coverpage_Lil_P12 Jul FY03 ASIA PAC BOOK FCST - Final" xfId="827"/>
    <cellStyle name="_Biz Metrics coverpage_Lil_P12 Jul FY03 ASIA PAC BOOK FCST - Final_Acquisition Schedules" xfId="828"/>
    <cellStyle name="_Biz Metrics coverpage_Lil_P12 Jul FY03 ASIA PAC BOOK FCST - Final_APAC AS Aug'05 WD3 Flash" xfId="829"/>
    <cellStyle name="_Biz Metrics coverpage_Lil_P12 Jul FY03 ASIA PAC BOOK FCST - Final_APAC AS Aug'05 WD3 Flash_Acquisition Schedules" xfId="830"/>
    <cellStyle name="_Biz Metrics coverpage_Lil_P12 Jul FY03 ASIA PAC BOOK FCST - Final_AS WD1 Flash Charts - Apr'05" xfId="831"/>
    <cellStyle name="_Biz Metrics coverpage_Lil_P12 Jul FY03 ASIA PAC BOOK FCST - Final_AS WD1 Flash Charts - Apr'05_Acquisition Schedules" xfId="832"/>
    <cellStyle name="_Biz Metrics coverpage_Lil_P12 Jul FY03 ASIA PAC BOOK FCST - Final_AS WD1 Flash Charts - May'05" xfId="833"/>
    <cellStyle name="_Biz Metrics coverpage_Lil_P12 Jul FY03 ASIA PAC BOOK FCST - Final_AS WD1 Flash Charts - May'05_Acquisition Schedules" xfId="834"/>
    <cellStyle name="_Biz Metrics coverpage_Lil_P12 Jul FY03 ASIA PAC BOOK FCST - Final_AS WD3 Flash Charts - Apr'05" xfId="835"/>
    <cellStyle name="_Biz Metrics coverpage_Lil_P12 Jul FY03 ASIA PAC BOOK FCST - Final_AS WD3 Flash Charts - Apr'05_Acquisition Schedules" xfId="836"/>
    <cellStyle name="_Biz Metrics coverpage_Lil_P12 Jul FY03 ASIA PAC BOOK FCST - Final_AS WD3 Flash Charts - Mar'05v1" xfId="837"/>
    <cellStyle name="_Biz Metrics coverpage_Lil_P12 Jul FY03 ASIA PAC BOOK FCST - Final_AS WD3 Flash Charts - Mar'05v1_Acquisition Schedules" xfId="838"/>
    <cellStyle name="_Biz Metrics coverpage_Lil_P12 Jul FY03 ASIA PAC BOOK FCST - Final_CA WD1 Flash Charts - Sep'05" xfId="839"/>
    <cellStyle name="_Biz Metrics coverpage_Lil_P12 Jul FY03 ASIA PAC BOOK FCST - Final_CA WD1 Flash Charts - Sep'05_Acquisition Schedules" xfId="840"/>
    <cellStyle name="_bkg$" xfId="841"/>
    <cellStyle name="_bkg$ 2" xfId="842"/>
    <cellStyle name="_Book1" xfId="843"/>
    <cellStyle name="_Book1 2" xfId="844"/>
    <cellStyle name="_Book1 3" xfId="845"/>
    <cellStyle name="_Book1 4" xfId="846"/>
    <cellStyle name="_Book1 5" xfId="847"/>
    <cellStyle name="_Book1 6" xfId="848"/>
    <cellStyle name="_Book1 7" xfId="849"/>
    <cellStyle name="_Book1 8" xfId="850"/>
    <cellStyle name="_Book1_Acquisition Schedules" xfId="851"/>
    <cellStyle name="_Book2" xfId="852"/>
    <cellStyle name="_Book2 2" xfId="853"/>
    <cellStyle name="_Book3" xfId="854"/>
    <cellStyle name="_Book3_1" xfId="855"/>
    <cellStyle name="_Book3_Supply Chain Bridge Q4 07" xfId="856"/>
    <cellStyle name="_Bookings details" xfId="857"/>
    <cellStyle name="_Bookings details_Acquisition Schedules" xfId="858"/>
    <cellStyle name="_Bridge Analysis" xfId="859"/>
    <cellStyle name="_Bridge Analysis - Non-normalized" xfId="860"/>
    <cellStyle name="_bridge workbook (ISBU)" xfId="861"/>
    <cellStyle name="_BU SUMMARY from i2 05.02.07" xfId="862"/>
    <cellStyle name="_BU SUMMARY from i2 05.02.07 2" xfId="863"/>
    <cellStyle name="_Budget Scenarios with Different Net Shipments Apr 28" xfId="864"/>
    <cellStyle name="_Budget Scenarios with Different Net Shipments Apr 28 2" xfId="865"/>
    <cellStyle name="_Budget Scenarios with Different Net Shipments Apr 28 3" xfId="866"/>
    <cellStyle name="_Budget Scenarios with Different Net Shipments Apr 28 4" xfId="867"/>
    <cellStyle name="_Budget Scenarios with Different Net Shipments Apr 28 5" xfId="868"/>
    <cellStyle name="_Budget Scenarios with Different Net Shipments Apr 28 6" xfId="869"/>
    <cellStyle name="_Budget Scenarios with Different Net Shipments Apr 28 7" xfId="870"/>
    <cellStyle name="_Budget Scenarios with Different Net Shipments Apr 28 8" xfId="871"/>
    <cellStyle name="_Budget Scenarios with Different Net Shipments Apr 28_Acquisition Schedules" xfId="872"/>
    <cellStyle name="_BV WIP Commentary -- Jul'05" xfId="873"/>
    <cellStyle name="_BV WIP Commentary -- Jul'05_Acquisition Schedules" xfId="874"/>
    <cellStyle name="_CA &amp; Linksys &amp; Warranty" xfId="875"/>
    <cellStyle name="_CA &amp; Linksys &amp; Warranty 2" xfId="876"/>
    <cellStyle name="_CA &amp; Linksys &amp; Warranty 3" xfId="877"/>
    <cellStyle name="_CA &amp; Linksys &amp; Warranty 4" xfId="878"/>
    <cellStyle name="_CA &amp; Linksys &amp; Warranty 5" xfId="879"/>
    <cellStyle name="_CA &amp; Linksys &amp; Warranty 6" xfId="880"/>
    <cellStyle name="_CA &amp; Linksys &amp; Warranty 7" xfId="881"/>
    <cellStyle name="_CA ESMB Apr'02 Fcst Pack" xfId="882"/>
    <cellStyle name="_CA ESMB Apr'02 Fcst Pack_Acquisition Schedules" xfId="883"/>
    <cellStyle name="_CA to RL report template" xfId="884"/>
    <cellStyle name="_CA to RL report template_Acquisition Schedules" xfId="885"/>
    <cellStyle name="_CA WW CONSOL Jun06 WD+2.v2" xfId="886"/>
    <cellStyle name="_CA WW CONSOL Jun06 WD+2.v2_Acquisition Schedules" xfId="887"/>
    <cellStyle name="_CA_DB_APAC_Nov02(update)" xfId="888"/>
    <cellStyle name="_CA_DB_APAC_Nov02(update)_Acquisition Schedules" xfId="889"/>
    <cellStyle name="_CA_DB_APAC_Nov02(update)_ANZ FY04 Goaling" xfId="890"/>
    <cellStyle name="_CA_DB_APAC_Nov02(update)_ANZ FY04 Goaling_Acquisition Schedules" xfId="891"/>
    <cellStyle name="_CA_DB_APAC_Nov02(update)_APAC AS Aug'05 WD3 Flash" xfId="892"/>
    <cellStyle name="_CA_DB_APAC_Nov02(update)_APAC AS Aug'05 WD3 Flash_Acquisition Schedules" xfId="893"/>
    <cellStyle name="_CA_DB_APAC_Nov02(update)_APAC Support Bookings - May03" xfId="894"/>
    <cellStyle name="_CA_DB_APAC_Nov02(update)_APAC Support Bookings - May03_Acquisition Schedules" xfId="895"/>
    <cellStyle name="_CA_DB_APAC_Nov02(update)_APAC Weekly Commit - FY04Q2W01" xfId="896"/>
    <cellStyle name="_CA_DB_APAC_Nov02(update)_APAC Weekly Commit - FY04Q2W01_Acquisition Schedules" xfId="897"/>
    <cellStyle name="_CA_DB_APAC_Nov02(update)_AS WD1 Flash Charts - Apr'05" xfId="898"/>
    <cellStyle name="_CA_DB_APAC_Nov02(update)_AS WD1 Flash Charts - Apr'05_Acquisition Schedules" xfId="899"/>
    <cellStyle name="_CA_DB_APAC_Nov02(update)_AS WD1 Flash Charts - May'05" xfId="900"/>
    <cellStyle name="_CA_DB_APAC_Nov02(update)_AS WD1 Flash Charts - May'05_Acquisition Schedules" xfId="901"/>
    <cellStyle name="_CA_DB_APAC_Nov02(update)_AS WD3 Flash Charts - Apr'05" xfId="902"/>
    <cellStyle name="_CA_DB_APAC_Nov02(update)_AS WD3 Flash Charts - Apr'05_Acquisition Schedules" xfId="903"/>
    <cellStyle name="_CA_DB_APAC_Nov02(update)_AS WD3 Flash Charts - Mar'05v1" xfId="904"/>
    <cellStyle name="_CA_DB_APAC_Nov02(update)_AS WD3 Flash Charts - Mar'05v1_Acquisition Schedules" xfId="905"/>
    <cellStyle name="_CA_DB_APAC_Nov02(update)_CA WD1 Flash Charts - Sep'05" xfId="906"/>
    <cellStyle name="_CA_DB_APAC_Nov02(update)_CA WD1 Flash Charts - Sep'05_Acquisition Schedules" xfId="907"/>
    <cellStyle name="_CA_DB_APAC_Nov02(update)_CAWW Bookings Bridge Mar02" xfId="908"/>
    <cellStyle name="_CA_DB_APAC_Nov02(update)_CAWW Bookings Bridge Mar02_Acquisition Schedules" xfId="909"/>
    <cellStyle name="_CA_DB_APAC_Nov02(update)_Forecast Accuracy &amp; Linearity" xfId="910"/>
    <cellStyle name="_CA_DB_APAC_Nov02(update)_Forecast Accuracy &amp; Linearity_Acquisition Schedules" xfId="911"/>
    <cellStyle name="_CA_DB_APAC_Nov02(update)_FY04 Korea Goaling" xfId="912"/>
    <cellStyle name="_CA_DB_APAC_Nov02(update)_FY04 Korea Goaling_Acquisition Schedules" xfId="913"/>
    <cellStyle name="_CA_DB_APAC_Nov02(update)_JAPAN Support Bookings -Aug02" xfId="914"/>
    <cellStyle name="_CA_DB_APAC_Nov02(update)_JAPAN Support Bookings -Aug02_Acquisition Schedules" xfId="915"/>
    <cellStyle name="_CA_DB_APAC_Nov02(update)_WD1APAC Summary-26-04-05 FY05 ------1" xfId="916"/>
    <cellStyle name="_CA_DB_APAC_Nov02(update)_WD1APAC Summary-26-04-05 FY05 ------1_Acquisition Schedules" xfId="917"/>
    <cellStyle name="_CA_ManualRevAmort_Apr04" xfId="918"/>
    <cellStyle name="_CA_ManualRevAmort_Apr04_Acquisition Schedules" xfId="919"/>
    <cellStyle name="_CA_ManualRevAmort_Apr041" xfId="920"/>
    <cellStyle name="_CA_ManualRevAmort_Apr041_Acquisition Schedules" xfId="921"/>
    <cellStyle name="_CA_ManualRevAmort_Apr05" xfId="922"/>
    <cellStyle name="_CA_ManualRevAmort_Apr05_Acquisition Schedules" xfId="923"/>
    <cellStyle name="_CA_ManualRevAmort_Apr06_wfy07detail" xfId="924"/>
    <cellStyle name="_CA_ManualRevAmort_Apr06_wfy07detail_Acquisition Schedules" xfId="925"/>
    <cellStyle name="_CA_ManualRevAmort_Aug05" xfId="926"/>
    <cellStyle name="_CA_ManualRevAmort_Aug05_Acquisition Schedules" xfId="927"/>
    <cellStyle name="_CA_ManualRevAmort_Aug06 (3)" xfId="928"/>
    <cellStyle name="_CA_ManualRevAmort_Aug06 (3)_Acquisition Schedules" xfId="929"/>
    <cellStyle name="_CA_ManualRevAmort_Dec04" xfId="930"/>
    <cellStyle name="_CA_ManualRevAmort_Dec04_Acquisition Schedules" xfId="931"/>
    <cellStyle name="_CA_ManualRevAmort_Dec05" xfId="932"/>
    <cellStyle name="_CA_ManualRevAmort_Dec05_Acquisition Schedules" xfId="933"/>
    <cellStyle name="_CA_ManualRevAmort_Dec06_wfy07detail" xfId="934"/>
    <cellStyle name="_CA_ManualRevAmort_Dec06_wfy07detail_Acquisition Schedules" xfId="935"/>
    <cellStyle name="_CA_ManualRevAmort_Feb04" xfId="936"/>
    <cellStyle name="_CA_ManualRevAmort_Feb04_Acquisition Schedules" xfId="937"/>
    <cellStyle name="_CA_ManualRevAmort_Feb05" xfId="938"/>
    <cellStyle name="_CA_ManualRevAmort_Feb05_Acquisition Schedules" xfId="939"/>
    <cellStyle name="_CA_ManualRevAmort_Feb06_JB" xfId="940"/>
    <cellStyle name="_CA_ManualRevAmort_Feb06_JB_Acquisition Schedules" xfId="941"/>
    <cellStyle name="_CA_ManualRevAmort_Jan04" xfId="942"/>
    <cellStyle name="_CA_ManualRevAmort_Jan04_Acquisition Schedules" xfId="943"/>
    <cellStyle name="_CA_ManualRevAmort_Jan05" xfId="944"/>
    <cellStyle name="_CA_ManualRevAmort_Jan05_Acquisition Schedules" xfId="945"/>
    <cellStyle name="_CA_ManualRevAmort_Jan06_wfy07detail" xfId="946"/>
    <cellStyle name="_CA_ManualRevAmort_Jan06_wfy07detail_Acquisition Schedules" xfId="947"/>
    <cellStyle name="_CA_ManualRevAmort_Jul04" xfId="948"/>
    <cellStyle name="_CA_ManualRevAmort_Jul04_Acquisition Schedules" xfId="949"/>
    <cellStyle name="_CA_ManualRevAmort_Jul05 (2)" xfId="950"/>
    <cellStyle name="_CA_ManualRevAmort_Jul05 (2)_Acquisition Schedules" xfId="951"/>
    <cellStyle name="_CA_ManualRevAmort_Jul05 (3)" xfId="952"/>
    <cellStyle name="_CA_ManualRevAmort_Jul05 (3)_Acquisition Schedules" xfId="953"/>
    <cellStyle name="_CA_ManualRevAmort_Jul05 (4)" xfId="954"/>
    <cellStyle name="_CA_ManualRevAmort_Jul05 (4)_Acquisition Schedules" xfId="955"/>
    <cellStyle name="_CA_ManualRevAmort_Jul06_wfy07detail" xfId="956"/>
    <cellStyle name="_CA_ManualRevAmort_Jul06_wfy07detail_Acquisition Schedules" xfId="957"/>
    <cellStyle name="_CA_ManualRevAmort_Jun04" xfId="958"/>
    <cellStyle name="_CA_ManualRevAmort_Jun04_Acquisition Schedules" xfId="959"/>
    <cellStyle name="_CA_ManualRevAmort_Jun05" xfId="960"/>
    <cellStyle name="_CA_ManualRevAmort_Jun05_Acquisition Schedules" xfId="961"/>
    <cellStyle name="_CA_ManualRevAmort_Jun06_wfy07detail" xfId="962"/>
    <cellStyle name="_CA_ManualRevAmort_Jun06_wfy07detail_Acquisition Schedules" xfId="963"/>
    <cellStyle name="_CA_ManualRevAmort_Mar04" xfId="964"/>
    <cellStyle name="_CA_ManualRevAmort_Mar04_Acquisition Schedules" xfId="965"/>
    <cellStyle name="_CA_ManualRevAmort_Mar051" xfId="966"/>
    <cellStyle name="_CA_ManualRevAmort_Mar051_Acquisition Schedules" xfId="967"/>
    <cellStyle name="_CA_ManualRevAmort_Mar06_wfy07detail" xfId="968"/>
    <cellStyle name="_CA_ManualRevAmort_Mar06_wfy07detail_Acquisition Schedules" xfId="969"/>
    <cellStyle name="_CA_ManualRevAmort_May04" xfId="970"/>
    <cellStyle name="_CA_ManualRevAmort_May04_Acquisition Schedules" xfId="971"/>
    <cellStyle name="_CA_ManualRevAmort_May05" xfId="972"/>
    <cellStyle name="_CA_ManualRevAmort_May05_Acquisition Schedules" xfId="973"/>
    <cellStyle name="_CA_ManualRevAmort_Nov05" xfId="974"/>
    <cellStyle name="_CA_ManualRevAmort_Nov05_Acquisition Schedules" xfId="975"/>
    <cellStyle name="_CA_ManualRevAmort_Oct05" xfId="976"/>
    <cellStyle name="_CA_ManualRevAmort_Oct05_Acquisition Schedules" xfId="977"/>
    <cellStyle name="_CA_ManualRevAmort_Oct06_wfy07detail" xfId="978"/>
    <cellStyle name="_CA_ManualRevAmort_Oct06_wfy07detail_Acquisition Schedules" xfId="979"/>
    <cellStyle name="_CA_ManualRevAmort_Sep05" xfId="980"/>
    <cellStyle name="_CA_ManualRevAmort_Sep05_Acquisition Schedules" xfId="981"/>
    <cellStyle name="_Cable Modem Sales Report 8.27.07 revised" xfId="982"/>
    <cellStyle name="_Cable Modem Sales Report 8.27.07 revised 2" xfId="983"/>
    <cellStyle name="_CA-EMEA-FY03 Growth" xfId="984"/>
    <cellStyle name="_CA-EMEA-FY03 Growth_Acquisition Schedules" xfId="985"/>
    <cellStyle name="_CAWW Bookings Bridge Mar02" xfId="986"/>
    <cellStyle name="_CAWW Bookings Bridge Mar02_Acquisition Schedules" xfId="987"/>
    <cellStyle name="_CAWW Bookings Bridge Mar02_JAPAN Support Bookings -Aug02" xfId="988"/>
    <cellStyle name="_CAWW Bookings Bridge Mar02_JAPAN Support Bookings -Aug02_Acquisition Schedules" xfId="989"/>
    <cellStyle name="_CAWW Support Bookings - June02" xfId="990"/>
    <cellStyle name="_CAWW Support Bookings - June02 2" xfId="991"/>
    <cellStyle name="_CAWW Support Bookings - June02 3" xfId="992"/>
    <cellStyle name="_CAWW Support Bookings - June02 4" xfId="993"/>
    <cellStyle name="_CAWW Support Bookings - June02 5" xfId="994"/>
    <cellStyle name="_CAWW Support Bookings - June02 6" xfId="995"/>
    <cellStyle name="_CAWW Support Bookings - June02 7" xfId="996"/>
    <cellStyle name="_CAWW Support Bookings - June02 8" xfId="997"/>
    <cellStyle name="_CAWW Support Bookings - June02_Acquisition Schedules" xfId="998"/>
    <cellStyle name="_CDO CM_DM FCST Template" xfId="999"/>
    <cellStyle name="_CFO Commit Models 031405" xfId="1000"/>
    <cellStyle name="_CFO Commit Models 040105" xfId="1001"/>
    <cellStyle name="_CFO Commit Models SBv12" xfId="1002"/>
    <cellStyle name="_Cisco Q2 FY'07 P&amp;L" xfId="1003"/>
    <cellStyle name="_Cisco Q2 FY'07 P&amp;L 2" xfId="1004"/>
    <cellStyle name="_Cisco Q2 FY'07 P&amp;L 3" xfId="1005"/>
    <cellStyle name="_Cisco Q2 FY'07 P&amp;L 4" xfId="1006"/>
    <cellStyle name="_Cisco Q2 FY'07 P&amp;L 5" xfId="1007"/>
    <cellStyle name="_Cisco Q2 FY'07 P&amp;L 6" xfId="1008"/>
    <cellStyle name="_Cisco Q2 FY'07 P&amp;L 7" xfId="1009"/>
    <cellStyle name="_Cisco Q2 FY'07 P&amp;L 8" xfId="1010"/>
    <cellStyle name="_Cisco WebEx - Proforma PL_103007v1" xfId="1011"/>
    <cellStyle name="_Cisco WebEx - Proforma PL_112107" xfId="1012"/>
    <cellStyle name="_Cisco WebEx - Proforma PL_112707" xfId="1013"/>
    <cellStyle name="_Cisco WebEx - Proforma PL_12-21-07" xfId="1014"/>
    <cellStyle name="_Cisco WebEx - Proforma PL_2005 - 2007" xfId="1015"/>
    <cellStyle name="_Cisco WIP Oct Kitted" xfId="1016"/>
    <cellStyle name="_Cisco-Linksys Performance Summary July 05" xfId="1017"/>
    <cellStyle name="_Cisco-Linksys Performance Summary July 05 2" xfId="1018"/>
    <cellStyle name="_Cisco-Linksys Performance Summary July 05 3" xfId="1019"/>
    <cellStyle name="_Cisco-Linksys Performance Summary July 05 4" xfId="1020"/>
    <cellStyle name="_Cisco-Linksys Performance Summary July 05 5" xfId="1021"/>
    <cellStyle name="_Cisco-Linksys Performance Summary July 05 6" xfId="1022"/>
    <cellStyle name="_Cisco-Linksys Performance Summary July 05 7" xfId="1023"/>
    <cellStyle name="_Cisco-Linksys Performance Summary July 05 8" xfId="1024"/>
    <cellStyle name="_Cisco-Linksys Performance Summary July 05_Acquisition Schedules" xfId="1025"/>
    <cellStyle name="_Close package Inventory Trend" xfId="1026"/>
    <cellStyle name="_Close package Inventory Trend 2" xfId="1027"/>
    <cellStyle name="_Close package Inventory Trend 3" xfId="1028"/>
    <cellStyle name="_Close package Inventory Trend 4" xfId="1029"/>
    <cellStyle name="_Close package Inventory Trend 5" xfId="1030"/>
    <cellStyle name="_Close package Inventory Trend 6" xfId="1031"/>
    <cellStyle name="_Close package Inventory Trend 7" xfId="1032"/>
    <cellStyle name="_Close package Inventory Trend 8" xfId="1033"/>
    <cellStyle name="_Close package Inventory Trend_Acquisition Schedules" xfId="1034"/>
    <cellStyle name="_CM E&amp;O by BU Dec 05 Summary" xfId="1035"/>
    <cellStyle name="_CM E&amp;O by BU Nov 05 Summary" xfId="1036"/>
    <cellStyle name="_CMTSBU Dec FY08 Reconciliation" xfId="1037"/>
    <cellStyle name="_CMTSBU Dec FY08 Reconciliation 2" xfId="1038"/>
    <cellStyle name="_CMTSBU Feb FY07 Reconciliation" xfId="1039"/>
    <cellStyle name="_CMTSBU Feb FY07 Reconciliation 2" xfId="1040"/>
    <cellStyle name="_CMTSBU Jul FY07 Reconciliation" xfId="1041"/>
    <cellStyle name="_CMTSBU Jul FY07 Reconciliation 2" xfId="1042"/>
    <cellStyle name="_CMTSBU Mar FY07 Reconciliation" xfId="1043"/>
    <cellStyle name="_CMTSBU Mar FY07 Reconciliation 2" xfId="1044"/>
    <cellStyle name="_CMTSBU May FY07 Reconciliation" xfId="1045"/>
    <cellStyle name="_CMTSBU May FY07 Reconciliation 2" xfId="1046"/>
    <cellStyle name="_CMTSBU Nov FY08 Reconciliation" xfId="1047"/>
    <cellStyle name="_CMTSBU Nov FY08 Reconciliation 2" xfId="1048"/>
    <cellStyle name="_CMTSBU Sep FY08 Reconciliation" xfId="1049"/>
    <cellStyle name="_CMTSBU Sep FY08 Reconciliation 2" xfId="1050"/>
    <cellStyle name="_CMTSBU_Fcst_Aug_FY08_Details_01.08.07" xfId="1051"/>
    <cellStyle name="_CMTSBU_Fcst_Aug_FY08_Details_01.08.07 2" xfId="1052"/>
    <cellStyle name="_Comma" xfId="9"/>
    <cellStyle name="_Comma 2" xfId="1053"/>
    <cellStyle name="_Comma_AVP" xfId="1054"/>
    <cellStyle name="_Comma_Book1" xfId="1055"/>
    <cellStyle name="_Comma_contribution_analysis" xfId="1056"/>
    <cellStyle name="_comments" xfId="1057"/>
    <cellStyle name="_comments_Acquisition Schedules" xfId="1058"/>
    <cellStyle name="_Commercial-SMB MM_Restated" xfId="1059"/>
    <cellStyle name="_Consolidated" xfId="1060"/>
    <cellStyle name="_ConsolidatedQ104TopRenewals-CA US Theater" xfId="1061"/>
    <cellStyle name="_Consolidator" xfId="1062"/>
    <cellStyle name="_contingentliabilities DEC06" xfId="1063"/>
    <cellStyle name="_Contract Metrics 10-19-2007 (Q1'08)" xfId="1064"/>
    <cellStyle name="_Control template Optimized - Eric 11 30 07" xfId="1065"/>
    <cellStyle name="_Copy of CA FY06 and Beyond Plan and Estimates" xfId="1066"/>
    <cellStyle name="_Copy of CA FY06 and Beyond Plan and Estimates_Acquisition Schedules" xfId="1067"/>
    <cellStyle name="_Copy of Sanmina-SCI PenangShenzen EO report week 04 02 07_updated" xfId="1068"/>
    <cellStyle name="_Corp Rev &amp; Cogs Adj" xfId="1069"/>
    <cellStyle name="_Currency" xfId="10"/>
    <cellStyle name="_Currency 2" xfId="1070"/>
    <cellStyle name="_Currency_AVP" xfId="1071"/>
    <cellStyle name="_Currency_Book1" xfId="1072"/>
    <cellStyle name="_Currency_contribution_analysis" xfId="1073"/>
    <cellStyle name="_CurrencySpace" xfId="11"/>
    <cellStyle name="_CurrencySpace 2" xfId="1074"/>
    <cellStyle name="_CurrencySpace_AVP" xfId="1075"/>
    <cellStyle name="_CurrencySpace_Book1" xfId="1076"/>
    <cellStyle name="_CurrencySpace_contribution_analysis" xfId="1077"/>
    <cellStyle name="_D-3 Schedule 4 28 08" xfId="1078"/>
    <cellStyle name="_Data ESMB" xfId="1079"/>
    <cellStyle name="_Data ESMB_Acquisition Schedules" xfId="1080"/>
    <cellStyle name="_Dec FY07" xfId="1081"/>
    <cellStyle name="_Dec FY07 2" xfId="1082"/>
    <cellStyle name="_Dec FY08 Reconciliation" xfId="1083"/>
    <cellStyle name="_Dec FY08 Reconciliation 2" xfId="1084"/>
    <cellStyle name="_Dec-05 Provision by PF Raw" xfId="1085"/>
    <cellStyle name="_Dec'08 OH E&amp;O Summary M2 FINAL" xfId="1086"/>
    <cellStyle name="_December Other Reserves" xfId="1087"/>
    <cellStyle name="_Deferred Rev-Subs" xfId="1088"/>
    <cellStyle name="_Deferred Rev-Subs_Acquisition Schedules" xfId="1089"/>
    <cellStyle name="_Dept Input Sheet" xfId="1090"/>
    <cellStyle name="_DF PCP TAC" xfId="1091"/>
    <cellStyle name="_Discount Section 13.xls Chart 1" xfId="1092"/>
    <cellStyle name="_Discount Section 13.xls Chart 1_Acquisition Schedules" xfId="1093"/>
    <cellStyle name="_Donald-Model_c_v24 with M&amp;A DCF" xfId="1094"/>
    <cellStyle name="_E47- Cisco Excess Breakdown 04-04-07" xfId="1095"/>
    <cellStyle name="_EA EO Report Jul 2007_SZ" xfId="1096"/>
    <cellStyle name="_eExec - APAC_W7" xfId="1097"/>
    <cellStyle name="_eExec - APAC_W7_Acquisition Schedules" xfId="1098"/>
    <cellStyle name="_eExec - APAC_W7_APAC AS Aug'05 WD3 Flash" xfId="1099"/>
    <cellStyle name="_eExec - APAC_W7_APAC AS Aug'05 WD3 Flash_Acquisition Schedules" xfId="1100"/>
    <cellStyle name="_eExec - APAC_W7_APAC Weekly Commit - FY04Q2W01" xfId="1101"/>
    <cellStyle name="_eExec - APAC_W7_APAC Weekly Commit - FY04Q2W01_Acquisition Schedules" xfId="1102"/>
    <cellStyle name="_eExec - APAC_W7_AS WD1 Flash Charts - Apr'05" xfId="1103"/>
    <cellStyle name="_eExec - APAC_W7_AS WD1 Flash Charts - Apr'05_Acquisition Schedules" xfId="1104"/>
    <cellStyle name="_eExec - APAC_W7_AS WD1 Flash Charts - May'05" xfId="1105"/>
    <cellStyle name="_eExec - APAC_W7_AS WD1 Flash Charts - May'05_Acquisition Schedules" xfId="1106"/>
    <cellStyle name="_eExec - APAC_W7_AS WD3 Flash Charts - Apr'05" xfId="1107"/>
    <cellStyle name="_eExec - APAC_W7_AS WD3 Flash Charts - Apr'05_Acquisition Schedules" xfId="1108"/>
    <cellStyle name="_eExec - APAC_W7_AS WD3 Flash Charts - Mar'05v1" xfId="1109"/>
    <cellStyle name="_eExec - APAC_W7_AS WD3 Flash Charts - Mar'05v1_Acquisition Schedules" xfId="1110"/>
    <cellStyle name="_eExec - APAC_W7_CA WD1 Flash Charts - Sep'05" xfId="1111"/>
    <cellStyle name="_eExec - APAC_W7_CA WD1 Flash Charts - Sep'05_Acquisition Schedules" xfId="1112"/>
    <cellStyle name="_eExec - APAC_W7_Forecast Accuracy &amp; Linearity" xfId="1113"/>
    <cellStyle name="_eExec - APAC_W7_Forecast Accuracy &amp; Linearity_Acquisition Schedules" xfId="1114"/>
    <cellStyle name="_eExec - APAC_W7_FY04 Korea Goaling" xfId="1115"/>
    <cellStyle name="_eExec - APAC_W7_FY04 Korea Goaling_Acquisition Schedules" xfId="1116"/>
    <cellStyle name="_EM PL FY06 to FY09 Draft 2 SSF" xfId="1117"/>
    <cellStyle name="_EM PL FY06 to FY09 Draft 2 SSF_Acquisition Schedules" xfId="1118"/>
    <cellStyle name="_EM Weekly Commit Q2W04v2" xfId="1119"/>
    <cellStyle name="_EM Weekly Commit Q2W05v2" xfId="1120"/>
    <cellStyle name="_EMEA - FY05 actuals_FINAL" xfId="1121"/>
    <cellStyle name="_EMEA - FY05 actuals_FINAL_Acquisition Schedules" xfId="1122"/>
    <cellStyle name="_EMEA CA Commit FY05 - Q4M1W3" xfId="1123"/>
    <cellStyle name="_EMEA CA Commit FY05 - Q4M1W3_Acquisition Schedules" xfId="1124"/>
    <cellStyle name="_Emerging Scenarios" xfId="1125"/>
    <cellStyle name="_Emerging Top deals Week 11" xfId="1126"/>
    <cellStyle name="_Emerging Top deals Week 11_Acquisition Schedules" xfId="1127"/>
    <cellStyle name="_Emerging Top deals Week 12" xfId="1128"/>
    <cellStyle name="_Emerging Top deals Week 12_Acquisition Schedules" xfId="1129"/>
    <cellStyle name="_ERBU FY09 Oct  fcst for SPTG submission 092308 Final" xfId="1130"/>
    <cellStyle name="_ERBU FY09 Oct  fcst for SPTG submission 092308 Final 2" xfId="1131"/>
    <cellStyle name="_e-Section 2 - Paper Bookings" xfId="1132"/>
    <cellStyle name="_ESSBASE Expense &amp; HC" xfId="1133"/>
    <cellStyle name="_ESSBASE Expense &amp; HC_Acquisition Schedules" xfId="1134"/>
    <cellStyle name="_Essbase IP All spending" xfId="1135"/>
    <cellStyle name="_EU Weekly Commit_Q2W04" xfId="1136"/>
    <cellStyle name="_EU Weekly Commit_Q2W06" xfId="1137"/>
    <cellStyle name="_Euro" xfId="12"/>
    <cellStyle name="_European Top deals Week 11" xfId="1138"/>
    <cellStyle name="_European Top deals Week 11_Acquisition Schedules" xfId="1139"/>
    <cellStyle name="_Exhibit G" xfId="1140"/>
    <cellStyle name="_Feb05AS rev trans Log" xfId="1141"/>
    <cellStyle name="_Feb-06 PF Hierarchy" xfId="1142"/>
    <cellStyle name="_Feb-06 PF Hierarchy 2" xfId="1143"/>
    <cellStyle name="_Feb-06 PF Hierarchy 3" xfId="1144"/>
    <cellStyle name="_Feb-06 PF Hierarchy 4" xfId="1145"/>
    <cellStyle name="_Feb-06 PF Hierarchy 5" xfId="1146"/>
    <cellStyle name="_Feb-06 PF Hierarchy 6" xfId="1147"/>
    <cellStyle name="_Feb-06 PF Hierarchy 7" xfId="1148"/>
    <cellStyle name="_Final Field August Fcst Pack " xfId="1149"/>
    <cellStyle name="_Final Field August Fcst Pack _Acquisition Schedules" xfId="1150"/>
    <cellStyle name="_FINAL Q4commit" xfId="1151"/>
    <cellStyle name="_FINAL Q4commit_Acquisition Schedules" xfId="1152"/>
    <cellStyle name="_Final SCD Bridge" xfId="1153"/>
    <cellStyle name="_Final WE Stats CY 2002 April 2003.xls Chart 10" xfId="1154"/>
    <cellStyle name="_Final WE Stats CY 2002 April 2003.xls Chart 10_Acquisition Schedules" xfId="1155"/>
    <cellStyle name="_Final WE Stats CY 2002 April 2003.xls Chart 10_Financial Model v6-03-26-2004" xfId="1156"/>
    <cellStyle name="_Final WE Stats CY 2002 April 2003.xls Chart 10_Financial Model v6-03-26-2004_Acquisition Schedules" xfId="1157"/>
    <cellStyle name="_Final WE Stats CY 2002 April 2003.xls Chart 11" xfId="1158"/>
    <cellStyle name="_Final WE Stats CY 2002 April 2003.xls Chart 11_Acquisition Schedules" xfId="1159"/>
    <cellStyle name="_Final WE Stats CY 2002 April 2003.xls Chart 11_Financial Model v6-03-26-2004" xfId="1160"/>
    <cellStyle name="_Final WE Stats CY 2002 April 2003.xls Chart 11_Financial Model v6-03-26-2004_Acquisition Schedules" xfId="1161"/>
    <cellStyle name="_Final WE Stats CY 2002 April 2003.xls Chart 12" xfId="1162"/>
    <cellStyle name="_Final WE Stats CY 2002 April 2003.xls Chart 12_Acquisition Schedules" xfId="1163"/>
    <cellStyle name="_Final WE Stats CY 2002 April 2003.xls Chart 12_Financial Model v6-03-26-2004" xfId="1164"/>
    <cellStyle name="_Final WE Stats CY 2002 April 2003.xls Chart 12_Financial Model v6-03-26-2004_Acquisition Schedules" xfId="1165"/>
    <cellStyle name="_Final WE Stats CY 2002 April 2003.xls Chart 13" xfId="1166"/>
    <cellStyle name="_Final WE Stats CY 2002 April 2003.xls Chart 13_Acquisition Schedules" xfId="1167"/>
    <cellStyle name="_Final WE Stats CY 2002 April 2003.xls Chart 13_Financial Model v6-03-26-2004" xfId="1168"/>
    <cellStyle name="_Final WE Stats CY 2002 April 2003.xls Chart 13_Financial Model v6-03-26-2004_Acquisition Schedules" xfId="1169"/>
    <cellStyle name="_Final WE Stats CY 2002 April 2003.xls Chart 14" xfId="1170"/>
    <cellStyle name="_Final WE Stats CY 2002 April 2003.xls Chart 14_Acquisition Schedules" xfId="1171"/>
    <cellStyle name="_Final WE Stats CY 2002 April 2003.xls Chart 14_Financial Model v6-03-26-2004" xfId="1172"/>
    <cellStyle name="_Final WE Stats CY 2002 April 2003.xls Chart 14_Financial Model v6-03-26-2004_Acquisition Schedules" xfId="1173"/>
    <cellStyle name="_Final WE Stats CY 2002 April 2003.xls Chart 15" xfId="1174"/>
    <cellStyle name="_Final WE Stats CY 2002 April 2003.xls Chart 15_Acquisition Schedules" xfId="1175"/>
    <cellStyle name="_Final WE Stats CY 2002 April 2003.xls Chart 15_Financial Model v6-03-26-2004" xfId="1176"/>
    <cellStyle name="_Final WE Stats CY 2002 April 2003.xls Chart 15_Financial Model v6-03-26-2004_Acquisition Schedules" xfId="1177"/>
    <cellStyle name="_Final WE Stats CY 2002 April 2003.xls Chart 16" xfId="1178"/>
    <cellStyle name="_Final WE Stats CY 2002 April 2003.xls Chart 16_Acquisition Schedules" xfId="1179"/>
    <cellStyle name="_Final WE Stats CY 2002 April 2003.xls Chart 16_Financial Model v6-03-26-2004" xfId="1180"/>
    <cellStyle name="_Final WE Stats CY 2002 April 2003.xls Chart 16_Financial Model v6-03-26-2004_Acquisition Schedules" xfId="1181"/>
    <cellStyle name="_Final WE Stats CY 2002 April 2003.xls Chart 17" xfId="1182"/>
    <cellStyle name="_Final WE Stats CY 2002 April 2003.xls Chart 17_Acquisition Schedules" xfId="1183"/>
    <cellStyle name="_Final WE Stats CY 2002 April 2003.xls Chart 17_Financial Model v6-03-26-2004" xfId="1184"/>
    <cellStyle name="_Final WE Stats CY 2002 April 2003.xls Chart 17_Financial Model v6-03-26-2004_Acquisition Schedules" xfId="1185"/>
    <cellStyle name="_Final WE Stats CY 2002 April 2003.xls Chart 18" xfId="1186"/>
    <cellStyle name="_Final WE Stats CY 2002 April 2003.xls Chart 18_Acquisition Schedules" xfId="1187"/>
    <cellStyle name="_Final WE Stats CY 2002 April 2003.xls Chart 18_Financial Model v6-03-26-2004" xfId="1188"/>
    <cellStyle name="_Final WE Stats CY 2002 April 2003.xls Chart 18_Financial Model v6-03-26-2004_Acquisition Schedules" xfId="1189"/>
    <cellStyle name="_Final WE Stats CY 2002 April 2003.xls Chart 36" xfId="1190"/>
    <cellStyle name="_Final WE Stats CY 2002 April 2003.xls Chart 36_Acquisition Schedules" xfId="1191"/>
    <cellStyle name="_Final WE Stats CY 2002 April 2003.xls Chart 36_Financial Model v6-03-26-2004" xfId="1192"/>
    <cellStyle name="_Final WE Stats CY 2002 April 2003.xls Chart 36_Financial Model v6-03-26-2004_Acquisition Schedules" xfId="1193"/>
    <cellStyle name="_Final WE Stats CY 2002 April 2003.xls Chart 37" xfId="1194"/>
    <cellStyle name="_Final WE Stats CY 2002 April 2003.xls Chart 37_Acquisition Schedules" xfId="1195"/>
    <cellStyle name="_Final WE Stats CY 2002 April 2003.xls Chart 37_Financial Model v6-03-26-2004" xfId="1196"/>
    <cellStyle name="_Final WE Stats CY 2002 April 2003.xls Chart 37_Financial Model v6-03-26-2004_Acquisition Schedules" xfId="1197"/>
    <cellStyle name="_Final WE Stats CY 2002 April 2003.xls Chart 7" xfId="1198"/>
    <cellStyle name="_Final WE Stats CY 2002 April 2003.xls Chart 7_Acquisition Schedules" xfId="1199"/>
    <cellStyle name="_Final WE Stats CY 2002 April 2003.xls Chart 7_Financial Model v6-03-26-2004" xfId="1200"/>
    <cellStyle name="_Final WE Stats CY 2002 April 2003.xls Chart 7_Financial Model v6-03-26-2004_Acquisition Schedules" xfId="1201"/>
    <cellStyle name="_Final WE Stats CY 2002 April 2003.xls Chart 8" xfId="1202"/>
    <cellStyle name="_Final WE Stats CY 2002 April 2003.xls Chart 8_Acquisition Schedules" xfId="1203"/>
    <cellStyle name="_Final WE Stats CY 2002 April 2003.xls Chart 8_Financial Model v6-03-26-2004" xfId="1204"/>
    <cellStyle name="_Final WE Stats CY 2002 April 2003.xls Chart 8_Financial Model v6-03-26-2004_Acquisition Schedules" xfId="1205"/>
    <cellStyle name="_Final WE Stats CY 2002 April 2003.xls Chart 9" xfId="1206"/>
    <cellStyle name="_Final WE Stats CY 2002 April 2003.xls Chart 9_Acquisition Schedules" xfId="1207"/>
    <cellStyle name="_Final WE Stats CY 2002 April 2003.xls Chart 9_Financial Model v6-03-26-2004" xfId="1208"/>
    <cellStyle name="_Final WE Stats CY 2002 April 2003.xls Chart 9_Financial Model v6-03-26-2004_Acquisition Schedules" xfId="1209"/>
    <cellStyle name="_Forecast 04 FY01 before review" xfId="1210"/>
    <cellStyle name="_Forecast 04 FY01 before review_Acquisition Schedules" xfId="1211"/>
    <cellStyle name="_Forecast 04 FY01 before review_APAC AS Aug'05 WD3 Flash" xfId="1212"/>
    <cellStyle name="_Forecast 04 FY01 before review_APAC AS Aug'05 WD3 Flash_Acquisition Schedules" xfId="1213"/>
    <cellStyle name="_Forecast 04 FY01 before review_APAC AS Oct'06 WD3 Flash" xfId="1214"/>
    <cellStyle name="_Forecast 04 FY01 before review_APAC AS Oct'06 WD3 Flash_Acquisition Schedules" xfId="1215"/>
    <cellStyle name="_Forecast 04 FY01 before review_APAC Support Bookings - Jun03" xfId="1216"/>
    <cellStyle name="_Forecast 04 FY01 before review_APAC Support Bookings - Jun03_Acquisition Schedules" xfId="1217"/>
    <cellStyle name="_Forecast 04 FY01 before review_APAC Support Bookings - Jun03_APAC AS Aug'05 WD3 Flash" xfId="1218"/>
    <cellStyle name="_Forecast 04 FY01 before review_APAC Support Bookings - Jun03_APAC AS Aug'05 WD3 Flash_Acquisition Schedules" xfId="1219"/>
    <cellStyle name="_Forecast 04 FY01 before review_APAC Support Bookings - Jun03_AS Variance Analysis_Aug07" xfId="1220"/>
    <cellStyle name="_Forecast 04 FY01 before review_APAC Support Bookings - Jun03_AS Variance Analysis_Aug07_Acquisition Schedules" xfId="1221"/>
    <cellStyle name="_Forecast 04 FY01 before review_APAC Support Bookings - Jun03_AS WD1 Flash Charts - Apr'05" xfId="1222"/>
    <cellStyle name="_Forecast 04 FY01 before review_APAC Support Bookings - Jun03_AS WD1 Flash Charts - Apr'05_Acquisition Schedules" xfId="1223"/>
    <cellStyle name="_Forecast 04 FY01 before review_APAC Support Bookings - Jun03_AS WD1 Flash Charts - May'05" xfId="1224"/>
    <cellStyle name="_Forecast 04 FY01 before review_APAC Support Bookings - Jun03_AS WD1 Flash Charts - May'05_Acquisition Schedules" xfId="1225"/>
    <cellStyle name="_Forecast 04 FY01 before review_APAC Support Bookings - Jun03_AS WD3 Flash Charts - Apr'05" xfId="1226"/>
    <cellStyle name="_Forecast 04 FY01 before review_APAC Support Bookings - Jun03_AS WD3 Flash Charts - Apr'05_Acquisition Schedules" xfId="1227"/>
    <cellStyle name="_Forecast 04 FY01 before review_APAC Support Bookings - Jun03_AS WD3 Flash Charts - Mar'05v1" xfId="1228"/>
    <cellStyle name="_Forecast 04 FY01 before review_APAC Support Bookings - Jun03_AS WD3 Flash Charts - Mar'05v1_Acquisition Schedules" xfId="1229"/>
    <cellStyle name="_Forecast 04 FY01 before review_APAC Support Bookings - Jun03_CA WD1 Flash Charts - Sep'05" xfId="1230"/>
    <cellStyle name="_Forecast 04 FY01 before review_APAC Support Bookings - Jun03_CA WD1 Flash Charts - Sep'05_Acquisition Schedules" xfId="1231"/>
    <cellStyle name="_Forecast 04 FY01 before review_APAC Support Bookings - Jun03_Target Template" xfId="1232"/>
    <cellStyle name="_Forecast 04 FY01 before review_APAC Support Bookings - Jun03_Target Template_Acquisition Schedules" xfId="1233"/>
    <cellStyle name="_Forecast 04 FY01 before review_APAC Weekly Commit - FY04Q2W01" xfId="1234"/>
    <cellStyle name="_Forecast 04 FY01 before review_APAC Weekly Commit - FY04Q2W01_Acquisition Schedules" xfId="1235"/>
    <cellStyle name="_Forecast 04 FY01 before review_AS Variance Analysis_Aug07" xfId="1236"/>
    <cellStyle name="_Forecast 04 FY01 before review_AS Variance Analysis_Aug07_Acquisition Schedules" xfId="1237"/>
    <cellStyle name="_Forecast 04 FY01 before review_AS WD1 Flash Charts - Apr'05" xfId="1238"/>
    <cellStyle name="_Forecast 04 FY01 before review_AS WD1 Flash Charts - Apr'05_Acquisition Schedules" xfId="1239"/>
    <cellStyle name="_Forecast 04 FY01 before review_AS WD1 Flash Charts - May'05" xfId="1240"/>
    <cellStyle name="_Forecast 04 FY01 before review_AS WD1 Flash Charts - May'05_Acquisition Schedules" xfId="1241"/>
    <cellStyle name="_Forecast 04 FY01 before review_AS WD3 Flash Charts - Apr'05" xfId="1242"/>
    <cellStyle name="_Forecast 04 FY01 before review_AS WD3 Flash Charts - Apr'05_Acquisition Schedules" xfId="1243"/>
    <cellStyle name="_Forecast 04 FY01 before review_AS WD3 Flash Charts - Mar'05v1" xfId="1244"/>
    <cellStyle name="_Forecast 04 FY01 before review_AS WD3 Flash Charts - Mar'05v1_Acquisition Schedules" xfId="1245"/>
    <cellStyle name="_Forecast 04 FY01 before review_CA WD1 Flash Charts - Sep'05" xfId="1246"/>
    <cellStyle name="_Forecast 04 FY01 before review_CA WD1 Flash Charts - Sep'05_Acquisition Schedules" xfId="1247"/>
    <cellStyle name="_Forecast 04 FY01 before review_Forecast Accuracy &amp; Linearity" xfId="1248"/>
    <cellStyle name="_Forecast 04 FY01 before review_Forecast Accuracy &amp; Linearity_Acquisition Schedules" xfId="1249"/>
    <cellStyle name="_Forecast 04 FY01 before review_FY04 Korea Goaling" xfId="1250"/>
    <cellStyle name="_Forecast 04 FY01 before review_FY04 Korea Goaling_Acquisition Schedules" xfId="1251"/>
    <cellStyle name="_Forecast 04 FY01 before review_Q3'02 Ops Call_Feb'021  Korea" xfId="1252"/>
    <cellStyle name="_Forecast 04 FY01 before review_Q3'02 Ops Call_Feb'021  Korea_Acquisition Schedules" xfId="1253"/>
    <cellStyle name="_Forecast 04 FY01 before review_Q3'02 Ops Call_Feb'021  Korea_ANZ FY04 Goaling" xfId="1254"/>
    <cellStyle name="_Forecast 04 FY01 before review_Q3'02 Ops Call_Feb'021  Korea_ANZ FY04 Goaling_Acquisition Schedules" xfId="1255"/>
    <cellStyle name="_Forecast 04 FY01 before review_Q3'02 Ops Call_Feb'021  Korea_APAC AS Aug'05 WD3 Flash" xfId="1256"/>
    <cellStyle name="_Forecast 04 FY01 before review_Q3'02 Ops Call_Feb'021  Korea_APAC AS Aug'05 WD3 Flash_Acquisition Schedules" xfId="1257"/>
    <cellStyle name="_Forecast 04 FY01 before review_Q3'02 Ops Call_Feb'021  Korea_APAC Weekly Commit - FY04Q2W01" xfId="1258"/>
    <cellStyle name="_Forecast 04 FY01 before review_Q3'02 Ops Call_Feb'021  Korea_APAC Weekly Commit - FY04Q2W01_Acquisition Schedules" xfId="1259"/>
    <cellStyle name="_Forecast 04 FY01 before review_Q3'02 Ops Call_Feb'021  Korea_AS WD1 Flash Charts - Apr'05" xfId="1260"/>
    <cellStyle name="_Forecast 04 FY01 before review_Q3'02 Ops Call_Feb'021  Korea_AS WD1 Flash Charts - Apr'05_Acquisition Schedules" xfId="1261"/>
    <cellStyle name="_Forecast 04 FY01 before review_Q3'02 Ops Call_Feb'021  Korea_AS WD1 Flash Charts - May'05" xfId="1262"/>
    <cellStyle name="_Forecast 04 FY01 before review_Q3'02 Ops Call_Feb'021  Korea_AS WD1 Flash Charts - May'05_Acquisition Schedules" xfId="1263"/>
    <cellStyle name="_Forecast 04 FY01 before review_Q3'02 Ops Call_Feb'021  Korea_AS WD3 Flash Charts - Apr'05" xfId="1264"/>
    <cellStyle name="_Forecast 04 FY01 before review_Q3'02 Ops Call_Feb'021  Korea_AS WD3 Flash Charts - Apr'05_Acquisition Schedules" xfId="1265"/>
    <cellStyle name="_Forecast 04 FY01 before review_Q3'02 Ops Call_Feb'021  Korea_AS WD3 Flash Charts - Mar'05v1" xfId="1266"/>
    <cellStyle name="_Forecast 04 FY01 before review_Q3'02 Ops Call_Feb'021  Korea_AS WD3 Flash Charts - Mar'05v1_Acquisition Schedules" xfId="1267"/>
    <cellStyle name="_Forecast 04 FY01 before review_Q3'02 Ops Call_Feb'021  Korea_CA WD1 Flash Charts - Sep'05" xfId="1268"/>
    <cellStyle name="_Forecast 04 FY01 before review_Q3'02 Ops Call_Feb'021  Korea_CA WD1 Flash Charts - Sep'05_Acquisition Schedules" xfId="1269"/>
    <cellStyle name="_Forecast 04 FY01 before review_Q3'02 Ops Call_Feb'021  Korea_Forecast Accuracy &amp; Linearity" xfId="1270"/>
    <cellStyle name="_Forecast 04 FY01 before review_Q3'02 Ops Call_Feb'021  Korea_Forecast Accuracy &amp; Linearity_Acquisition Schedules" xfId="1271"/>
    <cellStyle name="_Forecast 04 FY01 before review_Q3'02 Ops Call_Feb'021  Korea_FY04 Korea Goaling" xfId="1272"/>
    <cellStyle name="_Forecast 04 FY01 before review_Q3'02 Ops Call_Feb'021  Korea_FY04 Korea Goaling_Acquisition Schedules" xfId="1273"/>
    <cellStyle name="_Forecast 04 FY01 before review_Q3'02 Ops Call_Feb'021  Korea_WD1APAC Summary-26-04-05 FY05 ------1" xfId="1274"/>
    <cellStyle name="_Forecast 04 FY01 before review_Q3'02 Ops Call_Feb'021  Korea_WD1APAC Summary-26-04-05 FY05 ------1_Acquisition Schedules" xfId="1275"/>
    <cellStyle name="_Forecast 04 FY01 before review_Target Template" xfId="1276"/>
    <cellStyle name="_Forecast 04 FY01 before review_Target Template_Acquisition Schedules" xfId="1277"/>
    <cellStyle name="_Forecast 04 FY01 before review_WD1APAC Summary-26-04-05 FY05 ------1" xfId="1278"/>
    <cellStyle name="_Forecast 04 FY01 before review_WD1APAC Summary-26-04-05 FY05 ------1_Acquisition Schedules" xfId="1279"/>
    <cellStyle name="_Forecast Accuracy &amp; Linearity" xfId="1280"/>
    <cellStyle name="_Forecast Summary" xfId="1281"/>
    <cellStyle name="_Forecast Summary 2" xfId="1282"/>
    <cellStyle name="_FP&amp;A Consolidated Forecast Q4FY'07" xfId="1283"/>
    <cellStyle name="_FP&amp;A Consolidated Forecast Q4FY'07 2" xfId="1284"/>
    <cellStyle name="_FP&amp;A Consolidated Forecast Q4FY'07 3" xfId="1285"/>
    <cellStyle name="_FP&amp;A Consolidated Forecast Q4FY'07 4" xfId="1286"/>
    <cellStyle name="_FP&amp;A Consolidated Forecast Q4FY'07 5" xfId="1287"/>
    <cellStyle name="_FP&amp;A Consolidated Forecast Q4FY'07 6" xfId="1288"/>
    <cellStyle name="_FP&amp;A Consolidated Forecast Q4FY'07 7" xfId="1289"/>
    <cellStyle name="_FP&amp;A Consolidated Forecast Q4FY'07 8" xfId="1290"/>
    <cellStyle name="_FY 07-08 Sales Plans - Final for Pat Belotti" xfId="1291"/>
    <cellStyle name="_FY02 APAC Goal(FINALv1)" xfId="1292"/>
    <cellStyle name="_FY02Plan Mkt Lob - Asia all - consol FINAL - CA1" xfId="1293"/>
    <cellStyle name="_FY02Plan Mkt Lob - Asia all - consol FINAL - CA1_Acquisition Schedules" xfId="1294"/>
    <cellStyle name="_FY02Plan Mkt Lob - Asia all - consol FINAL - CA1_APAC AS Aug'05 WD3 Flash" xfId="1295"/>
    <cellStyle name="_FY02Plan Mkt Lob - Asia all - consol FINAL - CA1_APAC AS Aug'05 WD3 Flash_Acquisition Schedules" xfId="1296"/>
    <cellStyle name="_FY02Plan Mkt Lob - Asia all - consol FINAL - CA1_APAC AS Oct'06 WD3 Flash" xfId="1297"/>
    <cellStyle name="_FY02Plan Mkt Lob - Asia all - consol FINAL - CA1_APAC AS Oct'06 WD3 Flash_Acquisition Schedules" xfId="1298"/>
    <cellStyle name="_FY02Plan Mkt Lob - Asia all - consol FINAL - CA1_APAC Support Bookings - Jun03" xfId="1299"/>
    <cellStyle name="_FY02Plan Mkt Lob - Asia all - consol FINAL - CA1_APAC Support Bookings - Jun03_Acquisition Schedules" xfId="1300"/>
    <cellStyle name="_FY02Plan Mkt Lob - Asia all - consol FINAL - CA1_APAC Support Bookings - Jun03_APAC AS Aug'05 WD3 Flash" xfId="1301"/>
    <cellStyle name="_FY02Plan Mkt Lob - Asia all - consol FINAL - CA1_APAC Support Bookings - Jun03_APAC AS Aug'05 WD3 Flash_Acquisition Schedules" xfId="1302"/>
    <cellStyle name="_FY02Plan Mkt Lob - Asia all - consol FINAL - CA1_APAC Support Bookings - Jun03_AS Variance Analysis_Aug07" xfId="1303"/>
    <cellStyle name="_FY02Plan Mkt Lob - Asia all - consol FINAL - CA1_APAC Support Bookings - Jun03_AS Variance Analysis_Aug07_Acquisition Schedules" xfId="1304"/>
    <cellStyle name="_FY02Plan Mkt Lob - Asia all - consol FINAL - CA1_APAC Support Bookings - Jun03_AS WD1 Flash Charts - Apr'05" xfId="1305"/>
    <cellStyle name="_FY02Plan Mkt Lob - Asia all - consol FINAL - CA1_APAC Support Bookings - Jun03_AS WD1 Flash Charts - Apr'05_Acquisition Schedules" xfId="1306"/>
    <cellStyle name="_FY02Plan Mkt Lob - Asia all - consol FINAL - CA1_APAC Support Bookings - Jun03_AS WD1 Flash Charts - May'05" xfId="1307"/>
    <cellStyle name="_FY02Plan Mkt Lob - Asia all - consol FINAL - CA1_APAC Support Bookings - Jun03_AS WD1 Flash Charts - May'05_Acquisition Schedules" xfId="1308"/>
    <cellStyle name="_FY02Plan Mkt Lob - Asia all - consol FINAL - CA1_APAC Support Bookings - Jun03_AS WD3 Flash Charts - Apr'05" xfId="1309"/>
    <cellStyle name="_FY02Plan Mkt Lob - Asia all - consol FINAL - CA1_APAC Support Bookings - Jun03_AS WD3 Flash Charts - Apr'05_Acquisition Schedules" xfId="1310"/>
    <cellStyle name="_FY02Plan Mkt Lob - Asia all - consol FINAL - CA1_APAC Support Bookings - Jun03_AS WD3 Flash Charts - Mar'05v1" xfId="1311"/>
    <cellStyle name="_FY02Plan Mkt Lob - Asia all - consol FINAL - CA1_APAC Support Bookings - Jun03_AS WD3 Flash Charts - Mar'05v1_Acquisition Schedules" xfId="1312"/>
    <cellStyle name="_FY02Plan Mkt Lob - Asia all - consol FINAL - CA1_APAC Support Bookings - Jun03_CA WD1 Flash Charts - Sep'05" xfId="1313"/>
    <cellStyle name="_FY02Plan Mkt Lob - Asia all - consol FINAL - CA1_APAC Support Bookings - Jun03_CA WD1 Flash Charts - Sep'05_Acquisition Schedules" xfId="1314"/>
    <cellStyle name="_FY02Plan Mkt Lob - Asia all - consol FINAL - CA1_APAC Support Bookings - Jun03_Target Template" xfId="1315"/>
    <cellStyle name="_FY02Plan Mkt Lob - Asia all - consol FINAL - CA1_APAC Support Bookings - Jun03_Target Template_Acquisition Schedules" xfId="1316"/>
    <cellStyle name="_FY02Plan Mkt Lob - Asia all - consol FINAL - CA1_APAC Weekly Commit - FY04Q2W01" xfId="1317"/>
    <cellStyle name="_FY02Plan Mkt Lob - Asia all - consol FINAL - CA1_APAC Weekly Commit - FY04Q2W01_Acquisition Schedules" xfId="1318"/>
    <cellStyle name="_FY02Plan Mkt Lob - Asia all - consol FINAL - CA1_AS Variance Analysis_Aug07" xfId="1319"/>
    <cellStyle name="_FY02Plan Mkt Lob - Asia all - consol FINAL - CA1_AS Variance Analysis_Aug07_Acquisition Schedules" xfId="1320"/>
    <cellStyle name="_FY02Plan Mkt Lob - Asia all - consol FINAL - CA1_AS WD1 Flash Charts - Apr'05" xfId="1321"/>
    <cellStyle name="_FY02Plan Mkt Lob - Asia all - consol FINAL - CA1_AS WD1 Flash Charts - Apr'05_Acquisition Schedules" xfId="1322"/>
    <cellStyle name="_FY02Plan Mkt Lob - Asia all - consol FINAL - CA1_AS WD1 Flash Charts - May'05" xfId="1323"/>
    <cellStyle name="_FY02Plan Mkt Lob - Asia all - consol FINAL - CA1_AS WD1 Flash Charts - May'05_Acquisition Schedules" xfId="1324"/>
    <cellStyle name="_FY02Plan Mkt Lob - Asia all - consol FINAL - CA1_AS WD3 Flash Charts - Apr'05" xfId="1325"/>
    <cellStyle name="_FY02Plan Mkt Lob - Asia all - consol FINAL - CA1_AS WD3 Flash Charts - Apr'05_Acquisition Schedules" xfId="1326"/>
    <cellStyle name="_FY02Plan Mkt Lob - Asia all - consol FINAL - CA1_AS WD3 Flash Charts - Mar'05v1" xfId="1327"/>
    <cellStyle name="_FY02Plan Mkt Lob - Asia all - consol FINAL - CA1_AS WD3 Flash Charts - Mar'05v1_Acquisition Schedules" xfId="1328"/>
    <cellStyle name="_FY02Plan Mkt Lob - Asia all - consol FINAL - CA1_CA WD1 Flash Charts - Sep'05" xfId="1329"/>
    <cellStyle name="_FY02Plan Mkt Lob - Asia all - consol FINAL - CA1_CA WD1 Flash Charts - Sep'05_Acquisition Schedules" xfId="1330"/>
    <cellStyle name="_FY02Plan Mkt Lob - Asia all - consol FINAL - CA1_Forecast Accuracy &amp; Linearity" xfId="1331"/>
    <cellStyle name="_FY02Plan Mkt Lob - Asia all - consol FINAL - CA1_Forecast Accuracy &amp; Linearity_Acquisition Schedules" xfId="1332"/>
    <cellStyle name="_FY02Plan Mkt Lob - Asia all - consol FINAL - CA1_FY04 Korea Goaling" xfId="1333"/>
    <cellStyle name="_FY02Plan Mkt Lob - Asia all - consol FINAL - CA1_FY04 Korea Goaling_Acquisition Schedules" xfId="1334"/>
    <cellStyle name="_FY02Plan Mkt Lob - Asia all - consol FINAL - CA1_Q3'02 Ops Call_Feb'021  Korea" xfId="1335"/>
    <cellStyle name="_FY02Plan Mkt Lob - Asia all - consol FINAL - CA1_Q3'02 Ops Call_Feb'021  Korea_Acquisition Schedules" xfId="1336"/>
    <cellStyle name="_FY02Plan Mkt Lob - Asia all - consol FINAL - CA1_Q3'02 Ops Call_Feb'021  Korea_ANZ FY04 Goaling" xfId="1337"/>
    <cellStyle name="_FY02Plan Mkt Lob - Asia all - consol FINAL - CA1_Q3'02 Ops Call_Feb'021  Korea_ANZ FY04 Goaling_Acquisition Schedules" xfId="1338"/>
    <cellStyle name="_FY02Plan Mkt Lob - Asia all - consol FINAL - CA1_Q3'02 Ops Call_Feb'021  Korea_APAC AS Aug'05 WD3 Flash" xfId="1339"/>
    <cellStyle name="_FY02Plan Mkt Lob - Asia all - consol FINAL - CA1_Q3'02 Ops Call_Feb'021  Korea_APAC AS Aug'05 WD3 Flash_Acquisition Schedules" xfId="1340"/>
    <cellStyle name="_FY02Plan Mkt Lob - Asia all - consol FINAL - CA1_Q3'02 Ops Call_Feb'021  Korea_APAC Weekly Commit - FY04Q2W01" xfId="1341"/>
    <cellStyle name="_FY02Plan Mkt Lob - Asia all - consol FINAL - CA1_Q3'02 Ops Call_Feb'021  Korea_APAC Weekly Commit - FY04Q2W01_Acquisition Schedules" xfId="1342"/>
    <cellStyle name="_FY02Plan Mkt Lob - Asia all - consol FINAL - CA1_Q3'02 Ops Call_Feb'021  Korea_AS WD1 Flash Charts - Apr'05" xfId="1343"/>
    <cellStyle name="_FY02Plan Mkt Lob - Asia all - consol FINAL - CA1_Q3'02 Ops Call_Feb'021  Korea_AS WD1 Flash Charts - Apr'05_Acquisition Schedules" xfId="1344"/>
    <cellStyle name="_FY02Plan Mkt Lob - Asia all - consol FINAL - CA1_Q3'02 Ops Call_Feb'021  Korea_AS WD1 Flash Charts - May'05" xfId="1345"/>
    <cellStyle name="_FY02Plan Mkt Lob - Asia all - consol FINAL - CA1_Q3'02 Ops Call_Feb'021  Korea_AS WD1 Flash Charts - May'05_Acquisition Schedules" xfId="1346"/>
    <cellStyle name="_FY02Plan Mkt Lob - Asia all - consol FINAL - CA1_Q3'02 Ops Call_Feb'021  Korea_AS WD3 Flash Charts - Apr'05" xfId="1347"/>
    <cellStyle name="_FY02Plan Mkt Lob - Asia all - consol FINAL - CA1_Q3'02 Ops Call_Feb'021  Korea_AS WD3 Flash Charts - Apr'05_Acquisition Schedules" xfId="1348"/>
    <cellStyle name="_FY02Plan Mkt Lob - Asia all - consol FINAL - CA1_Q3'02 Ops Call_Feb'021  Korea_AS WD3 Flash Charts - Mar'05v1" xfId="1349"/>
    <cellStyle name="_FY02Plan Mkt Lob - Asia all - consol FINAL - CA1_Q3'02 Ops Call_Feb'021  Korea_AS WD3 Flash Charts - Mar'05v1_Acquisition Schedules" xfId="1350"/>
    <cellStyle name="_FY02Plan Mkt Lob - Asia all - consol FINAL - CA1_Q3'02 Ops Call_Feb'021  Korea_CA WD1 Flash Charts - Sep'05" xfId="1351"/>
    <cellStyle name="_FY02Plan Mkt Lob - Asia all - consol FINAL - CA1_Q3'02 Ops Call_Feb'021  Korea_CA WD1 Flash Charts - Sep'05_Acquisition Schedules" xfId="1352"/>
    <cellStyle name="_FY02Plan Mkt Lob - Asia all - consol FINAL - CA1_Q3'02 Ops Call_Feb'021  Korea_Forecast Accuracy &amp; Linearity" xfId="1353"/>
    <cellStyle name="_FY02Plan Mkt Lob - Asia all - consol FINAL - CA1_Q3'02 Ops Call_Feb'021  Korea_Forecast Accuracy &amp; Linearity_Acquisition Schedules" xfId="1354"/>
    <cellStyle name="_FY02Plan Mkt Lob - Asia all - consol FINAL - CA1_Q3'02 Ops Call_Feb'021  Korea_FY04 Korea Goaling" xfId="1355"/>
    <cellStyle name="_FY02Plan Mkt Lob - Asia all - consol FINAL - CA1_Q3'02 Ops Call_Feb'021  Korea_FY04 Korea Goaling_Acquisition Schedules" xfId="1356"/>
    <cellStyle name="_FY02Plan Mkt Lob - Asia all - consol FINAL - CA1_Q3'02 Ops Call_Feb'021  Korea_WD1APAC Summary-26-04-05 FY05 ------1" xfId="1357"/>
    <cellStyle name="_FY02Plan Mkt Lob - Asia all - consol FINAL - CA1_Q3'02 Ops Call_Feb'021  Korea_WD1APAC Summary-26-04-05 FY05 ------1_Acquisition Schedules" xfId="1358"/>
    <cellStyle name="_FY02Plan Mkt Lob - Asia all - consol FINAL - CA1_Target Template" xfId="1359"/>
    <cellStyle name="_FY02Plan Mkt Lob - Asia all - consol FINAL - CA1_Target Template_Acquisition Schedules" xfId="1360"/>
    <cellStyle name="_FY02Plan Mkt Lob - Asia all - consol FINAL - CA1_WD1APAC Summary-26-04-05 FY05 ------1" xfId="1361"/>
    <cellStyle name="_FY02Plan Mkt Lob - Asia all - consol FINAL - CA1_WD1APAC Summary-26-04-05 FY05 ------1_Acquisition Schedules" xfId="1362"/>
    <cellStyle name="_FY03Model0619" xfId="1363"/>
    <cellStyle name="_FY03Model0619 2" xfId="1364"/>
    <cellStyle name="_FY03Model0619 3" xfId="1365"/>
    <cellStyle name="_FY03Model0619 4" xfId="1366"/>
    <cellStyle name="_FY03Model0619 5" xfId="1367"/>
    <cellStyle name="_FY03Model0619 6" xfId="1368"/>
    <cellStyle name="_FY03Model0619 7" xfId="1369"/>
    <cellStyle name="_FY03Model0619 8" xfId="1370"/>
    <cellStyle name="_FY03Model0619_Acquisition Schedules" xfId="1371"/>
    <cellStyle name="_FY04 goal template - CA Canada" xfId="1372"/>
    <cellStyle name="_FY04 goal template - CA Canada_Acquisition Schedules" xfId="1373"/>
    <cellStyle name="_FY04 Plan Book" xfId="1374"/>
    <cellStyle name="_FY04 Plan REVISED-FINAL from Elisa Aug.'03" xfId="1375"/>
    <cellStyle name="_FY04 Plan REVISED-FINAL from Elisa Aug.'03_Acquisition Schedules" xfId="1376"/>
    <cellStyle name="_FY04 Q1 EIS Bookings AES_Match LT Report_Week 3" xfId="1377"/>
    <cellStyle name="_FY04 Q1 EIS Bookings AES_Match LT Report_Week 3_Acquisition Schedules" xfId="1378"/>
    <cellStyle name="_FY04 YTD Bookings Summary -AUG wk2 - Q1" xfId="1379"/>
    <cellStyle name="_FY04 YTD Bookings Summary -AUG wk2 - Q1_Acquisition Schedules" xfId="1380"/>
    <cellStyle name="_FY04 YTD Bookings Summary -AUG wk3 - Q1" xfId="1381"/>
    <cellStyle name="_FY04 YTD Bookings Summary -AUG wk3 - Q1_Acquisition Schedules" xfId="1382"/>
    <cellStyle name="_FY04_YTD_Bookings_Summary_JULY_wk12_Q4" xfId="1383"/>
    <cellStyle name="_FY04_YTD_Bookings_Summary_JULY_wk12_Q4_Acquisition Schedules" xfId="1384"/>
    <cellStyle name="_FY'04+FY'05 -" xfId="1385"/>
    <cellStyle name="_FY05 AA - Risk Buys (to Dao 042005)" xfId="1386"/>
    <cellStyle name="_FY05 AA - Risk Buys (to Dao 072605) (2)" xfId="1387"/>
    <cellStyle name="_FY05 AA - Risk Buys2_Janice Griffin" xfId="1388"/>
    <cellStyle name="_FY05 AA - Risk Buys3" xfId="1389"/>
    <cellStyle name="_FY'05 Plan_rev3rdpass" xfId="1390"/>
    <cellStyle name="_FY'05 Plan_rev3rdpass_Acquisition Schedules" xfId="1391"/>
    <cellStyle name="_FY05_YTD_Bookings_Summary_AUG_wk3_Q1 " xfId="1392"/>
    <cellStyle name="_FY05_YTD_Bookings_Summary_AUG_wk3_Q1 _Acquisition Schedules" xfId="1393"/>
    <cellStyle name="_FY05_YTD_Bookings_Summary_SEPT_wk3_Q1 " xfId="1394"/>
    <cellStyle name="_FY05_YTD_Bookings_Summary_SEPT_wk3_Q1 _Acquisition Schedules" xfId="1395"/>
    <cellStyle name="_FY06 AA - Risk Buys-March" xfId="1396"/>
    <cellStyle name="_FY'06 Service Bookings Plan (for Quan)" xfId="1397"/>
    <cellStyle name="_FY'06 Service Bookings Plan (for Quan)_Acquisition Schedules" xfId="1398"/>
    <cellStyle name="_FY'07 Plan vs forecast 01-04-07" xfId="1399"/>
    <cellStyle name="_FY'07 Plan vs forecast 01-04-07 2" xfId="1400"/>
    <cellStyle name="_FY'07 Plan vs forecast 01-04-07 3" xfId="1401"/>
    <cellStyle name="_FY'07 Plan vs forecast 01-04-07 4" xfId="1402"/>
    <cellStyle name="_FY'07 Plan vs forecast 01-04-07 5" xfId="1403"/>
    <cellStyle name="_FY'07 Plan vs forecast 01-04-07 6" xfId="1404"/>
    <cellStyle name="_FY'07 Plan vs forecast 01-04-07 7" xfId="1405"/>
    <cellStyle name="_FY'07 Plan vs forecast 01-04-07 8" xfId="1406"/>
    <cellStyle name="_FY07REVIEWPACKAGEFORJIM" xfId="1407"/>
    <cellStyle name="_FY07REVIEWPACKAGEFORJIM 2" xfId="1408"/>
    <cellStyle name="_FY07REVIEWPACKAGEFORJIM 3" xfId="1409"/>
    <cellStyle name="_FY07REVIEWPACKAGEFORJIM 4" xfId="1410"/>
    <cellStyle name="_FY07REVIEWPACKAGEFORJIM 5" xfId="1411"/>
    <cellStyle name="_FY07REVIEWPACKAGEFORJIM 6" xfId="1412"/>
    <cellStyle name="_FY07REVIEWPACKAGEFORJIM 7" xfId="1413"/>
    <cellStyle name="_FY07REVIEWPACKAGEFORJIM 8" xfId="1414"/>
    <cellStyle name="_FY08 fist pass" xfId="1415"/>
    <cellStyle name="_FY08 fist pass 2" xfId="1416"/>
    <cellStyle name="_FY08 fist pass 3" xfId="1417"/>
    <cellStyle name="_FY08 fist pass 4" xfId="1418"/>
    <cellStyle name="_FY08 fist pass 5" xfId="1419"/>
    <cellStyle name="_FY08 fist pass 6" xfId="1420"/>
    <cellStyle name="_FY08 fist pass 7" xfId="1421"/>
    <cellStyle name="_FY08 Modeling (2)" xfId="1422"/>
    <cellStyle name="_FY08 Modeling (2) 2" xfId="1423"/>
    <cellStyle name="_FY08 Modeling (2) 3" xfId="1424"/>
    <cellStyle name="_FY08 Modeling (2) 4" xfId="1425"/>
    <cellStyle name="_FY08 Modeling (2) 5" xfId="1426"/>
    <cellStyle name="_FY08 Modeling (2) 6" xfId="1427"/>
    <cellStyle name="_FY08 Modeling (2) 7" xfId="1428"/>
    <cellStyle name="_FY08-09 IP Budget Q2 v1" xfId="1429"/>
    <cellStyle name="_GAAP GM$" xfId="1430"/>
    <cellStyle name="_Gartner - Misc Market data" xfId="1431"/>
    <cellStyle name="_Ginseng Analysis Final - Jan 29, 2004" xfId="1432"/>
    <cellStyle name="_GM Trend" xfId="1433"/>
    <cellStyle name="_GM$ FebvsCommit" xfId="1434"/>
    <cellStyle name="_GM$ FebvsNov" xfId="1435"/>
    <cellStyle name="_GM$ May Act vs. Aug Act" xfId="1436"/>
    <cellStyle name="_GM$ Q207 Vs Q206 Actuals YTD" xfId="1437"/>
    <cellStyle name="_GM$ Q3OQ2" xfId="1438"/>
    <cellStyle name="_Goaling update 2.09Ire1" xfId="1439"/>
    <cellStyle name="_goaling update 9th sept" xfId="1440"/>
    <cellStyle name="_Greater China FY02 Goal-v21" xfId="1441"/>
    <cellStyle name="_GSR Jun FY07 SPA Platform Breakdown" xfId="1442"/>
    <cellStyle name="_GSR Jun FY07 SPA Platform Breakdown 2" xfId="1443"/>
    <cellStyle name="_GSR Spa v Platform Breakdown Jul07" xfId="1444"/>
    <cellStyle name="_GSR Spa v Platform Breakdown Jul07 2" xfId="1445"/>
    <cellStyle name="_Guiding Assumptions" xfId="1446"/>
    <cellStyle name="_HARGROVE FY05 Expenses-FY05 Q4 MAY" xfId="1447"/>
    <cellStyle name="_HARGROVE FY05 Expenses-FY05 Q4 MAY_Acquisition Schedules" xfId="1448"/>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i2 comparison_013007 to 010407" xfId="1449"/>
    <cellStyle name="_i2 comparison_013007 to 010407 2" xfId="1450"/>
    <cellStyle name="_Input Sheet" xfId="1451"/>
    <cellStyle name="_Input Sheet_Acquisition Schedules" xfId="1452"/>
    <cellStyle name="_Inv summary template for Linksys" xfId="1453"/>
    <cellStyle name="_Inventory schedule for December Cisco Mtg" xfId="1454"/>
    <cellStyle name="_Inventory schedule for December Cisco Mtg 2" xfId="1455"/>
    <cellStyle name="_IP STB Report 03.26.07" xfId="1456"/>
    <cellStyle name="_IP STB Report 03.26.07 2" xfId="1457"/>
    <cellStyle name="_IP STB Report 12.21.07 values" xfId="1458"/>
    <cellStyle name="_IP STB Report 12.21.07 values 2" xfId="1459"/>
    <cellStyle name="_IP STB Report 5.29.07" xfId="1460"/>
    <cellStyle name="_IP STB Report 5.29.07 2" xfId="1461"/>
    <cellStyle name="_IP STB Report 6.25.07" xfId="1462"/>
    <cellStyle name="_IP STB Report 6.25.07 2" xfId="1463"/>
    <cellStyle name="_IP STB Report Final Q2'08 values" xfId="1464"/>
    <cellStyle name="_IP STB Report Final Q2'08 values 2" xfId="1465"/>
    <cellStyle name="_IP STB REPORT FINAL Q3'07" xfId="1466"/>
    <cellStyle name="_IP STB REPORT FINAL Q3'07 2" xfId="1467"/>
    <cellStyle name="_IP STB Report Q1'08 9.24.07 values" xfId="1468"/>
    <cellStyle name="_IP STB Report Q1'08 9.24.07 values 2" xfId="1469"/>
    <cellStyle name="_IP STB Report Q1'08 FINAL values1" xfId="1470"/>
    <cellStyle name="_IP STB Report Q1'08 FINAL values1 2" xfId="1471"/>
    <cellStyle name="_IP STB Report Q1'08 values 8.27.07" xfId="1472"/>
    <cellStyle name="_IP STB Report Q1'08 values 8.27.07 2" xfId="1473"/>
    <cellStyle name="_IP STB Report Q4 FINALvalues" xfId="1474"/>
    <cellStyle name="_IP STB Report Q4 FINALvalues 2" xfId="1475"/>
    <cellStyle name="_IR schedule - TMS revenue segments" xfId="1476"/>
    <cellStyle name="_Jan-05 TAS release_US" xfId="1477"/>
    <cellStyle name="_Jan-05 TAS release_US_Acquisition Schedules" xfId="1478"/>
    <cellStyle name="_Jan05AS rev trans Log" xfId="1479"/>
    <cellStyle name="_Jan05AS rev trans Log_Acquisition Schedules" xfId="1480"/>
    <cellStyle name="_Japan" xfId="1481"/>
    <cellStyle name="_Japan 10" xfId="1482"/>
    <cellStyle name="_Japan 11" xfId="1483"/>
    <cellStyle name="_Japan 12" xfId="1484"/>
    <cellStyle name="_Japan 13" xfId="1485"/>
    <cellStyle name="_Japan 14" xfId="1486"/>
    <cellStyle name="_Japan 15" xfId="1487"/>
    <cellStyle name="_Japan 16" xfId="1488"/>
    <cellStyle name="_Japan 17" xfId="1489"/>
    <cellStyle name="_Japan 18" xfId="1490"/>
    <cellStyle name="_Japan 19" xfId="1491"/>
    <cellStyle name="_Japan 2" xfId="1492"/>
    <cellStyle name="_Japan 20" xfId="1493"/>
    <cellStyle name="_Japan 21" xfId="1494"/>
    <cellStyle name="_Japan 22" xfId="1495"/>
    <cellStyle name="_Japan 23" xfId="1496"/>
    <cellStyle name="_Japan 24" xfId="1497"/>
    <cellStyle name="_Japan 25" xfId="1498"/>
    <cellStyle name="_Japan 26" xfId="1499"/>
    <cellStyle name="_Japan 27" xfId="1500"/>
    <cellStyle name="_Japan 28" xfId="1501"/>
    <cellStyle name="_Japan 29" xfId="1502"/>
    <cellStyle name="_Japan 3" xfId="1503"/>
    <cellStyle name="_Japan 30" xfId="1504"/>
    <cellStyle name="_Japan 4" xfId="1505"/>
    <cellStyle name="_Japan 5" xfId="1506"/>
    <cellStyle name="_Japan 6" xfId="1507"/>
    <cellStyle name="_Japan 7" xfId="1508"/>
    <cellStyle name="_Japan 8" xfId="1509"/>
    <cellStyle name="_Japan 9" xfId="1510"/>
    <cellStyle name="_Japan AS Expense 16Jan2003" xfId="1511"/>
    <cellStyle name="_Japan AS Expense 16Jan2003_Acquisition Schedules" xfId="1512"/>
    <cellStyle name="_JAPAN Support Bookings - Dec03" xfId="1513"/>
    <cellStyle name="_JAPAN Support Bookings - Dec03_Acquisition Schedules" xfId="1514"/>
    <cellStyle name="_JAPAN Support Bookings - Feb03_Aki" xfId="1515"/>
    <cellStyle name="_JAPAN Support Bookings - Feb03_Aki_Acquisition Schedules" xfId="1516"/>
    <cellStyle name="_JAPAN Support Bookings - Jun03" xfId="1517"/>
    <cellStyle name="_JAPAN Support Bookings - Jun03_Acquisition Schedules" xfId="1518"/>
    <cellStyle name="_JAPAN Support Bookings - Nov032" xfId="1519"/>
    <cellStyle name="_JAPAN Support Bookings - Nov032_Acquisition Schedules" xfId="1520"/>
    <cellStyle name="_JAPAN Support Bookings - Oct03_Aki2" xfId="1521"/>
    <cellStyle name="_JAPAN Support Bookings - Oct03_Aki2_Acquisition Schedules" xfId="1522"/>
    <cellStyle name="_JAPAN Support Bookings -June02" xfId="1523"/>
    <cellStyle name="_JAPAN Support Bookings -June02_Acquisition Schedules" xfId="1524"/>
    <cellStyle name="_Japan_Acquisition Schedules" xfId="1525"/>
    <cellStyle name="_Japan_Top_Deals_by_Theater_Profile_Sep_wk3" xfId="1526"/>
    <cellStyle name="_Japan_Top_Deals_by_Theater_Profile_Sep_wk3_Acquisition Schedules" xfId="1527"/>
    <cellStyle name="_Japan_Top_Deals_Q2_Wk4 (2)" xfId="1528"/>
    <cellStyle name="_Japan_Top_Deals_Q2_Wk4 (2)_Acquisition Schedules" xfId="1529"/>
    <cellStyle name="_Japan_Top_Deals_Q2_Wk7" xfId="1530"/>
    <cellStyle name="_Japan_Top_Deals_Q2_Wk7_Acquisition Schedules" xfId="1531"/>
    <cellStyle name="_JuL FY07 Reconciliation" xfId="1532"/>
    <cellStyle name="_JuL FY07 Reconciliation 2" xfId="1533"/>
    <cellStyle name="_July'08 OH E&amp;O Summary M3 FINAL" xfId="1534"/>
    <cellStyle name="_JulyFY07 7600 MRP upload" xfId="1535"/>
    <cellStyle name="_JulyFY07 7600 MRP upload 2" xfId="1536"/>
    <cellStyle name="_Jun'08 OH E&amp;O Summary M1 FINAL" xfId="1537"/>
    <cellStyle name="_June Prelims" xfId="1538"/>
    <cellStyle name="_June Prelims_Acquisition Schedules" xfId="1539"/>
    <cellStyle name="_Lean Close Schedule" xfId="1540"/>
    <cellStyle name="_Linksys Theater Dashboard_MayFY06" xfId="1541"/>
    <cellStyle name="_List of Schedules - Iron Port_v1" xfId="1542"/>
    <cellStyle name="_List of Schedules - Iron Port_v1_Acquisition Schedules" xfId="1543"/>
    <cellStyle name="_l-Section 9 - Discounts" xfId="1544"/>
    <cellStyle name="_LTB's" xfId="1545"/>
    <cellStyle name="_Mar FY01 Dashboard - Asia2" xfId="1546"/>
    <cellStyle name="_Mar FY01 Dashboard - Asia2_Acquisition Schedules" xfId="1547"/>
    <cellStyle name="_Mar FY01 Dashboard - Asia2_ANZ FY04 Goaling" xfId="1548"/>
    <cellStyle name="_Mar FY01 Dashboard - Asia2_ANZ FY04 Goaling_Acquisition Schedules" xfId="1549"/>
    <cellStyle name="_Mar FY01 Dashboard - Asia2_APAC AS Aug'05 WD3 Flash" xfId="1550"/>
    <cellStyle name="_Mar FY01 Dashboard - Asia2_APAC AS Aug'05 WD3 Flash_Acquisition Schedules" xfId="1551"/>
    <cellStyle name="_Mar FY01 Dashboard - Asia2_APAC Weekly Commit - FY04Q2W01" xfId="1552"/>
    <cellStyle name="_Mar FY01 Dashboard - Asia2_APAC Weekly Commit - FY04Q2W01_Acquisition Schedules" xfId="1553"/>
    <cellStyle name="_Mar FY01 Dashboard - Asia2_AS WD1 Flash Charts - Apr'05" xfId="1554"/>
    <cellStyle name="_Mar FY01 Dashboard - Asia2_AS WD1 Flash Charts - Apr'05_Acquisition Schedules" xfId="1555"/>
    <cellStyle name="_Mar FY01 Dashboard - Asia2_AS WD1 Flash Charts - May'05" xfId="1556"/>
    <cellStyle name="_Mar FY01 Dashboard - Asia2_AS WD1 Flash Charts - May'05_Acquisition Schedules" xfId="1557"/>
    <cellStyle name="_Mar FY01 Dashboard - Asia2_AS WD3 Flash Charts - Apr'05" xfId="1558"/>
    <cellStyle name="_Mar FY01 Dashboard - Asia2_AS WD3 Flash Charts - Apr'05_Acquisition Schedules" xfId="1559"/>
    <cellStyle name="_Mar FY01 Dashboard - Asia2_AS WD3 Flash Charts - Mar'05v1" xfId="1560"/>
    <cellStyle name="_Mar FY01 Dashboard - Asia2_AS WD3 Flash Charts - Mar'05v1_Acquisition Schedules" xfId="1561"/>
    <cellStyle name="_Mar FY01 Dashboard - Asia2_CA WD1 Flash Charts - Sep'05" xfId="1562"/>
    <cellStyle name="_Mar FY01 Dashboard - Asia2_CA WD1 Flash Charts - Sep'05_Acquisition Schedules" xfId="1563"/>
    <cellStyle name="_Mar FY01 Dashboard - Asia2_Forecast Accuracy &amp; Linearity" xfId="1564"/>
    <cellStyle name="_Mar FY01 Dashboard - Asia2_Forecast Accuracy &amp; Linearity_Acquisition Schedules" xfId="1565"/>
    <cellStyle name="_Mar FY01 Dashboard - Asia2_FY04 Korea Goaling" xfId="1566"/>
    <cellStyle name="_Mar FY01 Dashboard - Asia2_FY04 Korea Goaling_Acquisition Schedules" xfId="1567"/>
    <cellStyle name="_Mar FY01 Dashboard - Asia2_WD1APAC Summary-26-04-05 FY05 ------1" xfId="1568"/>
    <cellStyle name="_Mar FY01 Dashboard - Asia2_WD1APAC Summary-26-04-05 FY05 ------1_Acquisition Schedules" xfId="1569"/>
    <cellStyle name="_Mar FY07 Reconciliation" xfId="1570"/>
    <cellStyle name="_Mar FY07 Reconciliation 2" xfId="1571"/>
    <cellStyle name="_MAR_05AS rev trans Log" xfId="1572"/>
    <cellStyle name="_Mar-05 PF Hierarchy" xfId="1573"/>
    <cellStyle name="_Mar-05 PF Hierarchy 2" xfId="1574"/>
    <cellStyle name="_Mar-05 PF Hierarchy 3" xfId="1575"/>
    <cellStyle name="_Mar-05 PF Hierarchy 4" xfId="1576"/>
    <cellStyle name="_Mar-05 PF Hierarchy 5" xfId="1577"/>
    <cellStyle name="_Mar-05 PF Hierarchy 6" xfId="1578"/>
    <cellStyle name="_Mar-05 PF Hierarchy 7" xfId="1579"/>
    <cellStyle name="_Margin Forecast Detail FY06 with Net Shipped" xfId="1580"/>
    <cellStyle name="_Margin Forecast Detail FY06 with Net Shipped 2" xfId="1581"/>
    <cellStyle name="_Market_Segment_Expense_FY03Q31" xfId="1582"/>
    <cellStyle name="_Market_Segment_Expense_FY03Q31_Acquisition Schedules" xfId="1583"/>
    <cellStyle name="_MarketSegmentPL_FY03Q4" xfId="1584"/>
    <cellStyle name="_MarketSegmentPL_FY03Q4_Acquisition Schedules" xfId="1585"/>
    <cellStyle name="_Master Abbrev Modelv12" xfId="1586"/>
    <cellStyle name="_MAY_05AS rev trans Log" xfId="1587"/>
    <cellStyle name="_May-05 PF Hierarchy" xfId="1588"/>
    <cellStyle name="_May-05 PF Hierarchy 2" xfId="1589"/>
    <cellStyle name="_May-05 PF Hierarchy 3" xfId="1590"/>
    <cellStyle name="_May-05 PF Hierarchy 4" xfId="1591"/>
    <cellStyle name="_May-05 PF Hierarchy 5" xfId="1592"/>
    <cellStyle name="_May-05 PF Hierarchy 6" xfId="1593"/>
    <cellStyle name="_May-05 PF Hierarchy 7" xfId="1594"/>
    <cellStyle name="_May'08 OH E&amp;O Summary M1 FINAL" xfId="1595"/>
    <cellStyle name="_MayFY07 MCP Forecast FINAL" xfId="1596"/>
    <cellStyle name="_MayFY07 MCP Forecast FINAL 2" xfId="1597"/>
    <cellStyle name="_Mfg Schedules as of 1.26.07 Values" xfId="1598"/>
    <cellStyle name="_Mfg Schedules as of 1.26.07 Values 2" xfId="1599"/>
    <cellStyle name="_Mfg Schedules as of 3.24.07_values1" xfId="1600"/>
    <cellStyle name="_Mfg Schedules as of 3.24.07_values1 2" xfId="1601"/>
    <cellStyle name="_Mfg Schedules as of 4.27.07 values" xfId="1602"/>
    <cellStyle name="_Mfg Schedules as of 4.27.07 values 2" xfId="1603"/>
    <cellStyle name="_Mfg Schedules as of 5.26.07 values" xfId="1604"/>
    <cellStyle name="_Mfg Schedules as of 5.26.07 values 2" xfId="1605"/>
    <cellStyle name="_Model 032604 Dan Final" xfId="1606"/>
    <cellStyle name="_Modem Sales 01 02 07 (2)" xfId="1607"/>
    <cellStyle name="_Modem Sales 01 02 07 (2) 2" xfId="1608"/>
    <cellStyle name="_Modem Sales Final Q1'08" xfId="1609"/>
    <cellStyle name="_Modem Sales Final Q1'08 2" xfId="1610"/>
    <cellStyle name="_Multiple" xfId="19"/>
    <cellStyle name="_Multiple 2" xfId="1611"/>
    <cellStyle name="_Multiple_AVP" xfId="1612"/>
    <cellStyle name="_Multiple_Book1" xfId="1613"/>
    <cellStyle name="_Multiple_contribution_analysis" xfId="1614"/>
    <cellStyle name="_MultipleSpace" xfId="20"/>
    <cellStyle name="_MultipleSpace 2" xfId="1615"/>
    <cellStyle name="_MultipleSpace_AVP" xfId="1616"/>
    <cellStyle name="_MultipleSpace_Book1" xfId="1617"/>
    <cellStyle name="_MultipleSpace_contribution_analysis" xfId="1618"/>
    <cellStyle name="_MultipleSpace_DCF_format" xfId="1619"/>
    <cellStyle name="_Net Suite Bookings Q106 to 5_31_07 for Cisco Goaling v2" xfId="1620"/>
    <cellStyle name="_NEW AABU FORECAST 110906" xfId="1621"/>
    <cellStyle name="_NEW AABU FORECAST 110906 2" xfId="1622"/>
    <cellStyle name="_NMS GM% Dec Vs Mar Qtd FY07 Act" xfId="1623"/>
    <cellStyle name="_Nov FY07" xfId="1624"/>
    <cellStyle name="_Nov FY07 2" xfId="1625"/>
    <cellStyle name="_Nov FY08 Reconciliation" xfId="1626"/>
    <cellStyle name="_Nov FY08 Reconciliation 2" xfId="1627"/>
    <cellStyle name="_Nov-05 OH Reserve" xfId="1628"/>
    <cellStyle name="_Nov-05 OH Reserve 2" xfId="1629"/>
    <cellStyle name="_Nov-05 OH Reserve 3" xfId="1630"/>
    <cellStyle name="_Nov-05 OH Reserve 4" xfId="1631"/>
    <cellStyle name="_Nov-05 OH Reserve 5" xfId="1632"/>
    <cellStyle name="_Nov-05 OH Reserve 6" xfId="1633"/>
    <cellStyle name="_Nov-05 OH Reserve 7" xfId="1634"/>
    <cellStyle name="_Nov-06 PF Hierarchy" xfId="1635"/>
    <cellStyle name="_Nov-06 PF Hierarchy 2" xfId="1636"/>
    <cellStyle name="_Nov-06 PF Hierarchy 3" xfId="1637"/>
    <cellStyle name="_Nov-06 PF Hierarchy 4" xfId="1638"/>
    <cellStyle name="_Nov-06 PF Hierarchy 5" xfId="1639"/>
    <cellStyle name="_Nov-06 PF Hierarchy 6" xfId="1640"/>
    <cellStyle name="_Nov-06 PF Hierarchy 7" xfId="1641"/>
    <cellStyle name="_Nov'08 Close Controller Review" xfId="1642"/>
    <cellStyle name="_Nov'08 OH E&amp;O Summary M1 FINAL" xfId="1643"/>
    <cellStyle name="_November Other Reserves" xfId="1644"/>
    <cellStyle name="_Oct FY07" xfId="1645"/>
    <cellStyle name="_Oct FY07 2" xfId="1646"/>
    <cellStyle name="_Opex Consolidation1" xfId="1647"/>
    <cellStyle name="_Ops Review - FY04" xfId="1648"/>
    <cellStyle name="_OPS REVIEW WORKBOOK" xfId="1649"/>
    <cellStyle name="_OPS REVIEW WORKBOOK_Acquisition Schedules" xfId="1650"/>
    <cellStyle name="_Other Reserves and Buydown" xfId="1651"/>
    <cellStyle name="_Overhead" xfId="1652"/>
    <cellStyle name="_P10 May FY02 ASIA PAC BOOK FCST - FINAL" xfId="1653"/>
    <cellStyle name="_P12 Jul FY03 ASIA PAC BOOK FCST - Final" xfId="1654"/>
    <cellStyle name="_P12 Jul'04 AS APAC Mgmt Report" xfId="1655"/>
    <cellStyle name="_P12 Jul'04 AS APAC Mgmt Report_Acquisition Schedules" xfId="1656"/>
    <cellStyle name="_Percent" xfId="1657"/>
    <cellStyle name="_Percent_AVP" xfId="1658"/>
    <cellStyle name="_Percent_Book1" xfId="1659"/>
    <cellStyle name="_Percent_contribution_analysis" xfId="1660"/>
    <cellStyle name="_PercentSpace" xfId="1661"/>
    <cellStyle name="_PercentSpace_AVP" xfId="1662"/>
    <cellStyle name="_PercentSpace_Book1" xfId="1663"/>
    <cellStyle name="_PercentSpace_contribution_analysis" xfId="1664"/>
    <cellStyle name="_PL by theatre3" xfId="1665"/>
    <cellStyle name="_PL by theatre3 2" xfId="1666"/>
    <cellStyle name="_PL by theatre3 3" xfId="1667"/>
    <cellStyle name="_PL by theatre3 4" xfId="1668"/>
    <cellStyle name="_PL by theatre3 5" xfId="1669"/>
    <cellStyle name="_PL by theatre3 6" xfId="1670"/>
    <cellStyle name="_PL by theatre3 7" xfId="1671"/>
    <cellStyle name="_PL by theatre3 8" xfId="1672"/>
    <cellStyle name="_PL by theatre3_Acquisition Schedules" xfId="1673"/>
    <cellStyle name="_PRC-FY02 Regoal details" xfId="1674"/>
    <cellStyle name="_prelim bridges" xfId="1675"/>
    <cellStyle name="_Q1'06 P&amp;L - August Update V2" xfId="1676"/>
    <cellStyle name="_Q1'06 P&amp;L - August Update V2_Acquisition Schedules" xfId="1677"/>
    <cellStyle name="_Q1'06 P&amp;L - August Update V2_Japan_Top_Deals_by_Theater_Profile_Sep_wk3" xfId="1678"/>
    <cellStyle name="_Q1'06 P&amp;L - August Update V2_Japan_Top_Deals_by_Theater_Profile_Sep_wk3_Acquisition Schedules" xfId="1679"/>
    <cellStyle name="_Q1'06 P&amp;L - August Update V2_Japan_Top_Deals_Q2_Wk4 (2)" xfId="1680"/>
    <cellStyle name="_Q1'06 P&amp;L - August Update V2_Japan_Top_Deals_Q2_Wk4 (2)_Acquisition Schedules" xfId="1681"/>
    <cellStyle name="_Q1'06 P&amp;L - August Update V2_Japan_Top_Deals_Q2_Wk7" xfId="1682"/>
    <cellStyle name="_Q1'06 P&amp;L - August Update V2_Japan_Top_Deals_Q2_Wk7_Acquisition Schedules" xfId="1683"/>
    <cellStyle name="_Q1'06 Rev  COGS Forecast-Oct06 Final" xfId="1684"/>
    <cellStyle name="_Q108WK-5" xfId="1685"/>
    <cellStyle name="_Q2 PL and Rev Forecast -- JANUARY 2006 WWSP-Q2 (3)" xfId="1686"/>
    <cellStyle name="_Q2 PL and Rev Forecast -- JANUARY 2006 WWSP-Q2 (3)_Acquisition Schedules" xfId="1687"/>
    <cellStyle name="_Q2_Bkgs_Bridge_Nov021" xfId="1688"/>
    <cellStyle name="_Q2_Bkgs_Bridge_Nov021_Acquisition Schedules" xfId="1689"/>
    <cellStyle name="_Q2_Bkgs_Bridge_Nov021_ANZ FY04 Goaling" xfId="1690"/>
    <cellStyle name="_Q2_Bkgs_Bridge_Nov021_ANZ FY04 Goaling_Acquisition Schedules" xfId="1691"/>
    <cellStyle name="_Q2_Bkgs_Bridge_Nov021_APAC AS Aug'05 WD3 Flash" xfId="1692"/>
    <cellStyle name="_Q2_Bkgs_Bridge_Nov021_APAC AS Aug'05 WD3 Flash_Acquisition Schedules" xfId="1693"/>
    <cellStyle name="_Q2_Bkgs_Bridge_Nov021_APAC Support Bookings - May03" xfId="1694"/>
    <cellStyle name="_Q2_Bkgs_Bridge_Nov021_APAC Support Bookings - May03_Acquisition Schedules" xfId="1695"/>
    <cellStyle name="_Q2_Bkgs_Bridge_Nov021_APAC Weekly Commit - FY04Q2W01" xfId="1696"/>
    <cellStyle name="_Q2_Bkgs_Bridge_Nov021_APAC Weekly Commit - FY04Q2W01_Acquisition Schedules" xfId="1697"/>
    <cellStyle name="_Q2_Bkgs_Bridge_Nov021_AS WD1 Flash Charts - Apr'05" xfId="1698"/>
    <cellStyle name="_Q2_Bkgs_Bridge_Nov021_AS WD1 Flash Charts - Apr'05_Acquisition Schedules" xfId="1699"/>
    <cellStyle name="_Q2_Bkgs_Bridge_Nov021_AS WD1 Flash Charts - May'05" xfId="1700"/>
    <cellStyle name="_Q2_Bkgs_Bridge_Nov021_AS WD1 Flash Charts - May'05_Acquisition Schedules" xfId="1701"/>
    <cellStyle name="_Q2_Bkgs_Bridge_Nov021_AS WD3 Flash Charts - Apr'05" xfId="1702"/>
    <cellStyle name="_Q2_Bkgs_Bridge_Nov021_AS WD3 Flash Charts - Apr'05_Acquisition Schedules" xfId="1703"/>
    <cellStyle name="_Q2_Bkgs_Bridge_Nov021_AS WD3 Flash Charts - Mar'05v1" xfId="1704"/>
    <cellStyle name="_Q2_Bkgs_Bridge_Nov021_AS WD3 Flash Charts - Mar'05v1_Acquisition Schedules" xfId="1705"/>
    <cellStyle name="_Q2_Bkgs_Bridge_Nov021_CA WD1 Flash Charts - Sep'05" xfId="1706"/>
    <cellStyle name="_Q2_Bkgs_Bridge_Nov021_CA WD1 Flash Charts - Sep'05_Acquisition Schedules" xfId="1707"/>
    <cellStyle name="_Q2_Bkgs_Bridge_Nov021_CAWW Bookings Bridge Mar02" xfId="1708"/>
    <cellStyle name="_Q2_Bkgs_Bridge_Nov021_CAWW Bookings Bridge Mar02_Acquisition Schedules" xfId="1709"/>
    <cellStyle name="_Q2_Bkgs_Bridge_Nov021_Forecast Accuracy &amp; Linearity" xfId="1710"/>
    <cellStyle name="_Q2_Bkgs_Bridge_Nov021_Forecast Accuracy &amp; Linearity_Acquisition Schedules" xfId="1711"/>
    <cellStyle name="_Q2_Bkgs_Bridge_Nov021_FY04 Korea Goaling" xfId="1712"/>
    <cellStyle name="_Q2_Bkgs_Bridge_Nov021_FY04 Korea Goaling_Acquisition Schedules" xfId="1713"/>
    <cellStyle name="_Q2_Bkgs_Bridge_Nov021_JAPAN Support Bookings -Aug02" xfId="1714"/>
    <cellStyle name="_Q2_Bkgs_Bridge_Nov021_JAPAN Support Bookings -Aug02_Acquisition Schedules" xfId="1715"/>
    <cellStyle name="_Q2_Bkgs_Bridge_Nov021_WD1APAC Summary-26-04-05 FY05 ------1" xfId="1716"/>
    <cellStyle name="_Q2_Bkgs_Bridge_Nov021_WD1APAC Summary-26-04-05 FY05 ------1_Acquisition Schedules" xfId="1717"/>
    <cellStyle name="_Q2'03 By Region By Offering FINAL fff_report_new Version2" xfId="1718"/>
    <cellStyle name="_Q2'03 By Region By Offering FINAL fff_report_new Version2_Acquisition Schedules" xfId="1719"/>
    <cellStyle name="_Q2'03_M1Upd_Bookings_rev_by_TheaterFinal" xfId="1720"/>
    <cellStyle name="_Q2'03_M1Upd_Bookings_rev_by_TheaterFinal_Acquisition Schedules" xfId="1721"/>
    <cellStyle name="_Q204 booking vs plan-final" xfId="1722"/>
    <cellStyle name="_Q204 booking vs plan-final_Acquisition Schedules" xfId="1723"/>
    <cellStyle name="_Q2'05 buydown Allocation by PF" xfId="1724"/>
    <cellStyle name="_Q2-Q4 Outlook template US-1" xfId="1725"/>
    <cellStyle name="_Q2-Q4 Outlook template US-1_Acquisition Schedules" xfId="1726"/>
    <cellStyle name="_Q3 07 Supply chain Bridge Final Version" xfId="1727"/>
    <cellStyle name="_Q3 Customer Revenue" xfId="1728"/>
    <cellStyle name="_Q3 Customer Revenue 2" xfId="1729"/>
    <cellStyle name="_Q3 Customer Revenue 3" xfId="1730"/>
    <cellStyle name="_Q3 Customer Revenue 4" xfId="1731"/>
    <cellStyle name="_Q3 Customer Revenue 5" xfId="1732"/>
    <cellStyle name="_Q3 Customer Revenue 6" xfId="1733"/>
    <cellStyle name="_Q3 Customer Revenue 7" xfId="1734"/>
    <cellStyle name="_Q3 Customer Revenue 8" xfId="1735"/>
    <cellStyle name="_Q3 FY07 Rev_Cogs ADJ FCST-Mar'07 Wk11" xfId="1736"/>
    <cellStyle name="_Q3 FY07 Rev_Cogs ADJ FCST-Mar'07 Wk13" xfId="1737"/>
    <cellStyle name="_Q3 P &amp; L" xfId="1738"/>
    <cellStyle name="_Q3 P &amp; L_Acquisition Schedules" xfId="1739"/>
    <cellStyle name="_Q3 PL and Rev Forecast -- FEBRUARY 2006 WWSP-Q2" xfId="1740"/>
    <cellStyle name="_Q3 PL and Rev Forecast -- FEBRUARY 2006 WWSP-Q2_Acquisition Schedules" xfId="1741"/>
    <cellStyle name="_Q3'02 Ops Call_Feb'02" xfId="1742"/>
    <cellStyle name="_Q3'02 Ops Call_Feb'02_Acquisition Schedules" xfId="1743"/>
    <cellStyle name="_Q3'02 Ops Call_Feb'02_ANZ FY04 Goaling" xfId="1744"/>
    <cellStyle name="_Q3'02 Ops Call_Feb'02_ANZ FY04 Goaling_Acquisition Schedules" xfId="1745"/>
    <cellStyle name="_Q3'02 Ops Call_Feb'02_APAC AS Aug'05 WD3 Flash" xfId="1746"/>
    <cellStyle name="_Q3'02 Ops Call_Feb'02_APAC AS Aug'05 WD3 Flash_Acquisition Schedules" xfId="1747"/>
    <cellStyle name="_Q3'02 Ops Call_Feb'02_APAC Weekly Commit - FY04Q2W01" xfId="1748"/>
    <cellStyle name="_Q3'02 Ops Call_Feb'02_APAC Weekly Commit - FY04Q2W01_Acquisition Schedules" xfId="1749"/>
    <cellStyle name="_Q3'02 Ops Call_Feb'02_AS WD1 Flash Charts - Apr'05" xfId="1750"/>
    <cellStyle name="_Q3'02 Ops Call_Feb'02_AS WD1 Flash Charts - Apr'05_Acquisition Schedules" xfId="1751"/>
    <cellStyle name="_Q3'02 Ops Call_Feb'02_AS WD1 Flash Charts - May'05" xfId="1752"/>
    <cellStyle name="_Q3'02 Ops Call_Feb'02_AS WD1 Flash Charts - May'05_Acquisition Schedules" xfId="1753"/>
    <cellStyle name="_Q3'02 Ops Call_Feb'02_AS WD3 Flash Charts - Apr'05" xfId="1754"/>
    <cellStyle name="_Q3'02 Ops Call_Feb'02_AS WD3 Flash Charts - Apr'05_Acquisition Schedules" xfId="1755"/>
    <cellStyle name="_Q3'02 Ops Call_Feb'02_AS WD3 Flash Charts - Mar'05v1" xfId="1756"/>
    <cellStyle name="_Q3'02 Ops Call_Feb'02_AS WD3 Flash Charts - Mar'05v1_Acquisition Schedules" xfId="1757"/>
    <cellStyle name="_Q3'02 Ops Call_Feb'02_CA WD1 Flash Charts - Sep'05" xfId="1758"/>
    <cellStyle name="_Q3'02 Ops Call_Feb'02_CA WD1 Flash Charts - Sep'05_Acquisition Schedules" xfId="1759"/>
    <cellStyle name="_Q3'02 Ops Call_Feb'02_Forecast Accuracy &amp; Linearity" xfId="1760"/>
    <cellStyle name="_Q3'02 Ops Call_Feb'02_Forecast Accuracy &amp; Linearity_Acquisition Schedules" xfId="1761"/>
    <cellStyle name="_Q3'02 Ops Call_Feb'02_FY04 Korea Goaling" xfId="1762"/>
    <cellStyle name="_Q3'02 Ops Call_Feb'02_FY04 Korea Goaling_Acquisition Schedules" xfId="1763"/>
    <cellStyle name="_Q3'02 Ops Call_Feb'02_WD1APAC Summary-26-04-05 FY05 ------1" xfId="1764"/>
    <cellStyle name="_Q3'02 Ops Call_Feb'02_WD1APAC Summary-26-04-05 FY05 ------1_Acquisition Schedules" xfId="1765"/>
    <cellStyle name="_Q3'02 Ops Commit Call_Jan'02" xfId="1766"/>
    <cellStyle name="_Q3'02 Ops Commit Call_Jan'02_Acquisition Schedules" xfId="1767"/>
    <cellStyle name="_Q3'02 Ops Commit Call_Jan'02_ANZ FY04 Goaling" xfId="1768"/>
    <cellStyle name="_Q3'02 Ops Commit Call_Jan'02_ANZ FY04 Goaling_Acquisition Schedules" xfId="1769"/>
    <cellStyle name="_Q3'02 Ops Commit Call_Jan'02_APAC AS Aug'05 WD3 Flash" xfId="1770"/>
    <cellStyle name="_Q3'02 Ops Commit Call_Jan'02_APAC AS Aug'05 WD3 Flash_Acquisition Schedules" xfId="1771"/>
    <cellStyle name="_Q3'02 Ops Commit Call_Jan'02_APAC Weekly Commit - FY04Q2W01" xfId="1772"/>
    <cellStyle name="_Q3'02 Ops Commit Call_Jan'02_APAC Weekly Commit - FY04Q2W01_Acquisition Schedules" xfId="1773"/>
    <cellStyle name="_Q3'02 Ops Commit Call_Jan'02_AS WD1 Flash Charts - Apr'05" xfId="1774"/>
    <cellStyle name="_Q3'02 Ops Commit Call_Jan'02_AS WD1 Flash Charts - Apr'05_Acquisition Schedules" xfId="1775"/>
    <cellStyle name="_Q3'02 Ops Commit Call_Jan'02_AS WD1 Flash Charts - May'05" xfId="1776"/>
    <cellStyle name="_Q3'02 Ops Commit Call_Jan'02_AS WD1 Flash Charts - May'05_Acquisition Schedules" xfId="1777"/>
    <cellStyle name="_Q3'02 Ops Commit Call_Jan'02_AS WD3 Flash Charts - Apr'05" xfId="1778"/>
    <cellStyle name="_Q3'02 Ops Commit Call_Jan'02_AS WD3 Flash Charts - Apr'05_Acquisition Schedules" xfId="1779"/>
    <cellStyle name="_Q3'02 Ops Commit Call_Jan'02_AS WD3 Flash Charts - Mar'05v1" xfId="1780"/>
    <cellStyle name="_Q3'02 Ops Commit Call_Jan'02_AS WD3 Flash Charts - Mar'05v1_Acquisition Schedules" xfId="1781"/>
    <cellStyle name="_Q3'02 Ops Commit Call_Jan'02_CA WD1 Flash Charts - Sep'05" xfId="1782"/>
    <cellStyle name="_Q3'02 Ops Commit Call_Jan'02_CA WD1 Flash Charts - Sep'05_Acquisition Schedules" xfId="1783"/>
    <cellStyle name="_Q3'02 Ops Commit Call_Jan'02_Forecast Accuracy &amp; Linearity" xfId="1784"/>
    <cellStyle name="_Q3'02 Ops Commit Call_Jan'02_Forecast Accuracy &amp; Linearity_Acquisition Schedules" xfId="1785"/>
    <cellStyle name="_Q3'02 Ops Commit Call_Jan'02_FY04 Korea Goaling" xfId="1786"/>
    <cellStyle name="_Q3'02 Ops Commit Call_Jan'02_FY04 Korea Goaling_Acquisition Schedules" xfId="1787"/>
    <cellStyle name="_Q3'02 Ops Commit Call_Jan'02_WD1APAC Summary-26-04-05 FY05 ------1" xfId="1788"/>
    <cellStyle name="_Q3'02 Ops Commit Call_Jan'02_WD1APAC Summary-26-04-05 FY05 ------1_Acquisition Schedules" xfId="1789"/>
    <cellStyle name="_Q302 weeklybookings_Q3 Wk5" xfId="1790"/>
    <cellStyle name="_Q302 weeklybookings_Q3 Wk9" xfId="1791"/>
    <cellStyle name="_Q3'06 Bookings Summary" xfId="1792"/>
    <cellStyle name="_Q3'06 Bookings Summary_Acquisition Schedules" xfId="1793"/>
    <cellStyle name="_Q3FY07 Wk5 Non 2 Tier New Format-FINAL VER " xfId="1794"/>
    <cellStyle name="_Q4 FY03 WW Renewal Update_MAY" xfId="1795"/>
    <cellStyle name="_Q4 FY03 WW Renewal Update_MAY_Acquisition Schedules" xfId="1796"/>
    <cellStyle name="_Q4 FY03 WW Renewal Update_MAY_APAC AS Aug'05 WD3 Flash" xfId="1797"/>
    <cellStyle name="_Q4 FY03 WW Renewal Update_MAY_APAC AS Aug'05 WD3 Flash_Acquisition Schedules" xfId="1798"/>
    <cellStyle name="_Q4 FY03 WW Renewal Update_MAY_AS Variance Analysis_Aug07" xfId="1799"/>
    <cellStyle name="_Q4 FY03 WW Renewal Update_MAY_AS Variance Analysis_Aug07_Acquisition Schedules" xfId="1800"/>
    <cellStyle name="_Q4 FY03 WW Renewal Update_MAY_AS WD1 Flash Charts - Apr'05" xfId="1801"/>
    <cellStyle name="_Q4 FY03 WW Renewal Update_MAY_AS WD1 Flash Charts - Apr'05_Acquisition Schedules" xfId="1802"/>
    <cellStyle name="_Q4 FY03 WW Renewal Update_MAY_AS WD1 Flash Charts - May'05" xfId="1803"/>
    <cellStyle name="_Q4 FY03 WW Renewal Update_MAY_AS WD1 Flash Charts - May'05_Acquisition Schedules" xfId="1804"/>
    <cellStyle name="_Q4 FY03 WW Renewal Update_MAY_AS WD3 Flash Charts - Apr'05" xfId="1805"/>
    <cellStyle name="_Q4 FY03 WW Renewal Update_MAY_AS WD3 Flash Charts - Apr'05_Acquisition Schedules" xfId="1806"/>
    <cellStyle name="_Q4 FY03 WW Renewal Update_MAY_AS WD3 Flash Charts - Mar'05v1" xfId="1807"/>
    <cellStyle name="_Q4 FY03 WW Renewal Update_MAY_AS WD3 Flash Charts - Mar'05v1_Acquisition Schedules" xfId="1808"/>
    <cellStyle name="_Q4 FY03 WW Renewal Update_MAY_CA WD1 Flash Charts - Sep'05" xfId="1809"/>
    <cellStyle name="_Q4 FY03 WW Renewal Update_MAY_CA WD1 Flash Charts - Sep'05_Acquisition Schedules" xfId="1810"/>
    <cellStyle name="_Q4 FY03 WW Renewal Update_MAY_Target Template" xfId="1811"/>
    <cellStyle name="_Q4 FY03 WW Renewal Update_MAY_Target Template_Acquisition Schedules" xfId="1812"/>
    <cellStyle name="_Q4 FY07 Rev ADJ BOQ" xfId="1813"/>
    <cellStyle name="_Q4 P&amp;L and Rev Forecast -- JULY 2004 SP-Q4" xfId="1814"/>
    <cellStyle name="_Q4 P&amp;L and Rev Forecast -- JULY 2004 SP-Q4_Acquisition Schedules" xfId="1815"/>
    <cellStyle name="_Q402 weeklybookings_Q4 Wk1" xfId="1816"/>
    <cellStyle name="_Q402 weeklybookings_Q4 Wk5" xfId="1817"/>
    <cellStyle name="_Q402 weeklybookings_Q4 Wk9" xfId="1818"/>
    <cellStyle name="_Q405 US Final Commit" xfId="1819"/>
    <cellStyle name="_Q405 US Final Commit_Acquisition Schedules" xfId="1820"/>
    <cellStyle name="_Q405 US Preliminary Commit v3" xfId="1821"/>
    <cellStyle name="_Q405 US Preliminary Commit v3_Acquisition Schedules" xfId="1822"/>
    <cellStyle name="_Raw Data" xfId="1823"/>
    <cellStyle name="_Reno P&amp;L1" xfId="1824"/>
    <cellStyle name="_Reno P&amp;L1_Acquisition Schedules" xfId="1825"/>
    <cellStyle name="_Reno PL1" xfId="1826"/>
    <cellStyle name="_Reno PL1_Acquisition Schedules" xfId="1827"/>
    <cellStyle name="_Restated PL's working file with emerging" xfId="1828"/>
    <cellStyle name="_RESULTS" xfId="1829"/>
    <cellStyle name="_Rev ADJ Data Input Sheet" xfId="1830"/>
    <cellStyle name="_Rev Adj Fcst" xfId="1831"/>
    <cellStyle name="_Rev Adj New" xfId="1832"/>
    <cellStyle name="_Revenue Transfer Analysis_NovFy05a" xfId="1833"/>
    <cellStyle name="_Revenue Transfer Analysis_NovFy05a 2" xfId="1834"/>
    <cellStyle name="_Revenue Transfer Analysis_NovFy05a 3" xfId="1835"/>
    <cellStyle name="_Revenue Transfer Analysis_NovFy05a 4" xfId="1836"/>
    <cellStyle name="_Revenue Transfer Analysis_NovFy05a 5" xfId="1837"/>
    <cellStyle name="_Revenue Transfer Analysis_NovFy05a 6" xfId="1838"/>
    <cellStyle name="_Revenue Transfer Analysis_NovFy05a 7" xfId="1839"/>
    <cellStyle name="_Revenue Transfer Analysis_NovFy05a 8" xfId="1840"/>
    <cellStyle name="_Revenue Transfer Analysis_NovFy05a_Acquisition Schedules" xfId="1841"/>
    <cellStyle name="_Round Q1'09" xfId="1842"/>
    <cellStyle name="_Round Q1'09_1" xfId="1843"/>
    <cellStyle name="_RSPTG New Excel Template" xfId="1844"/>
    <cellStyle name="_RSPTG New Excel Template 2" xfId="1845"/>
    <cellStyle name="_RSPTG Templates in excel (3)" xfId="1846"/>
    <cellStyle name="_RSPTG Templates in excel (3) 2" xfId="1847"/>
    <cellStyle name="_Sample" xfId="1848"/>
    <cellStyle name="_Sample 2" xfId="1849"/>
    <cellStyle name="_Sample 3" xfId="1850"/>
    <cellStyle name="_Sample 4" xfId="1851"/>
    <cellStyle name="_Sample 5" xfId="1852"/>
    <cellStyle name="_Sample 6" xfId="1853"/>
    <cellStyle name="_Sample 7" xfId="1854"/>
    <cellStyle name="_Sample 8" xfId="1855"/>
    <cellStyle name="_Sample_Acquisition Schedules" xfId="1856"/>
    <cellStyle name="_SASIA Goals for GPS (regoal)" xfId="1857"/>
    <cellStyle name="_SASIA Goals for GPS (regoal)_Acquisition Schedules" xfId="1858"/>
    <cellStyle name="_SASIA Goals for GPS (regoal)_APAC AS Aug'05 WD3 Flash" xfId="1859"/>
    <cellStyle name="_SASIA Goals for GPS (regoal)_APAC AS Aug'05 WD3 Flash_Acquisition Schedules" xfId="1860"/>
    <cellStyle name="_SASIA Goals for GPS (regoal)_APAC AS Oct'06 WD3 Flash" xfId="1861"/>
    <cellStyle name="_SASIA Goals for GPS (regoal)_APAC AS Oct'06 WD3 Flash_Acquisition Schedules" xfId="1862"/>
    <cellStyle name="_SASIA Goals for GPS (regoal)_APAC Support Bookings - Jun03" xfId="1863"/>
    <cellStyle name="_SASIA Goals for GPS (regoal)_APAC Support Bookings - Jun03_Acquisition Schedules" xfId="1864"/>
    <cellStyle name="_SASIA Goals for GPS (regoal)_APAC Support Bookings - Jun03_APAC AS Aug'05 WD3 Flash" xfId="1865"/>
    <cellStyle name="_SASIA Goals for GPS (regoal)_APAC Support Bookings - Jun03_APAC AS Aug'05 WD3 Flash_Acquisition Schedules" xfId="1866"/>
    <cellStyle name="_SASIA Goals for GPS (regoal)_APAC Support Bookings - Jun03_AS Variance Analysis_Aug07" xfId="1867"/>
    <cellStyle name="_SASIA Goals for GPS (regoal)_APAC Support Bookings - Jun03_AS Variance Analysis_Aug07_Acquisition Schedules" xfId="1868"/>
    <cellStyle name="_SASIA Goals for GPS (regoal)_APAC Support Bookings - Jun03_AS WD1 Flash Charts - Apr'05" xfId="1869"/>
    <cellStyle name="_SASIA Goals for GPS (regoal)_APAC Support Bookings - Jun03_AS WD1 Flash Charts - Apr'05_Acquisition Schedules" xfId="1870"/>
    <cellStyle name="_SASIA Goals for GPS (regoal)_APAC Support Bookings - Jun03_AS WD1 Flash Charts - May'05" xfId="1871"/>
    <cellStyle name="_SASIA Goals for GPS (regoal)_APAC Support Bookings - Jun03_AS WD1 Flash Charts - May'05_Acquisition Schedules" xfId="1872"/>
    <cellStyle name="_SASIA Goals for GPS (regoal)_APAC Support Bookings - Jun03_AS WD3 Flash Charts - Apr'05" xfId="1873"/>
    <cellStyle name="_SASIA Goals for GPS (regoal)_APAC Support Bookings - Jun03_AS WD3 Flash Charts - Apr'05_Acquisition Schedules" xfId="1874"/>
    <cellStyle name="_SASIA Goals for GPS (regoal)_APAC Support Bookings - Jun03_AS WD3 Flash Charts - Mar'05v1" xfId="1875"/>
    <cellStyle name="_SASIA Goals for GPS (regoal)_APAC Support Bookings - Jun03_AS WD3 Flash Charts - Mar'05v1_Acquisition Schedules" xfId="1876"/>
    <cellStyle name="_SASIA Goals for GPS (regoal)_APAC Support Bookings - Jun03_CA WD1 Flash Charts - Sep'05" xfId="1877"/>
    <cellStyle name="_SASIA Goals for GPS (regoal)_APAC Support Bookings - Jun03_CA WD1 Flash Charts - Sep'05_Acquisition Schedules" xfId="1878"/>
    <cellStyle name="_SASIA Goals for GPS (regoal)_APAC Support Bookings - Jun03_Target Template" xfId="1879"/>
    <cellStyle name="_SASIA Goals for GPS (regoal)_APAC Support Bookings - Jun03_Target Template_Acquisition Schedules" xfId="1880"/>
    <cellStyle name="_SASIA Goals for GPS (regoal)_APAC Weekly Commit - FY04Q2W01" xfId="1881"/>
    <cellStyle name="_SASIA Goals for GPS (regoal)_APAC Weekly Commit - FY04Q2W01_Acquisition Schedules" xfId="1882"/>
    <cellStyle name="_SASIA Goals for GPS (regoal)_AS Variance Analysis_Aug07" xfId="1883"/>
    <cellStyle name="_SASIA Goals for GPS (regoal)_AS Variance Analysis_Aug07_Acquisition Schedules" xfId="1884"/>
    <cellStyle name="_SASIA Goals for GPS (regoal)_AS WD1 Flash Charts - Apr'05" xfId="1885"/>
    <cellStyle name="_SASIA Goals for GPS (regoal)_AS WD1 Flash Charts - Apr'05_Acquisition Schedules" xfId="1886"/>
    <cellStyle name="_SASIA Goals for GPS (regoal)_AS WD1 Flash Charts - May'05" xfId="1887"/>
    <cellStyle name="_SASIA Goals for GPS (regoal)_AS WD1 Flash Charts - May'05_Acquisition Schedules" xfId="1888"/>
    <cellStyle name="_SASIA Goals for GPS (regoal)_AS WD3 Flash Charts - Apr'05" xfId="1889"/>
    <cellStyle name="_SASIA Goals for GPS (regoal)_AS WD3 Flash Charts - Apr'05_Acquisition Schedules" xfId="1890"/>
    <cellStyle name="_SASIA Goals for GPS (regoal)_AS WD3 Flash Charts - Mar'05v1" xfId="1891"/>
    <cellStyle name="_SASIA Goals for GPS (regoal)_AS WD3 Flash Charts - Mar'05v1_Acquisition Schedules" xfId="1892"/>
    <cellStyle name="_SASIA Goals for GPS (regoal)_CA WD1 Flash Charts - Sep'05" xfId="1893"/>
    <cellStyle name="_SASIA Goals for GPS (regoal)_CA WD1 Flash Charts - Sep'05_Acquisition Schedules" xfId="1894"/>
    <cellStyle name="_SASIA Goals for GPS (regoal)_Forecast Accuracy &amp; Linearity" xfId="1895"/>
    <cellStyle name="_SASIA Goals for GPS (regoal)_Forecast Accuracy &amp; Linearity_Acquisition Schedules" xfId="1896"/>
    <cellStyle name="_SASIA Goals for GPS (regoal)_FY04 Korea Goaling" xfId="1897"/>
    <cellStyle name="_SASIA Goals for GPS (regoal)_FY04 Korea Goaling_Acquisition Schedules" xfId="1898"/>
    <cellStyle name="_SASIA Goals for GPS (regoal)_Q3'02 Ops Call_Feb'021  Korea" xfId="1899"/>
    <cellStyle name="_SASIA Goals for GPS (regoal)_Q3'02 Ops Call_Feb'021  Korea_Acquisition Schedules" xfId="1900"/>
    <cellStyle name="_SASIA Goals for GPS (regoal)_Q3'02 Ops Call_Feb'021  Korea_ANZ FY04 Goaling" xfId="1901"/>
    <cellStyle name="_SASIA Goals for GPS (regoal)_Q3'02 Ops Call_Feb'021  Korea_ANZ FY04 Goaling_Acquisition Schedules" xfId="1902"/>
    <cellStyle name="_SASIA Goals for GPS (regoal)_Q3'02 Ops Call_Feb'021  Korea_APAC AS Aug'05 WD3 Flash" xfId="1903"/>
    <cellStyle name="_SASIA Goals for GPS (regoal)_Q3'02 Ops Call_Feb'021  Korea_APAC AS Aug'05 WD3 Flash_Acquisition Schedules" xfId="1904"/>
    <cellStyle name="_SASIA Goals for GPS (regoal)_Q3'02 Ops Call_Feb'021  Korea_APAC Weekly Commit - FY04Q2W01" xfId="1905"/>
    <cellStyle name="_SASIA Goals for GPS (regoal)_Q3'02 Ops Call_Feb'021  Korea_APAC Weekly Commit - FY04Q2W01_Acquisition Schedules" xfId="1906"/>
    <cellStyle name="_SASIA Goals for GPS (regoal)_Q3'02 Ops Call_Feb'021  Korea_AS WD1 Flash Charts - Apr'05" xfId="1907"/>
    <cellStyle name="_SASIA Goals for GPS (regoal)_Q3'02 Ops Call_Feb'021  Korea_AS WD1 Flash Charts - Apr'05_Acquisition Schedules" xfId="1908"/>
    <cellStyle name="_SASIA Goals for GPS (regoal)_Q3'02 Ops Call_Feb'021  Korea_AS WD1 Flash Charts - May'05" xfId="1909"/>
    <cellStyle name="_SASIA Goals for GPS (regoal)_Q3'02 Ops Call_Feb'021  Korea_AS WD1 Flash Charts - May'05_Acquisition Schedules" xfId="1910"/>
    <cellStyle name="_SASIA Goals for GPS (regoal)_Q3'02 Ops Call_Feb'021  Korea_AS WD3 Flash Charts - Apr'05" xfId="1911"/>
    <cellStyle name="_SASIA Goals for GPS (regoal)_Q3'02 Ops Call_Feb'021  Korea_AS WD3 Flash Charts - Apr'05_Acquisition Schedules" xfId="1912"/>
    <cellStyle name="_SASIA Goals for GPS (regoal)_Q3'02 Ops Call_Feb'021  Korea_AS WD3 Flash Charts - Mar'05v1" xfId="1913"/>
    <cellStyle name="_SASIA Goals for GPS (regoal)_Q3'02 Ops Call_Feb'021  Korea_AS WD3 Flash Charts - Mar'05v1_Acquisition Schedules" xfId="1914"/>
    <cellStyle name="_SASIA Goals for GPS (regoal)_Q3'02 Ops Call_Feb'021  Korea_CA WD1 Flash Charts - Sep'05" xfId="1915"/>
    <cellStyle name="_SASIA Goals for GPS (regoal)_Q3'02 Ops Call_Feb'021  Korea_CA WD1 Flash Charts - Sep'05_Acquisition Schedules" xfId="1916"/>
    <cellStyle name="_SASIA Goals for GPS (regoal)_Q3'02 Ops Call_Feb'021  Korea_Forecast Accuracy &amp; Linearity" xfId="1917"/>
    <cellStyle name="_SASIA Goals for GPS (regoal)_Q3'02 Ops Call_Feb'021  Korea_Forecast Accuracy &amp; Linearity_Acquisition Schedules" xfId="1918"/>
    <cellStyle name="_SASIA Goals for GPS (regoal)_Q3'02 Ops Call_Feb'021  Korea_FY04 Korea Goaling" xfId="1919"/>
    <cellStyle name="_SASIA Goals for GPS (regoal)_Q3'02 Ops Call_Feb'021  Korea_FY04 Korea Goaling_Acquisition Schedules" xfId="1920"/>
    <cellStyle name="_SASIA Goals for GPS (regoal)_Q3'02 Ops Call_Feb'021  Korea_WD1APAC Summary-26-04-05 FY05 ------1" xfId="1921"/>
    <cellStyle name="_SASIA Goals for GPS (regoal)_Q3'02 Ops Call_Feb'021  Korea_WD1APAC Summary-26-04-05 FY05 ------1_Acquisition Schedules" xfId="1922"/>
    <cellStyle name="_SASIA Goals for GPS (regoal)_Target Template" xfId="1923"/>
    <cellStyle name="_SASIA Goals for GPS (regoal)_Target Template_Acquisition Schedules" xfId="1924"/>
    <cellStyle name="_SASIA Goals for GPS (regoal)_WD1APAC Summary-26-04-05 FY05 ------1" xfId="1925"/>
    <cellStyle name="_SASIA Goals for GPS (regoal)_WD1APAC Summary-26-04-05 FY05 ------1_Acquisition Schedules" xfId="1926"/>
    <cellStyle name="_Scientific Atlanta" xfId="1927"/>
    <cellStyle name="_SEC_B_Q107" xfId="1928"/>
    <cellStyle name="_SEC_B_Q107 2" xfId="1929"/>
    <cellStyle name="_SEC_B_Q107 3" xfId="1930"/>
    <cellStyle name="_SEC_B_Q107 4" xfId="1931"/>
    <cellStyle name="_SEC_B_Q107 5" xfId="1932"/>
    <cellStyle name="_SEC_B_Q107 6" xfId="1933"/>
    <cellStyle name="_SEC_B_Q107 7" xfId="1934"/>
    <cellStyle name="_SEC_B_Q107 8" xfId="1935"/>
    <cellStyle name="_Section 13-Discounts" xfId="1936"/>
    <cellStyle name="_Section 13-Discounts_Acquisition Schedules" xfId="1937"/>
    <cellStyle name="_Sept '07 Close Prelim" xfId="1938"/>
    <cellStyle name="_Service_Dec03local33" xfId="1939"/>
    <cellStyle name="_Service_Dec03local33_Acquisition Schedules" xfId="1940"/>
    <cellStyle name="_Service_Oct051" xfId="1941"/>
    <cellStyle name="_Service_Oct051_Acquisition Schedules" xfId="1942"/>
    <cellStyle name="_Sheet1" xfId="1943"/>
    <cellStyle name="_Sheet1 2" xfId="1944"/>
    <cellStyle name="_Sheet1 3" xfId="1945"/>
    <cellStyle name="_Sheet1 4" xfId="1946"/>
    <cellStyle name="_Sheet1 5" xfId="1947"/>
    <cellStyle name="_Sheet1 6" xfId="1948"/>
    <cellStyle name="_Sheet1 7" xfId="1949"/>
    <cellStyle name="_Sheet1 8" xfId="1950"/>
    <cellStyle name="_Sheet1_Acquisition Schedules" xfId="1951"/>
    <cellStyle name="_Sheet1_AS Variance Analysis_JUL-06 (2)" xfId="1952"/>
    <cellStyle name="_Sheet1_AS Variance Analysis_JUL-06 (2)_Acquisition Schedules" xfId="1953"/>
    <cellStyle name="_Sheet1_Raw Data" xfId="1954"/>
    <cellStyle name="_Sheet2" xfId="1955"/>
    <cellStyle name="_Sheet6" xfId="1956"/>
    <cellStyle name="_Sheet6 2" xfId="1957"/>
    <cellStyle name="_Sheet6 3" xfId="1958"/>
    <cellStyle name="_Sheet6 4" xfId="1959"/>
    <cellStyle name="_Sheet6 5" xfId="1960"/>
    <cellStyle name="_Sheet6 6" xfId="1961"/>
    <cellStyle name="_Sheet6 7" xfId="1962"/>
    <cellStyle name="_Sheet6 8" xfId="1963"/>
    <cellStyle name="_Sheet7" xfId="1964"/>
    <cellStyle name="_Sheet7 2" xfId="1965"/>
    <cellStyle name="_Sheet7 3" xfId="1966"/>
    <cellStyle name="_Sheet7 4" xfId="1967"/>
    <cellStyle name="_Sheet7 5" xfId="1968"/>
    <cellStyle name="_Sheet7 6" xfId="1969"/>
    <cellStyle name="_Sheet7 7" xfId="1970"/>
    <cellStyle name="_Sheet7 8" xfId="1971"/>
    <cellStyle name="_SJ_BPA Cisco Excess Breakdown 04-04-07" xfId="1972"/>
    <cellStyle name="_SLR E&amp;O Reserve April FY06" xfId="1973"/>
    <cellStyle name="_SNI Purchase Final" xfId="1974"/>
    <cellStyle name="_Southern P&amp;L -FINAL" xfId="1975"/>
    <cellStyle name="_Southern P&amp;L -FINAL_Acquisition Schedules" xfId="1976"/>
    <cellStyle name="_SP Sum - Final Tie (2)" xfId="1977"/>
    <cellStyle name="_SP Sum - Final Tie (2)_Acquisition Schedules" xfId="1978"/>
    <cellStyle name="_SPA Demantra Load file Dec FY09" xfId="1979"/>
    <cellStyle name="_SPA Demantra Load file Dec FY09 2" xfId="1980"/>
    <cellStyle name="_SPA Demantra Load file Nov FY09" xfId="1981"/>
    <cellStyle name="_SPA Demantra Load file Nov FY09 2" xfId="1982"/>
    <cellStyle name="_SRG_SPA_Oct FY09 Forecast" xfId="1983"/>
    <cellStyle name="_SRG_SPA_Oct FY09 Forecast 2" xfId="1984"/>
    <cellStyle name="_SubHeading" xfId="21"/>
    <cellStyle name="_SubHeading_prestemp" xfId="22"/>
    <cellStyle name="_SubHeading_prestemp_1st Qtr PL FY07" xfId="23"/>
    <cellStyle name="_SubHeading_prestemp_Financial Statements" xfId="24"/>
    <cellStyle name="_SubHeading_prestemp_Financial Statementsvs1" xfId="25"/>
    <cellStyle name="_Sub-K Accruals_Jun 02" xfId="1985"/>
    <cellStyle name="_Sub-K Accruals_Jun 02_Acquisition Schedules" xfId="1986"/>
    <cellStyle name="_Subscription REV" xfId="1987"/>
    <cellStyle name="_Subscription REV Q2" xfId="1988"/>
    <cellStyle name="_Subscription REV Q2_Acquisition Schedules" xfId="1989"/>
    <cellStyle name="_Subscription REV Q3" xfId="1990"/>
    <cellStyle name="_Subscription REV Q3_Acquisition Schedules" xfId="1991"/>
    <cellStyle name="_Subscription REV Q4" xfId="1992"/>
    <cellStyle name="_Subscription REV Q4_Acquisition Schedules" xfId="1993"/>
    <cellStyle name="_Subscription REV_Acquisition Schedules" xfId="1994"/>
    <cellStyle name="_Summary of Input" xfId="1995"/>
    <cellStyle name="_Summary of Input_Acquisition Schedules" xfId="1996"/>
    <cellStyle name="_Summary of Input_ANZ FY04 Goaling" xfId="1997"/>
    <cellStyle name="_Summary of Input_ANZ FY04 Goaling_Acquisition Schedules" xfId="1998"/>
    <cellStyle name="_Summary of Input_APAC AS Aug'05 WD3 Flash" xfId="1999"/>
    <cellStyle name="_Summary of Input_APAC AS Aug'05 WD3 Flash_Acquisition Schedules" xfId="2000"/>
    <cellStyle name="_Summary of Input_APAC Weekly Commit - FY04Q2W01" xfId="2001"/>
    <cellStyle name="_Summary of Input_APAC Weekly Commit - FY04Q2W01_Acquisition Schedules" xfId="2002"/>
    <cellStyle name="_Summary of Input_AS WD1 Flash Charts - Apr'05" xfId="2003"/>
    <cellStyle name="_Summary of Input_AS WD1 Flash Charts - Apr'05_Acquisition Schedules" xfId="2004"/>
    <cellStyle name="_Summary of Input_AS WD1 Flash Charts - May'05" xfId="2005"/>
    <cellStyle name="_Summary of Input_AS WD1 Flash Charts - May'05_Acquisition Schedules" xfId="2006"/>
    <cellStyle name="_Summary of Input_AS WD3 Flash Charts - Apr'05" xfId="2007"/>
    <cellStyle name="_Summary of Input_AS WD3 Flash Charts - Apr'05_Acquisition Schedules" xfId="2008"/>
    <cellStyle name="_Summary of Input_AS WD3 Flash Charts - Mar'05v1" xfId="2009"/>
    <cellStyle name="_Summary of Input_AS WD3 Flash Charts - Mar'05v1_Acquisition Schedules" xfId="2010"/>
    <cellStyle name="_Summary of Input_CA WD1 Flash Charts - Sep'05" xfId="2011"/>
    <cellStyle name="_Summary of Input_CA WD1 Flash Charts - Sep'05_Acquisition Schedules" xfId="2012"/>
    <cellStyle name="_Summary of Input_Forecast Accuracy &amp; Linearity" xfId="2013"/>
    <cellStyle name="_Summary of Input_Forecast Accuracy &amp; Linearity_Acquisition Schedules" xfId="2014"/>
    <cellStyle name="_Summary of Input_FY04 Korea Goaling" xfId="2015"/>
    <cellStyle name="_Summary of Input_FY04 Korea Goaling_Acquisition Schedules" xfId="2016"/>
    <cellStyle name="_Summary of Input_WD1APAC Summary-26-04-05 FY05 ------1" xfId="2017"/>
    <cellStyle name="_Summary of Input_WD1APAC Summary-26-04-05 FY05 ------1_Acquisition Schedules" xfId="2018"/>
    <cellStyle name="_Summary Sheets" xfId="2019"/>
    <cellStyle name="_Summary Sheets_Acquisition Schedules" xfId="2020"/>
    <cellStyle name="_Summary Sheets_ANZ FY04 Goaling" xfId="2021"/>
    <cellStyle name="_Summary Sheets_ANZ FY04 Goaling_Acquisition Schedules" xfId="2022"/>
    <cellStyle name="_Summary Sheets_CA COGS FY'07 Guidance (7)" xfId="2023"/>
    <cellStyle name="_Summary Sheets_CA COGS FY'07 Guidance (7)_Acquisition Schedules" xfId="2024"/>
    <cellStyle name="_Summary Sheets_EMEA - FY05 actuals_FINAL" xfId="2025"/>
    <cellStyle name="_Summary Sheets_EMEA - FY05 actuals_FINAL_Acquisition Schedules" xfId="2026"/>
    <cellStyle name="_Summary Sheets_EMEA CA Commit FY05 - Q4M1W3" xfId="2027"/>
    <cellStyle name="_Summary Sheets_EMEA CA Commit FY05 - Q4M1W3_Acquisition Schedules" xfId="2028"/>
    <cellStyle name="_Summary Sheets_FY04 Korea Goaling" xfId="2029"/>
    <cellStyle name="_Summary Sheets_FY04 Korea Goaling_Acquisition Schedules" xfId="2030"/>
    <cellStyle name="_Summary Sheets_FY04 Plan Book" xfId="2031"/>
    <cellStyle name="_Summary Sheets_FY04 Plan Book_Acquisition Schedules" xfId="2032"/>
    <cellStyle name="_Summary Sheets_FY04 Plan Book_APAC AS Aug'05 WD3 Flash" xfId="2033"/>
    <cellStyle name="_Summary Sheets_FY04 Plan Book_APAC AS Aug'05 WD3 Flash_Acquisition Schedules" xfId="2034"/>
    <cellStyle name="_Summary Sheets_FY04 Plan Book_AS WD1 Flash Charts - Apr'05" xfId="2035"/>
    <cellStyle name="_Summary Sheets_FY04 Plan Book_AS WD1 Flash Charts - Apr'05_Acquisition Schedules" xfId="2036"/>
    <cellStyle name="_Summary Sheets_FY04 Plan Book_AS WD1 Flash Charts - May'05" xfId="2037"/>
    <cellStyle name="_Summary Sheets_FY04 Plan Book_AS WD1 Flash Charts - May'05_Acquisition Schedules" xfId="2038"/>
    <cellStyle name="_Summary Sheets_FY04 Plan Book_AS WD3 Flash Charts - Apr'05" xfId="2039"/>
    <cellStyle name="_Summary Sheets_FY04 Plan Book_AS WD3 Flash Charts - Apr'05_Acquisition Schedules" xfId="2040"/>
    <cellStyle name="_Summary Sheets_FY04 Plan Book_AS WD3 Flash Charts - Mar'05v1" xfId="2041"/>
    <cellStyle name="_Summary Sheets_FY04 Plan Book_AS WD3 Flash Charts - Mar'05v1_Acquisition Schedules" xfId="2042"/>
    <cellStyle name="_Summary Sheets_FY04 Plan Book_CA WD1 Flash Charts - Sep'05" xfId="2043"/>
    <cellStyle name="_Summary Sheets_FY04 Plan Book_CA WD1 Flash Charts - Sep'05_Acquisition Schedules" xfId="2044"/>
    <cellStyle name="_Summary Sheets_P12 Jul FY03 ASIA PAC BOOK FCST - Final" xfId="2045"/>
    <cellStyle name="_Summary Sheets_P12 Jul FY03 ASIA PAC BOOK FCST - Final_Acquisition Schedules" xfId="2046"/>
    <cellStyle name="_Summary Sheets_P12 Jul FY03 ASIA PAC BOOK FCST - Final_APAC AS Aug'05 WD3 Flash" xfId="2047"/>
    <cellStyle name="_Summary Sheets_P12 Jul FY03 ASIA PAC BOOK FCST - Final_APAC AS Aug'05 WD3 Flash_Acquisition Schedules" xfId="2048"/>
    <cellStyle name="_Summary Sheets_P12 Jul FY03 ASIA PAC BOOK FCST - Final_AS WD1 Flash Charts - Apr'05" xfId="2049"/>
    <cellStyle name="_Summary Sheets_P12 Jul FY03 ASIA PAC BOOK FCST - Final_AS WD1 Flash Charts - Apr'05_Acquisition Schedules" xfId="2050"/>
    <cellStyle name="_Summary Sheets_P12 Jul FY03 ASIA PAC BOOK FCST - Final_AS WD1 Flash Charts - May'05" xfId="2051"/>
    <cellStyle name="_Summary Sheets_P12 Jul FY03 ASIA PAC BOOK FCST - Final_AS WD1 Flash Charts - May'05_Acquisition Schedules" xfId="2052"/>
    <cellStyle name="_Summary Sheets_P12 Jul FY03 ASIA PAC BOOK FCST - Final_AS WD3 Flash Charts - Apr'05" xfId="2053"/>
    <cellStyle name="_Summary Sheets_P12 Jul FY03 ASIA PAC BOOK FCST - Final_AS WD3 Flash Charts - Apr'05_Acquisition Schedules" xfId="2054"/>
    <cellStyle name="_Summary Sheets_P12 Jul FY03 ASIA PAC BOOK FCST - Final_AS WD3 Flash Charts - Mar'05v1" xfId="2055"/>
    <cellStyle name="_Summary Sheets_P12 Jul FY03 ASIA PAC BOOK FCST - Final_AS WD3 Flash Charts - Mar'05v1_Acquisition Schedules" xfId="2056"/>
    <cellStyle name="_Summary Sheets_P12 Jul FY03 ASIA PAC BOOK FCST - Final_CA WD1 Flash Charts - Sep'05" xfId="2057"/>
    <cellStyle name="_Summary Sheets_P12 Jul FY03 ASIA PAC BOOK FCST - Final_CA WD1 Flash Charts - Sep'05_Acquisition Schedules" xfId="2058"/>
    <cellStyle name="_summary.14.10" xfId="2059"/>
    <cellStyle name="_summary.21.101" xfId="2060"/>
    <cellStyle name="_summary.4.11" xfId="2061"/>
    <cellStyle name="_Supply Chain Bridge Q4 07" xfId="2062"/>
    <cellStyle name="_Table" xfId="26"/>
    <cellStyle name="_Table 2" xfId="2063"/>
    <cellStyle name="_Table 2_Acquisition Schedules" xfId="2064"/>
    <cellStyle name="_TableHead" xfId="27"/>
    <cellStyle name="_TableRowHead" xfId="28"/>
    <cellStyle name="_TableSuperHead" xfId="29"/>
    <cellStyle name="_Top deals Week 8" xfId="2065"/>
    <cellStyle name="_Top deals Week 8_Acquisition Schedules" xfId="2066"/>
    <cellStyle name="_Top deals Wweek 8" xfId="2067"/>
    <cellStyle name="_Top deals Wweek 8_Acquisition Schedules" xfId="2068"/>
    <cellStyle name="_units" xfId="2069"/>
    <cellStyle name="_units 2" xfId="2070"/>
    <cellStyle name="_US AS FY'05 Plan" xfId="2071"/>
    <cellStyle name="_US AS FY'05 Plan_Acquisition Schedules" xfId="2072"/>
    <cellStyle name="_US AS Oct Rev Fcst Details" xfId="2073"/>
    <cellStyle name="_US AS Oct Rev Fcst Details_Acquisition Schedules" xfId="2074"/>
    <cellStyle name="_US AS Q103 Financials1" xfId="2075"/>
    <cellStyle name="_US AS Q103 Financials1_Acquisition Schedules" xfId="2076"/>
    <cellStyle name="_US AS Update 11-22-02-revised" xfId="2077"/>
    <cellStyle name="_US AS Update 11-22-02-revised_Acquisition Schedules" xfId="2078"/>
    <cellStyle name="_US FY06 Plan Submission1" xfId="2079"/>
    <cellStyle name="_US FY06 Plan Submission1_Acquisition Schedules" xfId="2080"/>
    <cellStyle name="_USTheaterTotalPipeline" xfId="2081"/>
    <cellStyle name="_USTheaterTotalPipeline_Japan_Top_Deals_by_Theater_Profile_Sep_wk3" xfId="2082"/>
    <cellStyle name="_USTheaterTotalPipeline_Japan_Top_Deals_Q2_Wk4 (2)" xfId="2083"/>
    <cellStyle name="_USTheaterTotalPipeline_Japan_Top_Deals_Q2_Wk7" xfId="2084"/>
    <cellStyle name="_Validation Checklist Q3 FY08 MFG-031B" xfId="2085"/>
    <cellStyle name="_Validation_Checklist" xfId="2086"/>
    <cellStyle name="_WCM_JUL_FY07_FCST sonnyc V2 (3)" xfId="2087"/>
    <cellStyle name="_WCM_JUL_FY07_FCST sonnyc V2 (3) 2" xfId="2088"/>
    <cellStyle name="_WCP 9-14 Templates" xfId="2089"/>
    <cellStyle name="_WCP 9-14 Templates_Acquisition Schedules" xfId="2090"/>
    <cellStyle name="_WCP 9-26_European Theater (3)" xfId="2091"/>
    <cellStyle name="_WCP 9-26_European Theater (3) (2)" xfId="2092"/>
    <cellStyle name="_WCP 9-26_European Theater (3) (2)_Acquisition Schedules" xfId="2093"/>
    <cellStyle name="_WCP 9-26_European Theater (3)_Acquisition Schedules" xfId="2094"/>
    <cellStyle name="_WCP wd-1" xfId="2095"/>
    <cellStyle name="_WCP wd-1_Acquisition Schedules" xfId="2096"/>
    <cellStyle name="_WebEx P&amp;L tie-out template_Sep07_092107_Final2" xfId="2097"/>
    <cellStyle name="_WebEx P&amp;L tie-out template_Sep07_092107_Final2_Acquisition Schedules" xfId="2098"/>
    <cellStyle name="_WebEx P&amp;L tie-out template_Sep07_092107_Final2_Acquisition Schedules_1" xfId="2099"/>
    <cellStyle name="_WEBEX_FY09 FCST v4 (Kelly 100808)" xfId="2100"/>
    <cellStyle name="_Weekly Bookings Scorecard as at  wk13 Q3 FY02_Part II" xfId="2101"/>
    <cellStyle name="_Weekly Forecast FY06Q1 - Week03 (Jeff)" xfId="2102"/>
    <cellStyle name="_Weekly Forecast FY06Q1 - Week03 (Jeff)_Acquisition Schedules" xfId="2103"/>
    <cellStyle name="_weekly pack q4 week 13" xfId="2104"/>
    <cellStyle name="_weekly pack q4 week 13_Acquisition Schedules" xfId="2105"/>
    <cellStyle name="_WW 2nd Pass Bridge2" xfId="2106"/>
    <cellStyle name="_WW Exec Upload_W7.v3" xfId="2107"/>
    <cellStyle name="_WW Exec Upload_W7.v3_Acquisition Schedules" xfId="2108"/>
    <cellStyle name="_WW Recruitment Activity wk  Ending 05-6-05 A" xfId="2109"/>
    <cellStyle name="_WW Recruitment Activity wk  Ending 05-6-05 A 2" xfId="2110"/>
    <cellStyle name="_WW Recruitment Activity wk  Ending 05-6-05 A 3" xfId="2111"/>
    <cellStyle name="_WW Recruitment Activity wk  Ending 05-6-05 A 4" xfId="2112"/>
    <cellStyle name="_WW Recruitment Activity wk  Ending 05-6-05 A 5" xfId="2113"/>
    <cellStyle name="_WW Recruitment Activity wk  Ending 05-6-05 A 6" xfId="2114"/>
    <cellStyle name="_WW Recruitment Activity wk  Ending 05-6-05 A 7" xfId="2115"/>
    <cellStyle name="_WW Recruitment Activity wk  Ending 05-6-05 A 8" xfId="2116"/>
    <cellStyle name="_WW Recruitment Activity wk  Ending 05-6-05 A_Acquisition Schedules" xfId="2117"/>
    <cellStyle name="¦__x001d_" xfId="2118"/>
    <cellStyle name="¦n" xfId="2119"/>
    <cellStyle name="¦X­p" xfId="2120"/>
    <cellStyle name="¿é¤J" xfId="2121"/>
    <cellStyle name="¿é¥X" xfId="2122"/>
    <cellStyle name="’Ê‰Ý [0.00]_Region Orders (2)" xfId="2123"/>
    <cellStyle name="’Ê‰Ý_Region Orders (2)" xfId="2124"/>
    <cellStyle name="¤¤µ¥" xfId="2125"/>
    <cellStyle name="=C:\WINNT\SYSTEM32\COMMAND.COM" xfId="30"/>
    <cellStyle name="=C:\WINNT\SYSTEM32\COMMAND.COM 2" xfId="243"/>
    <cellStyle name="»¡©ú¤å¦r" xfId="2126"/>
    <cellStyle name="»²¦â1" xfId="2127"/>
    <cellStyle name="»²¦â2" xfId="2128"/>
    <cellStyle name="»²¦â3" xfId="2129"/>
    <cellStyle name="»²¦â4" xfId="2130"/>
    <cellStyle name="»²¦â5" xfId="2131"/>
    <cellStyle name="»²¦â6" xfId="2132"/>
    <cellStyle name="•W€_Pacific Region P&amp;L" xfId="2133"/>
    <cellStyle name="•W_Pacific Region P&amp;L" xfId="2134"/>
    <cellStyle name="0%" xfId="2135"/>
    <cellStyle name="0% 2" xfId="2136"/>
    <cellStyle name="0,0_x000a__x000a_NA_x000a__x000a_" xfId="2137"/>
    <cellStyle name="0,0_x000d__x000a_NA_x000d__x000a_" xfId="2138"/>
    <cellStyle name="0,0_x000d__x000a_NA_x000d__x000a_ 2" xfId="2139"/>
    <cellStyle name="0,0_x000d__x000a_NA_x000d__x000a_ 3" xfId="2140"/>
    <cellStyle name="0.0%" xfId="2141"/>
    <cellStyle name="0.00%" xfId="2142"/>
    <cellStyle name="000 PN" xfId="2143"/>
    <cellStyle name="¼ÐÃD" xfId="2144"/>
    <cellStyle name="¼ÐÃD 1" xfId="2145"/>
    <cellStyle name="¼ÐÃD 2" xfId="2146"/>
    <cellStyle name="¼ÐÃD 3" xfId="2147"/>
    <cellStyle name="¼ÐÃD 4" xfId="2148"/>
    <cellStyle name="20% - »²¦â1" xfId="2149"/>
    <cellStyle name="20% - »²¦â2" xfId="2150"/>
    <cellStyle name="20% - »²¦â3" xfId="2151"/>
    <cellStyle name="20% - »²¦â4" xfId="2152"/>
    <cellStyle name="20% - »²¦â5" xfId="2153"/>
    <cellStyle name="20% - »²¦â6" xfId="2154"/>
    <cellStyle name="20% - 輔色1" xfId="2155"/>
    <cellStyle name="20% - 輔色2" xfId="2156"/>
    <cellStyle name="20% - 輔色3" xfId="2157"/>
    <cellStyle name="20% - 輔色4" xfId="2158"/>
    <cellStyle name="20% - 輔色5" xfId="2159"/>
    <cellStyle name="20% - 輔色6" xfId="2160"/>
    <cellStyle name="259 PN" xfId="2161"/>
    <cellStyle name="³Æµù" xfId="2162"/>
    <cellStyle name="³sµ²ªºÀx¦s®æ" xfId="2163"/>
    <cellStyle name="40% - »²¦â1" xfId="2164"/>
    <cellStyle name="40% - »²¦â2" xfId="2165"/>
    <cellStyle name="40% - »²¦â3" xfId="2166"/>
    <cellStyle name="40% - »²¦â4" xfId="2167"/>
    <cellStyle name="40% - »²¦â5" xfId="2168"/>
    <cellStyle name="40% - »²¦â6" xfId="2169"/>
    <cellStyle name="40% - 輔色1" xfId="2170"/>
    <cellStyle name="40% - 輔色2" xfId="2171"/>
    <cellStyle name="40% - 輔色3" xfId="2172"/>
    <cellStyle name="40% - 輔色4" xfId="2173"/>
    <cellStyle name="40% - 輔色5" xfId="2174"/>
    <cellStyle name="40% - 輔色6" xfId="2175"/>
    <cellStyle name="6-0" xfId="31"/>
    <cellStyle name="6-0 2" xfId="2176"/>
    <cellStyle name="60% - »²¦â1" xfId="2177"/>
    <cellStyle name="60% - »²¦â2" xfId="2178"/>
    <cellStyle name="60% - »²¦â3" xfId="2179"/>
    <cellStyle name="60% - »²¦â4" xfId="2180"/>
    <cellStyle name="60% - »²¦â5" xfId="2181"/>
    <cellStyle name="60% - »²¦â6" xfId="2182"/>
    <cellStyle name="60% - 輔色1" xfId="2183"/>
    <cellStyle name="60% - 輔色2" xfId="2184"/>
    <cellStyle name="60% - 輔色3" xfId="2185"/>
    <cellStyle name="60% - 輔色4" xfId="2186"/>
    <cellStyle name="60% - 輔色5" xfId="2187"/>
    <cellStyle name="60% - 輔色6" xfId="2188"/>
    <cellStyle name="600 PN" xfId="2189"/>
    <cellStyle name="700 PN" xfId="2190"/>
    <cellStyle name="700 PN 2" xfId="2191"/>
    <cellStyle name="700 PN 3" xfId="2192"/>
    <cellStyle name="700 PN 4" xfId="2193"/>
    <cellStyle name="700 PN 5" xfId="2194"/>
    <cellStyle name="700 PN 6" xfId="2195"/>
    <cellStyle name="700 PN 7" xfId="2196"/>
    <cellStyle name="700 PN 8" xfId="2197"/>
    <cellStyle name="Äµ§i¤å¦r" xfId="2198"/>
    <cellStyle name="Ãa" xfId="2199"/>
    <cellStyle name="Account Name" xfId="2200"/>
    <cellStyle name="active" xfId="2201"/>
    <cellStyle name="active 2" xfId="2202"/>
    <cellStyle name="Actual Date" xfId="2203"/>
    <cellStyle name="Actual Date 2" xfId="2204"/>
    <cellStyle name="Actual Date 3" xfId="2205"/>
    <cellStyle name="Actual Date 4" xfId="2206"/>
    <cellStyle name="Actual Date 5" xfId="2207"/>
    <cellStyle name="Actual Date 6" xfId="2208"/>
    <cellStyle name="Actual Date 7" xfId="2209"/>
    <cellStyle name="Actual Date 8" xfId="2210"/>
    <cellStyle name="ÀË¬dÀx¦s®æ" xfId="2211"/>
    <cellStyle name="aPrice" xfId="2212"/>
    <cellStyle name="args.style" xfId="2213"/>
    <cellStyle name="args.style 2" xfId="2214"/>
    <cellStyle name="args.style 3" xfId="2215"/>
    <cellStyle name="args.style 4" xfId="2216"/>
    <cellStyle name="args.style 5" xfId="2217"/>
    <cellStyle name="args.style 6" xfId="2218"/>
    <cellStyle name="args.style 7" xfId="2219"/>
    <cellStyle name="args.style 8" xfId="2220"/>
    <cellStyle name="Arial 10" xfId="2221"/>
    <cellStyle name="Arial 12" xfId="2222"/>
    <cellStyle name="Arial10b" xfId="2223"/>
    <cellStyle name="Arial10b 2" xfId="2224"/>
    <cellStyle name="Arial10b 3" xfId="2225"/>
    <cellStyle name="Arial10b 4" xfId="2226"/>
    <cellStyle name="Arial10b 5" xfId="2227"/>
    <cellStyle name="Arial10b 6" xfId="2228"/>
    <cellStyle name="Arial10b 7" xfId="2229"/>
    <cellStyle name="Arial10b 8" xfId="2230"/>
    <cellStyle name="AutoFormat Options" xfId="2231"/>
    <cellStyle name="AutoFormat Options 10" xfId="2232"/>
    <cellStyle name="AutoFormat Options 10 2" xfId="2233"/>
    <cellStyle name="AutoFormat Options 11" xfId="2234"/>
    <cellStyle name="AutoFormat Options 11 2" xfId="2235"/>
    <cellStyle name="AutoFormat Options 2" xfId="2236"/>
    <cellStyle name="AutoFormat Options 2 2" xfId="2237"/>
    <cellStyle name="AutoFormat Options 3" xfId="2238"/>
    <cellStyle name="AutoFormat Options 3 2" xfId="2239"/>
    <cellStyle name="AutoFormat Options 4" xfId="2240"/>
    <cellStyle name="AutoFormat Options 4 2" xfId="2241"/>
    <cellStyle name="AutoFormat Options 5" xfId="2242"/>
    <cellStyle name="AutoFormat Options 5 2" xfId="2243"/>
    <cellStyle name="AutoFormat Options 6" xfId="2244"/>
    <cellStyle name="AutoFormat Options 6 2" xfId="2245"/>
    <cellStyle name="AutoFormat Options 7" xfId="2246"/>
    <cellStyle name="AutoFormat Options 7 2" xfId="2247"/>
    <cellStyle name="AutoFormat Options 8" xfId="2248"/>
    <cellStyle name="AutoFormat Options 8 2" xfId="2249"/>
    <cellStyle name="AutoFormat Options 9" xfId="2250"/>
    <cellStyle name="AutoFormat Options 9 2" xfId="2251"/>
    <cellStyle name="Background (,0)" xfId="2252"/>
    <cellStyle name="background grid" xfId="2253"/>
    <cellStyle name="blank" xfId="2254"/>
    <cellStyle name="Body" xfId="2255"/>
    <cellStyle name="Body 2" xfId="2256"/>
    <cellStyle name="Bold grid (,0)" xfId="2257"/>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43" xfId="4129"/>
    <cellStyle name="Border 5" xfId="71"/>
    <cellStyle name="Border 6" xfId="72"/>
    <cellStyle name="Border 7" xfId="73"/>
    <cellStyle name="Border 8" xfId="74"/>
    <cellStyle name="Border 9" xfId="75"/>
    <cellStyle name="British Pound" xfId="2258"/>
    <cellStyle name="c" xfId="2259"/>
    <cellStyle name="Ç¥ÁØ_¿ù°£¿ä¾àº¸°í" xfId="2260"/>
    <cellStyle name="C600 PN" xfId="2261"/>
    <cellStyle name="C600 PN 2" xfId="2262"/>
    <cellStyle name="C600 PN 3" xfId="2263"/>
    <cellStyle name="C600 PN 4" xfId="2264"/>
    <cellStyle name="C600 PN 5" xfId="2265"/>
    <cellStyle name="C600 PN 6" xfId="2266"/>
    <cellStyle name="C600 PN 7" xfId="2267"/>
    <cellStyle name="C600 PN 8" xfId="2268"/>
    <cellStyle name="Calc Currency (0)" xfId="76"/>
    <cellStyle name="Calc Currency (0) 10" xfId="2270"/>
    <cellStyle name="Calc Currency (0) 11" xfId="2271"/>
    <cellStyle name="Calc Currency (0) 12" xfId="2272"/>
    <cellStyle name="Calc Currency (0) 13" xfId="2273"/>
    <cellStyle name="Calc Currency (0) 14" xfId="2274"/>
    <cellStyle name="Calc Currency (0) 15" xfId="2275"/>
    <cellStyle name="Calc Currency (0) 16" xfId="2276"/>
    <cellStyle name="Calc Currency (0) 17" xfId="2277"/>
    <cellStyle name="Calc Currency (0) 18" xfId="2278"/>
    <cellStyle name="Calc Currency (0) 19" xfId="2279"/>
    <cellStyle name="Calc Currency (0) 2" xfId="244"/>
    <cellStyle name="Calc Currency (0) 2 2" xfId="2281"/>
    <cellStyle name="Calc Currency (0) 2 3" xfId="2280"/>
    <cellStyle name="Calc Currency (0) 20" xfId="2282"/>
    <cellStyle name="Calc Currency (0) 21" xfId="2283"/>
    <cellStyle name="Calc Currency (0) 22" xfId="2284"/>
    <cellStyle name="Calc Currency (0) 23" xfId="2285"/>
    <cellStyle name="Calc Currency (0) 24" xfId="2286"/>
    <cellStyle name="Calc Currency (0) 25" xfId="2287"/>
    <cellStyle name="Calc Currency (0) 26" xfId="2288"/>
    <cellStyle name="Calc Currency (0) 27" xfId="2289"/>
    <cellStyle name="Calc Currency (0) 28" xfId="2290"/>
    <cellStyle name="Calc Currency (0) 29" xfId="2291"/>
    <cellStyle name="Calc Currency (0) 3" xfId="2292"/>
    <cellStyle name="Calc Currency (0) 3 2" xfId="2293"/>
    <cellStyle name="Calc Currency (0) 30" xfId="2294"/>
    <cellStyle name="Calc Currency (0) 31" xfId="2269"/>
    <cellStyle name="Calc Currency (0) 4" xfId="2295"/>
    <cellStyle name="Calc Currency (0) 4 2" xfId="2296"/>
    <cellStyle name="Calc Currency (0) 5" xfId="2297"/>
    <cellStyle name="Calc Currency (0) 5 2" xfId="2298"/>
    <cellStyle name="Calc Currency (0) 6" xfId="2299"/>
    <cellStyle name="Calc Currency (0) 6 2" xfId="2300"/>
    <cellStyle name="Calc Currency (0) 7" xfId="2301"/>
    <cellStyle name="Calc Currency (0) 7 2" xfId="2302"/>
    <cellStyle name="Calc Currency (0) 8" xfId="2303"/>
    <cellStyle name="Calc Currency (0) 8 2" xfId="2304"/>
    <cellStyle name="Calc Currency (0) 9" xfId="2305"/>
    <cellStyle name="Calc Currency (2)" xfId="77"/>
    <cellStyle name="Calc Currency (2) 10" xfId="2307"/>
    <cellStyle name="Calc Currency (2) 11" xfId="2308"/>
    <cellStyle name="Calc Currency (2) 12" xfId="2306"/>
    <cellStyle name="Calc Currency (2) 2" xfId="245"/>
    <cellStyle name="Calc Currency (2) 2 2" xfId="2309"/>
    <cellStyle name="Calc Currency (2) 3" xfId="2310"/>
    <cellStyle name="Calc Currency (2) 4" xfId="2311"/>
    <cellStyle name="Calc Currency (2) 5" xfId="2312"/>
    <cellStyle name="Calc Currency (2) 6" xfId="2313"/>
    <cellStyle name="Calc Currency (2) 7" xfId="2314"/>
    <cellStyle name="Calc Currency (2) 8" xfId="2315"/>
    <cellStyle name="Calc Currency (2) 9" xfId="2316"/>
    <cellStyle name="Calc Percent (0)" xfId="78"/>
    <cellStyle name="Calc Percent (0) 10" xfId="2318"/>
    <cellStyle name="Calc Percent (0) 11" xfId="2319"/>
    <cellStyle name="Calc Percent (0) 12" xfId="2317"/>
    <cellStyle name="Calc Percent (0) 2" xfId="246"/>
    <cellStyle name="Calc Percent (0) 2 2" xfId="2320"/>
    <cellStyle name="Calc Percent (0) 3" xfId="2321"/>
    <cellStyle name="Calc Percent (0) 4" xfId="2322"/>
    <cellStyle name="Calc Percent (0) 5" xfId="2323"/>
    <cellStyle name="Calc Percent (0) 6" xfId="2324"/>
    <cellStyle name="Calc Percent (0) 7" xfId="2325"/>
    <cellStyle name="Calc Percent (0) 8" xfId="2326"/>
    <cellStyle name="Calc Percent (0) 9" xfId="2327"/>
    <cellStyle name="Calc Percent (1)" xfId="79"/>
    <cellStyle name="Calc Percent (1) 10" xfId="2329"/>
    <cellStyle name="Calc Percent (1) 11" xfId="2330"/>
    <cellStyle name="Calc Percent (1) 12" xfId="2328"/>
    <cellStyle name="Calc Percent (1) 2" xfId="247"/>
    <cellStyle name="Calc Percent (1) 2 2" xfId="2331"/>
    <cellStyle name="Calc Percent (1) 3" xfId="2332"/>
    <cellStyle name="Calc Percent (1) 4" xfId="2333"/>
    <cellStyle name="Calc Percent (1) 5" xfId="2334"/>
    <cellStyle name="Calc Percent (1) 6" xfId="2335"/>
    <cellStyle name="Calc Percent (1) 7" xfId="2336"/>
    <cellStyle name="Calc Percent (1) 8" xfId="2337"/>
    <cellStyle name="Calc Percent (1) 9" xfId="2338"/>
    <cellStyle name="Calc Percent (2)" xfId="80"/>
    <cellStyle name="Calc Percent (2) 10" xfId="2340"/>
    <cellStyle name="Calc Percent (2) 11" xfId="2341"/>
    <cellStyle name="Calc Percent (2) 12" xfId="2339"/>
    <cellStyle name="Calc Percent (2) 2" xfId="248"/>
    <cellStyle name="Calc Percent (2) 2 2" xfId="2342"/>
    <cellStyle name="Calc Percent (2) 3" xfId="2343"/>
    <cellStyle name="Calc Percent (2) 4" xfId="2344"/>
    <cellStyle name="Calc Percent (2) 5" xfId="2345"/>
    <cellStyle name="Calc Percent (2) 6" xfId="2346"/>
    <cellStyle name="Calc Percent (2) 7" xfId="2347"/>
    <cellStyle name="Calc Percent (2) 8" xfId="2348"/>
    <cellStyle name="Calc Percent (2) 9" xfId="2349"/>
    <cellStyle name="Calc Units (0)" xfId="81"/>
    <cellStyle name="Calc Units (0) 10" xfId="2351"/>
    <cellStyle name="Calc Units (0) 11" xfId="2352"/>
    <cellStyle name="Calc Units (0) 12" xfId="2350"/>
    <cellStyle name="Calc Units (0) 2" xfId="249"/>
    <cellStyle name="Calc Units (0) 2 2" xfId="2353"/>
    <cellStyle name="Calc Units (0) 3" xfId="2354"/>
    <cellStyle name="Calc Units (0) 4" xfId="2355"/>
    <cellStyle name="Calc Units (0) 5" xfId="2356"/>
    <cellStyle name="Calc Units (0) 6" xfId="2357"/>
    <cellStyle name="Calc Units (0) 7" xfId="2358"/>
    <cellStyle name="Calc Units (0) 8" xfId="2359"/>
    <cellStyle name="Calc Units (0) 9" xfId="2360"/>
    <cellStyle name="Calc Units (1)" xfId="82"/>
    <cellStyle name="Calc Units (1) 10" xfId="2362"/>
    <cellStyle name="Calc Units (1) 11" xfId="2363"/>
    <cellStyle name="Calc Units (1) 12" xfId="2361"/>
    <cellStyle name="Calc Units (1) 2" xfId="250"/>
    <cellStyle name="Calc Units (1) 2 2" xfId="2364"/>
    <cellStyle name="Calc Units (1) 3" xfId="2365"/>
    <cellStyle name="Calc Units (1) 4" xfId="2366"/>
    <cellStyle name="Calc Units (1) 5" xfId="2367"/>
    <cellStyle name="Calc Units (1) 6" xfId="2368"/>
    <cellStyle name="Calc Units (1) 7" xfId="2369"/>
    <cellStyle name="Calc Units (1) 8" xfId="2370"/>
    <cellStyle name="Calc Units (1) 9" xfId="2371"/>
    <cellStyle name="Calc Units (2)" xfId="83"/>
    <cellStyle name="Calc Units (2) 10" xfId="2373"/>
    <cellStyle name="Calc Units (2) 11" xfId="2374"/>
    <cellStyle name="Calc Units (2) 12" xfId="2372"/>
    <cellStyle name="Calc Units (2) 2" xfId="251"/>
    <cellStyle name="Calc Units (2) 2 2" xfId="2375"/>
    <cellStyle name="Calc Units (2) 3" xfId="2376"/>
    <cellStyle name="Calc Units (2) 4" xfId="2377"/>
    <cellStyle name="Calc Units (2) 5" xfId="2378"/>
    <cellStyle name="Calc Units (2) 6" xfId="2379"/>
    <cellStyle name="Calc Units (2) 7" xfId="2380"/>
    <cellStyle name="Calc Units (2) 8" xfId="2381"/>
    <cellStyle name="Calc Units (2) 9" xfId="2382"/>
    <cellStyle name="Centered Heading" xfId="84"/>
    <cellStyle name="Co. Names" xfId="2383"/>
    <cellStyle name="Col Heading" xfId="2384"/>
    <cellStyle name="Col Heading 10" xfId="2385"/>
    <cellStyle name="Col Heading 11" xfId="2386"/>
    <cellStyle name="Col Heading 12" xfId="2387"/>
    <cellStyle name="Col Heading 13" xfId="2388"/>
    <cellStyle name="Col Heading 14" xfId="2389"/>
    <cellStyle name="Col Heading 15" xfId="2390"/>
    <cellStyle name="Col Heading 16" xfId="2391"/>
    <cellStyle name="Col Heading 17" xfId="2392"/>
    <cellStyle name="Col Heading 18" xfId="2393"/>
    <cellStyle name="Col Heading 19" xfId="2394"/>
    <cellStyle name="Col Heading 2" xfId="2395"/>
    <cellStyle name="Col Heading 2 2" xfId="2396"/>
    <cellStyle name="Col Heading 2_Top 20-IR" xfId="2397"/>
    <cellStyle name="Col Heading 20" xfId="2398"/>
    <cellStyle name="Col Heading 21" xfId="2399"/>
    <cellStyle name="Col Heading 22" xfId="2400"/>
    <cellStyle name="Col Heading 23" xfId="2401"/>
    <cellStyle name="Col Heading 24" xfId="2402"/>
    <cellStyle name="Col Heading 25" xfId="2403"/>
    <cellStyle name="Col Heading 26" xfId="2404"/>
    <cellStyle name="Col Heading 27" xfId="2405"/>
    <cellStyle name="Col Heading 28" xfId="2406"/>
    <cellStyle name="Col Heading 29" xfId="2407"/>
    <cellStyle name="Col Heading 3" xfId="2408"/>
    <cellStyle name="Col Heading 3 2" xfId="2409"/>
    <cellStyle name="Col Heading 3_Top 20-IR" xfId="2410"/>
    <cellStyle name="Col Heading 30" xfId="2411"/>
    <cellStyle name="Col Heading 31" xfId="2412"/>
    <cellStyle name="Col Heading 32" xfId="2413"/>
    <cellStyle name="Col Heading 33" xfId="2414"/>
    <cellStyle name="Col Heading 4" xfId="2415"/>
    <cellStyle name="Col Heading 4 2" xfId="2416"/>
    <cellStyle name="Col Heading 4_Top 20-IR" xfId="2417"/>
    <cellStyle name="Col Heading 5" xfId="2418"/>
    <cellStyle name="Col Heading 6" xfId="2419"/>
    <cellStyle name="Col Heading 7" xfId="2420"/>
    <cellStyle name="Col Heading 8" xfId="2421"/>
    <cellStyle name="Col Heading 9" xfId="2422"/>
    <cellStyle name="Col Heads" xfId="2423"/>
    <cellStyle name="Col Heads 2" xfId="2424"/>
    <cellStyle name="Column_Title" xfId="2425"/>
    <cellStyle name="ColumnAttributeAbovePrompt" xfId="2426"/>
    <cellStyle name="ColumnAttributeAbovePrompt 2" xfId="2427"/>
    <cellStyle name="ColumnAttributePrompt" xfId="2428"/>
    <cellStyle name="ColumnAttributePrompt 2" xfId="2429"/>
    <cellStyle name="ColumnAttributeValue" xfId="2430"/>
    <cellStyle name="ColumnAttributeValue 2" xfId="2431"/>
    <cellStyle name="ColumnHeadingPrompt" xfId="2432"/>
    <cellStyle name="ColumnHeadingPrompt 2" xfId="2433"/>
    <cellStyle name="ColumnHeadingValue" xfId="2434"/>
    <cellStyle name="ColumnHeadingValue 2" xfId="2435"/>
    <cellStyle name="columns" xfId="85"/>
    <cellStyle name="Comma" xfId="1" builtinId="3"/>
    <cellStyle name="Comma  - Style1" xfId="252"/>
    <cellStyle name="Comma  - Style1 2" xfId="2438"/>
    <cellStyle name="Comma  - Style1 3" xfId="2437"/>
    <cellStyle name="Comma  - Style2" xfId="253"/>
    <cellStyle name="Comma  - Style2 2" xfId="2439"/>
    <cellStyle name="Comma  - Style3" xfId="254"/>
    <cellStyle name="Comma  - Style3 2" xfId="2440"/>
    <cellStyle name="Comma  - Style4" xfId="255"/>
    <cellStyle name="Comma  - Style4 2" xfId="2441"/>
    <cellStyle name="Comma  - Style5" xfId="256"/>
    <cellStyle name="Comma  - Style5 2" xfId="2442"/>
    <cellStyle name="Comma  - Style6" xfId="257"/>
    <cellStyle name="Comma  - Style6 2" xfId="2443"/>
    <cellStyle name="Comma  - Style7" xfId="258"/>
    <cellStyle name="Comma  - Style7 2" xfId="2444"/>
    <cellStyle name="Comma  - Style8" xfId="259"/>
    <cellStyle name="Comma  - Style8 2" xfId="2445"/>
    <cellStyle name="comma (,0)" xfId="2446"/>
    <cellStyle name="comma (,0) 10" xfId="2447"/>
    <cellStyle name="comma (,0) 11" xfId="2448"/>
    <cellStyle name="comma (,0) 12" xfId="2449"/>
    <cellStyle name="comma (,0) 13" xfId="2450"/>
    <cellStyle name="comma (,0) 14" xfId="2451"/>
    <cellStyle name="comma (,0) 15" xfId="2452"/>
    <cellStyle name="comma (,0) 16" xfId="2453"/>
    <cellStyle name="comma (,0) 17" xfId="2454"/>
    <cellStyle name="comma (,0) 18" xfId="2455"/>
    <cellStyle name="comma (,0) 19" xfId="2456"/>
    <cellStyle name="comma (,0) 2" xfId="2457"/>
    <cellStyle name="comma (,0) 20" xfId="2458"/>
    <cellStyle name="comma (,0) 21" xfId="2459"/>
    <cellStyle name="comma (,0) 22" xfId="2460"/>
    <cellStyle name="comma (,0) 23" xfId="2461"/>
    <cellStyle name="comma (,0) 24" xfId="2462"/>
    <cellStyle name="comma (,0) 25" xfId="2463"/>
    <cellStyle name="comma (,0) 26" xfId="2464"/>
    <cellStyle name="comma (,0) 27" xfId="2465"/>
    <cellStyle name="comma (,0) 28" xfId="2466"/>
    <cellStyle name="comma (,0) 29" xfId="2467"/>
    <cellStyle name="comma (,0) 3" xfId="2468"/>
    <cellStyle name="comma (,0) 30" xfId="2469"/>
    <cellStyle name="comma (,0) 4" xfId="2470"/>
    <cellStyle name="comma (,0) 5" xfId="2471"/>
    <cellStyle name="comma (,0) 6" xfId="2472"/>
    <cellStyle name="comma (,0) 7" xfId="2473"/>
    <cellStyle name="comma (,0) 8" xfId="2474"/>
    <cellStyle name="comma (,0) 9" xfId="2475"/>
    <cellStyle name="comma (,1)" xfId="2476"/>
    <cellStyle name="comma (,1) 2" xfId="2477"/>
    <cellStyle name="comma (,1) 3" xfId="2478"/>
    <cellStyle name="comma (,1) 4" xfId="2479"/>
    <cellStyle name="comma (,2)" xfId="2480"/>
    <cellStyle name="comma (,2) 2" xfId="2481"/>
    <cellStyle name="comma (,2) 3" xfId="2482"/>
    <cellStyle name="comma (,2) 4" xfId="2483"/>
    <cellStyle name="comma (0)" xfId="86"/>
    <cellStyle name="comma (0) 2" xfId="87"/>
    <cellStyle name="comma (0) 2 2" xfId="260"/>
    <cellStyle name="comma (0) 3" xfId="88"/>
    <cellStyle name="comma (K0)" xfId="2484"/>
    <cellStyle name="comma (K0) 10" xfId="2485"/>
    <cellStyle name="comma (K0) 11" xfId="2486"/>
    <cellStyle name="comma (K0) 12" xfId="2487"/>
    <cellStyle name="comma (K0) 13" xfId="2488"/>
    <cellStyle name="comma (K0) 14" xfId="2489"/>
    <cellStyle name="comma (K0) 15" xfId="2490"/>
    <cellStyle name="comma (K0) 16" xfId="2491"/>
    <cellStyle name="comma (K0) 17" xfId="2492"/>
    <cellStyle name="comma (K0) 18" xfId="2493"/>
    <cellStyle name="comma (K0) 19" xfId="2494"/>
    <cellStyle name="comma (K0) 2" xfId="2495"/>
    <cellStyle name="comma (K0) 20" xfId="2496"/>
    <cellStyle name="comma (K0) 21" xfId="2497"/>
    <cellStyle name="comma (K0) 22" xfId="2498"/>
    <cellStyle name="comma (K0) 23" xfId="2499"/>
    <cellStyle name="comma (K0) 24" xfId="2500"/>
    <cellStyle name="comma (K0) 25" xfId="2501"/>
    <cellStyle name="comma (K0) 26" xfId="2502"/>
    <cellStyle name="comma (K0) 27" xfId="2503"/>
    <cellStyle name="comma (K0) 28" xfId="2504"/>
    <cellStyle name="comma (K0) 29" xfId="2505"/>
    <cellStyle name="comma (K0) 3" xfId="2506"/>
    <cellStyle name="comma (K0) 30" xfId="2507"/>
    <cellStyle name="comma (K0) 4" xfId="2508"/>
    <cellStyle name="comma (K0) 5" xfId="2509"/>
    <cellStyle name="comma (K0) 6" xfId="2510"/>
    <cellStyle name="comma (K0) 7" xfId="2511"/>
    <cellStyle name="comma (K0) 8" xfId="2512"/>
    <cellStyle name="comma (K0) 9" xfId="2513"/>
    <cellStyle name="comma (K1)" xfId="2514"/>
    <cellStyle name="comma (K1) 2" xfId="2515"/>
    <cellStyle name="comma (K1) 3" xfId="2516"/>
    <cellStyle name="comma (K1) 4" xfId="2517"/>
    <cellStyle name="comma (M0)" xfId="2518"/>
    <cellStyle name="comma (M0) 2" xfId="2519"/>
    <cellStyle name="comma (M0) 3" xfId="2520"/>
    <cellStyle name="comma (M0) 4" xfId="2521"/>
    <cellStyle name="comma (M1)" xfId="2522"/>
    <cellStyle name="comma (M1) 2" xfId="2523"/>
    <cellStyle name="comma (M1) 3" xfId="2524"/>
    <cellStyle name="comma (M1) 4" xfId="2525"/>
    <cellStyle name="Comma [00]" xfId="89"/>
    <cellStyle name="Comma [00] 10" xfId="2527"/>
    <cellStyle name="Comma [00] 11" xfId="2528"/>
    <cellStyle name="Comma [00] 12" xfId="2526"/>
    <cellStyle name="Comma [00] 2" xfId="261"/>
    <cellStyle name="Comma [00] 2 2" xfId="2529"/>
    <cellStyle name="Comma [00] 3" xfId="2530"/>
    <cellStyle name="Comma [00] 4" xfId="2531"/>
    <cellStyle name="Comma [00] 5" xfId="2532"/>
    <cellStyle name="Comma [00] 6" xfId="2533"/>
    <cellStyle name="Comma [00] 7" xfId="2534"/>
    <cellStyle name="Comma [00] 8" xfId="2535"/>
    <cellStyle name="Comma [00] 9" xfId="2536"/>
    <cellStyle name="Comma 0" xfId="2537"/>
    <cellStyle name="Comma 0*" xfId="2538"/>
    <cellStyle name="Comma 0_ACCC" xfId="2539"/>
    <cellStyle name="Comma 10" xfId="2540"/>
    <cellStyle name="Comma 10 2" xfId="2541"/>
    <cellStyle name="Comma 10 3" xfId="2542"/>
    <cellStyle name="Comma 10 4" xfId="2543"/>
    <cellStyle name="Comma 10 5" xfId="2544"/>
    <cellStyle name="Comma 10 6" xfId="2545"/>
    <cellStyle name="Comma 10 7" xfId="2546"/>
    <cellStyle name="Comma 10 8" xfId="2547"/>
    <cellStyle name="Comma 10 9" xfId="2548"/>
    <cellStyle name="Comma 11" xfId="2549"/>
    <cellStyle name="Comma 11 2" xfId="2550"/>
    <cellStyle name="Comma 11 3" xfId="2551"/>
    <cellStyle name="Comma 11 4" xfId="2552"/>
    <cellStyle name="Comma 11 5" xfId="2553"/>
    <cellStyle name="Comma 11 6" xfId="2554"/>
    <cellStyle name="Comma 11 7" xfId="2555"/>
    <cellStyle name="Comma 11 8" xfId="2556"/>
    <cellStyle name="Comma 11 9" xfId="2557"/>
    <cellStyle name="Comma 12" xfId="2558"/>
    <cellStyle name="Comma 12 2" xfId="2559"/>
    <cellStyle name="Comma 12 3" xfId="2560"/>
    <cellStyle name="Comma 12 4" xfId="2561"/>
    <cellStyle name="Comma 12 5" xfId="2562"/>
    <cellStyle name="Comma 12 6" xfId="2563"/>
    <cellStyle name="Comma 12 7" xfId="2564"/>
    <cellStyle name="Comma 12 8" xfId="2565"/>
    <cellStyle name="Comma 12 9" xfId="2566"/>
    <cellStyle name="Comma 13" xfId="2567"/>
    <cellStyle name="Comma 13 2" xfId="2568"/>
    <cellStyle name="Comma 13 3" xfId="2569"/>
    <cellStyle name="Comma 13 4" xfId="2570"/>
    <cellStyle name="Comma 13 5" xfId="2571"/>
    <cellStyle name="Comma 13 6" xfId="2572"/>
    <cellStyle name="Comma 13 7" xfId="2573"/>
    <cellStyle name="Comma 13 8" xfId="2574"/>
    <cellStyle name="Comma 13 9" xfId="2575"/>
    <cellStyle name="Comma 14" xfId="2576"/>
    <cellStyle name="Comma 14 2" xfId="2577"/>
    <cellStyle name="Comma 14 3" xfId="2578"/>
    <cellStyle name="Comma 14 4" xfId="2579"/>
    <cellStyle name="Comma 14 5" xfId="2580"/>
    <cellStyle name="Comma 14 6" xfId="2581"/>
    <cellStyle name="Comma 14 7" xfId="2582"/>
    <cellStyle name="Comma 14 8" xfId="2583"/>
    <cellStyle name="Comma 14 9" xfId="2584"/>
    <cellStyle name="Comma 15" xfId="2585"/>
    <cellStyle name="Comma 16" xfId="2586"/>
    <cellStyle name="Comma 17" xfId="2587"/>
    <cellStyle name="Comma 18" xfId="2588"/>
    <cellStyle name="Comma 19" xfId="2589"/>
    <cellStyle name="Comma 2" xfId="5"/>
    <cellStyle name="Comma 2 10" xfId="2590"/>
    <cellStyle name="Comma 2 2" xfId="91"/>
    <cellStyle name="Comma 2 2 2" xfId="262"/>
    <cellStyle name="Comma 2 2 2 2" xfId="2593"/>
    <cellStyle name="Comma 2 2 2 3" xfId="2592"/>
    <cellStyle name="Comma 2 2 3" xfId="2594"/>
    <cellStyle name="Comma 2 2 4" xfId="2595"/>
    <cellStyle name="Comma 2 2 5" xfId="2591"/>
    <cellStyle name="Comma 2 3" xfId="92"/>
    <cellStyle name="Comma 2 3 2" xfId="2597"/>
    <cellStyle name="Comma 2 3 3" xfId="2598"/>
    <cellStyle name="Comma 2 3 4" xfId="2599"/>
    <cellStyle name="Comma 2 3 5" xfId="2596"/>
    <cellStyle name="Comma 2 4" xfId="93"/>
    <cellStyle name="Comma 2 4 2" xfId="2600"/>
    <cellStyle name="Comma 2 5" xfId="263"/>
    <cellStyle name="Comma 2 6" xfId="90"/>
    <cellStyle name="Comma 2 6 2" xfId="2601"/>
    <cellStyle name="Comma 2 7" xfId="2602"/>
    <cellStyle name="Comma 2 8" xfId="2603"/>
    <cellStyle name="Comma 2 9" xfId="2604"/>
    <cellStyle name="Comma 20" xfId="2605"/>
    <cellStyle name="Comma 21" xfId="2606"/>
    <cellStyle name="Comma 22" xfId="2607"/>
    <cellStyle name="Comma 23" xfId="2608"/>
    <cellStyle name="Comma 24" xfId="2609"/>
    <cellStyle name="Comma 25" xfId="2610"/>
    <cellStyle name="Comma 26" xfId="2611"/>
    <cellStyle name="Comma 27" xfId="2612"/>
    <cellStyle name="Comma 28" xfId="2613"/>
    <cellStyle name="Comma 29" xfId="2436"/>
    <cellStyle name="Comma 3" xfId="94"/>
    <cellStyle name="Comma 3 10" xfId="2615"/>
    <cellStyle name="Comma 3 11" xfId="2616"/>
    <cellStyle name="Comma 3 12" xfId="2614"/>
    <cellStyle name="Comma 3 2" xfId="264"/>
    <cellStyle name="Comma 3 2 2" xfId="2618"/>
    <cellStyle name="Comma 3 2 3" xfId="2617"/>
    <cellStyle name="Comma 3 3" xfId="2619"/>
    <cellStyle name="Comma 3 4" xfId="2620"/>
    <cellStyle name="Comma 3 5" xfId="2621"/>
    <cellStyle name="Comma 3 6" xfId="2622"/>
    <cellStyle name="Comma 3 7" xfId="2623"/>
    <cellStyle name="Comma 3 8" xfId="2624"/>
    <cellStyle name="Comma 3 9" xfId="2625"/>
    <cellStyle name="Comma 30" xfId="4131"/>
    <cellStyle name="Comma 31" xfId="4128"/>
    <cellStyle name="Comma 32" xfId="4130"/>
    <cellStyle name="Comma 33" xfId="4127"/>
    <cellStyle name="Comma 4" xfId="95"/>
    <cellStyle name="Comma 4 10" xfId="2626"/>
    <cellStyle name="Comma 4 2" xfId="265"/>
    <cellStyle name="Comma 4 2 2" xfId="2627"/>
    <cellStyle name="Comma 4 3" xfId="2628"/>
    <cellStyle name="Comma 4 4" xfId="2629"/>
    <cellStyle name="Comma 4 5" xfId="2630"/>
    <cellStyle name="Comma 4 6" xfId="2631"/>
    <cellStyle name="Comma 4 7" xfId="2632"/>
    <cellStyle name="Comma 4 8" xfId="2633"/>
    <cellStyle name="Comma 4 9" xfId="2634"/>
    <cellStyle name="Comma 5" xfId="96"/>
    <cellStyle name="Comma 5 10" xfId="2636"/>
    <cellStyle name="Comma 5 11" xfId="2637"/>
    <cellStyle name="Comma 5 12" xfId="2635"/>
    <cellStyle name="Comma 5 2" xfId="305"/>
    <cellStyle name="Comma 5 2 2" xfId="2638"/>
    <cellStyle name="Comma 5 3" xfId="2639"/>
    <cellStyle name="Comma 5 4" xfId="2640"/>
    <cellStyle name="Comma 5 5" xfId="2641"/>
    <cellStyle name="Comma 5 6" xfId="2642"/>
    <cellStyle name="Comma 5 7" xfId="2643"/>
    <cellStyle name="Comma 5 8" xfId="2644"/>
    <cellStyle name="Comma 5 9" xfId="2645"/>
    <cellStyle name="Comma 6" xfId="2646"/>
    <cellStyle name="Comma 6 2" xfId="2647"/>
    <cellStyle name="Comma 6 3" xfId="2648"/>
    <cellStyle name="Comma 7" xfId="2649"/>
    <cellStyle name="Comma 7 2" xfId="2650"/>
    <cellStyle name="Comma 7 3" xfId="2651"/>
    <cellStyle name="Comma 7 4" xfId="2652"/>
    <cellStyle name="Comma 7 5" xfId="2653"/>
    <cellStyle name="Comma 7 6" xfId="2654"/>
    <cellStyle name="Comma 7 7" xfId="2655"/>
    <cellStyle name="Comma 7 8" xfId="2656"/>
    <cellStyle name="Comma 7 9" xfId="2657"/>
    <cellStyle name="Comma 8" xfId="2658"/>
    <cellStyle name="Comma 8 2" xfId="2659"/>
    <cellStyle name="Comma 8 3" xfId="2660"/>
    <cellStyle name="Comma 8 4" xfId="2661"/>
    <cellStyle name="Comma 8 5" xfId="2662"/>
    <cellStyle name="Comma 8 6" xfId="2663"/>
    <cellStyle name="Comma 8 7" xfId="2664"/>
    <cellStyle name="Comma 8 8" xfId="2665"/>
    <cellStyle name="Comma 8 9" xfId="2666"/>
    <cellStyle name="Comma 9" xfId="2667"/>
    <cellStyle name="Comma 9 2" xfId="2668"/>
    <cellStyle name="Comma 9 3" xfId="2669"/>
    <cellStyle name="Comma 9 4" xfId="2670"/>
    <cellStyle name="Comma 9 5" xfId="2671"/>
    <cellStyle name="Comma 9 6" xfId="2672"/>
    <cellStyle name="Comma 9 7" xfId="2673"/>
    <cellStyle name="Comma 9 8" xfId="2674"/>
    <cellStyle name="Comma 9 9" xfId="2675"/>
    <cellStyle name="Comma Acctg" xfId="97"/>
    <cellStyle name="Comma Acctg 2" xfId="98"/>
    <cellStyle name="Comma,0" xfId="2676"/>
    <cellStyle name="Comma,1" xfId="2677"/>
    <cellStyle name="Comma,2" xfId="2678"/>
    <cellStyle name="Comma0" xfId="99"/>
    <cellStyle name="Comma0 - Modelo1" xfId="2680"/>
    <cellStyle name="Comma0 - Style1" xfId="2681"/>
    <cellStyle name="Comma0 10" xfId="4133"/>
    <cellStyle name="Comma0 11" xfId="4126"/>
    <cellStyle name="Comma0 12" xfId="4132"/>
    <cellStyle name="Comma0 13" xfId="4125"/>
    <cellStyle name="Comma0 2" xfId="2682"/>
    <cellStyle name="Comma0 3" xfId="2683"/>
    <cellStyle name="Comma0 4" xfId="2684"/>
    <cellStyle name="Comma0 5" xfId="2685"/>
    <cellStyle name="Comma0 6" xfId="2686"/>
    <cellStyle name="Comma0 7" xfId="2687"/>
    <cellStyle name="Comma0 8" xfId="2688"/>
    <cellStyle name="Comma0 9" xfId="2679"/>
    <cellStyle name="Comma1 - Modelo2" xfId="2689"/>
    <cellStyle name="Comma1 - Style2" xfId="2690"/>
    <cellStyle name="Company Name" xfId="100"/>
    <cellStyle name="Company Name 2" xfId="2691"/>
    <cellStyle name="Compressed" xfId="2692"/>
    <cellStyle name="Compressed 2" xfId="2693"/>
    <cellStyle name="Compressed 3" xfId="2694"/>
    <cellStyle name="Compressed 4" xfId="2695"/>
    <cellStyle name="Compressed 5" xfId="2696"/>
    <cellStyle name="Compressed 6" xfId="2697"/>
    <cellStyle name="Compressed 7" xfId="2698"/>
    <cellStyle name="Compressed 8" xfId="2699"/>
    <cellStyle name="ContentsHyperlink" xfId="2700"/>
    <cellStyle name="ContentsHyperlink 2" xfId="2701"/>
    <cellStyle name="ContentsHyperlink 3" xfId="2702"/>
    <cellStyle name="ContentsHyperlink 4" xfId="2703"/>
    <cellStyle name="ContentsHyperlink 5" xfId="2704"/>
    <cellStyle name="ContentsHyperlink 6" xfId="2705"/>
    <cellStyle name="ContentsHyperlink 7" xfId="2706"/>
    <cellStyle name="ContentsHyperlink 8" xfId="2707"/>
    <cellStyle name="Contracts" xfId="101"/>
    <cellStyle name="Contracts 2" xfId="2708"/>
    <cellStyle name="Copied" xfId="2709"/>
    <cellStyle name="Copied 2" xfId="2710"/>
    <cellStyle name="Copied 3" xfId="2711"/>
    <cellStyle name="Copied 4" xfId="2712"/>
    <cellStyle name="Copied 5" xfId="2713"/>
    <cellStyle name="Copied 6" xfId="2714"/>
    <cellStyle name="Copied 7" xfId="2715"/>
    <cellStyle name="Copied 8" xfId="2716"/>
    <cellStyle name="COST1" xfId="2717"/>
    <cellStyle name="COST1 2" xfId="2718"/>
    <cellStyle name="COST1 3" xfId="2719"/>
    <cellStyle name="COST1 4" xfId="2720"/>
    <cellStyle name="COST1 5" xfId="2721"/>
    <cellStyle name="COST1 6" xfId="2722"/>
    <cellStyle name="COST1 7" xfId="2723"/>
    <cellStyle name="COST1 8" xfId="2724"/>
    <cellStyle name="Cover Date" xfId="2725"/>
    <cellStyle name="Cover Subtitle" xfId="2726"/>
    <cellStyle name="Cover Title" xfId="2727"/>
    <cellStyle name="CR Comma" xfId="102"/>
    <cellStyle name="CR Currency" xfId="103"/>
    <cellStyle name="curr" xfId="104"/>
    <cellStyle name="Currency (,0)" xfId="2728"/>
    <cellStyle name="Currency (,0) 2" xfId="2729"/>
    <cellStyle name="Currency (,0) 3" xfId="2730"/>
    <cellStyle name="Currency (,0) 4" xfId="2731"/>
    <cellStyle name="currency (,1)" xfId="2732"/>
    <cellStyle name="currency (,1) 2" xfId="2733"/>
    <cellStyle name="currency (,1) 3" xfId="2734"/>
    <cellStyle name="currency (,1) 4" xfId="2735"/>
    <cellStyle name="currency (,2)" xfId="2736"/>
    <cellStyle name="currency (,2) 2" xfId="2737"/>
    <cellStyle name="currency (,2) 3" xfId="2738"/>
    <cellStyle name="currency (,2) 4" xfId="2739"/>
    <cellStyle name="currency (,3)" xfId="2740"/>
    <cellStyle name="currency (K0)" xfId="2741"/>
    <cellStyle name="currency (K0) 10" xfId="2742"/>
    <cellStyle name="currency (K0) 11" xfId="2743"/>
    <cellStyle name="currency (K0) 12" xfId="2744"/>
    <cellStyle name="currency (K0) 13" xfId="2745"/>
    <cellStyle name="currency (K0) 14" xfId="2746"/>
    <cellStyle name="currency (K0) 15" xfId="2747"/>
    <cellStyle name="currency (K0) 16" xfId="2748"/>
    <cellStyle name="currency (K0) 17" xfId="2749"/>
    <cellStyle name="currency (K0) 18" xfId="2750"/>
    <cellStyle name="currency (K0) 19" xfId="2751"/>
    <cellStyle name="currency (K0) 2" xfId="2752"/>
    <cellStyle name="currency (K0) 20" xfId="2753"/>
    <cellStyle name="currency (K0) 21" xfId="2754"/>
    <cellStyle name="currency (K0) 22" xfId="2755"/>
    <cellStyle name="currency (K0) 23" xfId="2756"/>
    <cellStyle name="currency (K0) 24" xfId="2757"/>
    <cellStyle name="currency (K0) 25" xfId="2758"/>
    <cellStyle name="currency (K0) 26" xfId="2759"/>
    <cellStyle name="currency (K0) 27" xfId="2760"/>
    <cellStyle name="currency (K0) 28" xfId="2761"/>
    <cellStyle name="currency (K0) 29" xfId="2762"/>
    <cellStyle name="currency (K0) 3" xfId="2763"/>
    <cellStyle name="currency (K0) 30" xfId="2764"/>
    <cellStyle name="currency (K0) 4" xfId="2765"/>
    <cellStyle name="currency (K0) 5" xfId="2766"/>
    <cellStyle name="currency (K0) 6" xfId="2767"/>
    <cellStyle name="currency (K0) 7" xfId="2768"/>
    <cellStyle name="currency (K0) 8" xfId="2769"/>
    <cellStyle name="currency (K0) 9" xfId="2770"/>
    <cellStyle name="currency (K1)" xfId="2771"/>
    <cellStyle name="currency (K1) 2" xfId="2772"/>
    <cellStyle name="currency (K1) 3" xfId="2773"/>
    <cellStyle name="currency (K1) 4" xfId="2774"/>
    <cellStyle name="currency (K㰰)" xfId="2775"/>
    <cellStyle name="currency (M0)" xfId="2776"/>
    <cellStyle name="currency (M0) 2" xfId="2777"/>
    <cellStyle name="currency (M0) 3" xfId="2778"/>
    <cellStyle name="currency (M0) 4" xfId="2779"/>
    <cellStyle name="currency (M1)" xfId="2780"/>
    <cellStyle name="currency (M1) 2" xfId="2781"/>
    <cellStyle name="currency (M1) 3" xfId="2782"/>
    <cellStyle name="currency (M1) 4" xfId="2783"/>
    <cellStyle name="Currency [0] _KOL0698" xfId="2784"/>
    <cellStyle name="Currency [00]" xfId="105"/>
    <cellStyle name="Currency [00] 10" xfId="2786"/>
    <cellStyle name="Currency [00] 11" xfId="2787"/>
    <cellStyle name="Currency [00] 12" xfId="2785"/>
    <cellStyle name="Currency [00] 2" xfId="266"/>
    <cellStyle name="Currency [00] 2 2" xfId="2788"/>
    <cellStyle name="Currency [00] 3" xfId="2789"/>
    <cellStyle name="Currency [00] 4" xfId="2790"/>
    <cellStyle name="Currency [00] 5" xfId="2791"/>
    <cellStyle name="Currency [00] 6" xfId="2792"/>
    <cellStyle name="Currency [00] 7" xfId="2793"/>
    <cellStyle name="Currency [00] 8" xfId="2794"/>
    <cellStyle name="Currency [00] 9" xfId="2795"/>
    <cellStyle name="Currency [1]" xfId="2796"/>
    <cellStyle name="Currency [2]" xfId="2797"/>
    <cellStyle name="Currency 0" xfId="2798"/>
    <cellStyle name="Currency 10" xfId="2799"/>
    <cellStyle name="Currency 11" xfId="2800"/>
    <cellStyle name="Currency 12" xfId="2801"/>
    <cellStyle name="Currency 13" xfId="2802"/>
    <cellStyle name="Currency 14" xfId="2803"/>
    <cellStyle name="Currency 15" xfId="2804"/>
    <cellStyle name="Currency 16" xfId="2805"/>
    <cellStyle name="Currency 17" xfId="2806"/>
    <cellStyle name="Currency 18" xfId="2807"/>
    <cellStyle name="Currency 19" xfId="2808"/>
    <cellStyle name="Currency 2" xfId="106"/>
    <cellStyle name="Currency 2 2" xfId="2810"/>
    <cellStyle name="Currency 2 3" xfId="2811"/>
    <cellStyle name="Currency 2 4" xfId="2812"/>
    <cellStyle name="Currency 2 5" xfId="2813"/>
    <cellStyle name="Currency 2 6" xfId="2814"/>
    <cellStyle name="Currency 2 7" xfId="2809"/>
    <cellStyle name="Currency 20" xfId="2815"/>
    <cellStyle name="Currency 21" xfId="2816"/>
    <cellStyle name="Currency 22" xfId="2817"/>
    <cellStyle name="Currency 23" xfId="2818"/>
    <cellStyle name="Currency 24" xfId="2819"/>
    <cellStyle name="Currency 25" xfId="2820"/>
    <cellStyle name="Currency 26" xfId="2821"/>
    <cellStyle name="Currency 27" xfId="4123"/>
    <cellStyle name="Currency 3" xfId="2822"/>
    <cellStyle name="Currency 4" xfId="2823"/>
    <cellStyle name="Currency 5" xfId="2824"/>
    <cellStyle name="Currency 6" xfId="2825"/>
    <cellStyle name="Currency 7" xfId="2826"/>
    <cellStyle name="Currency 8" xfId="2827"/>
    <cellStyle name="Currency 9" xfId="2828"/>
    <cellStyle name="Currency Acctg" xfId="107"/>
    <cellStyle name="Currency- no decimal" xfId="2829"/>
    <cellStyle name="Currency- no decimal 10" xfId="2830"/>
    <cellStyle name="Currency- no decimal 10 2" xfId="2831"/>
    <cellStyle name="Currency- no decimal 11" xfId="2832"/>
    <cellStyle name="Currency- no decimal 11 2" xfId="2833"/>
    <cellStyle name="Currency- no decimal 2" xfId="2834"/>
    <cellStyle name="Currency- no decimal 2 2" xfId="2835"/>
    <cellStyle name="Currency- no decimal 3" xfId="2836"/>
    <cellStyle name="Currency- no decimal 3 2" xfId="2837"/>
    <cellStyle name="Currency- no decimal 4" xfId="2838"/>
    <cellStyle name="Currency- no decimal 4 2" xfId="2839"/>
    <cellStyle name="Currency- no decimal 5" xfId="2840"/>
    <cellStyle name="Currency- no decimal 5 2" xfId="2841"/>
    <cellStyle name="Currency- no decimal 6" xfId="2842"/>
    <cellStyle name="Currency- no decimal 6 2" xfId="2843"/>
    <cellStyle name="Currency- no decimal 7" xfId="2844"/>
    <cellStyle name="Currency- no decimal 7 2" xfId="2845"/>
    <cellStyle name="Currency- no decimal 8" xfId="2846"/>
    <cellStyle name="Currency- no decimal 8 2" xfId="2847"/>
    <cellStyle name="Currency- no decimal 9" xfId="2848"/>
    <cellStyle name="Currency- no decimal 9 2" xfId="2849"/>
    <cellStyle name="Currency Style" xfId="2850"/>
    <cellStyle name="Currency Style 2" xfId="2851"/>
    <cellStyle name="Currency,0" xfId="2852"/>
    <cellStyle name="Currency,2" xfId="2853"/>
    <cellStyle name="Currency0" xfId="108"/>
    <cellStyle name="Currency0 2" xfId="2855"/>
    <cellStyle name="Currency0 3" xfId="2856"/>
    <cellStyle name="Currency0 4" xfId="2857"/>
    <cellStyle name="Currency0 5" xfId="2858"/>
    <cellStyle name="Currency0 6" xfId="2859"/>
    <cellStyle name="Currency0 7" xfId="2860"/>
    <cellStyle name="Currency0 8" xfId="2861"/>
    <cellStyle name="Currency0 9" xfId="2854"/>
    <cellStyle name="Currency2" xfId="2862"/>
    <cellStyle name="Data" xfId="109"/>
    <cellStyle name="Date" xfId="110"/>
    <cellStyle name="date (d/m)" xfId="2864"/>
    <cellStyle name="date (d/m/y)" xfId="2865"/>
    <cellStyle name="date (d/m/y) 2" xfId="2866"/>
    <cellStyle name="date (d/m/y) 3" xfId="2867"/>
    <cellStyle name="date (d/m/y) 4" xfId="2868"/>
    <cellStyle name="date (m-y)" xfId="2869"/>
    <cellStyle name="Date [d-mmm-yy]" xfId="2870"/>
    <cellStyle name="Date [mm-d-yy]" xfId="2871"/>
    <cellStyle name="Date [mm-d-yyyy]" xfId="2872"/>
    <cellStyle name="Date [mmm-d-yyyy]" xfId="2873"/>
    <cellStyle name="Date [mmm-yy]" xfId="2874"/>
    <cellStyle name="Date [yyyy]" xfId="2875"/>
    <cellStyle name="Date 10" xfId="4135"/>
    <cellStyle name="Date 11" xfId="4124"/>
    <cellStyle name="Date 12" xfId="4134"/>
    <cellStyle name="Date 13" xfId="4122"/>
    <cellStyle name="Date 2" xfId="2876"/>
    <cellStyle name="Date 3" xfId="2877"/>
    <cellStyle name="Date 4" xfId="2878"/>
    <cellStyle name="Date 5" xfId="2879"/>
    <cellStyle name="Date 6" xfId="2880"/>
    <cellStyle name="Date 7" xfId="2881"/>
    <cellStyle name="Date 8" xfId="2882"/>
    <cellStyle name="Date 9" xfId="2863"/>
    <cellStyle name="Date Aligned" xfId="2883"/>
    <cellStyle name="Date Short" xfId="111"/>
    <cellStyle name="Date_0706_CISCO Q4 FCST_CISCO VIEW_062107_V1A_CHQ PLNG" xfId="2884"/>
    <cellStyle name="DateJoel" xfId="112"/>
    <cellStyle name="DblLineDollarAcct" xfId="2885"/>
    <cellStyle name="DblLinePercent" xfId="2886"/>
    <cellStyle name="debbie" xfId="113"/>
    <cellStyle name="DELTA" xfId="2887"/>
    <cellStyle name="DELTA 2" xfId="2888"/>
    <cellStyle name="DELTA 2 2" xfId="2889"/>
    <cellStyle name="DELTA 2 3" xfId="2890"/>
    <cellStyle name="DELTA 2 4" xfId="2891"/>
    <cellStyle name="DELTA 2_Top 20-IR" xfId="2892"/>
    <cellStyle name="DELTA 3" xfId="2893"/>
    <cellStyle name="DELTA 3 2" xfId="2894"/>
    <cellStyle name="DELTA 3 3" xfId="2895"/>
    <cellStyle name="DELTA 3 4" xfId="2896"/>
    <cellStyle name="DELTA 3_Top 20-IR" xfId="2897"/>
    <cellStyle name="DELTA 4" xfId="2898"/>
    <cellStyle name="DELTA 4 2" xfId="2899"/>
    <cellStyle name="DELTA 4 3" xfId="2900"/>
    <cellStyle name="DELTA 4 4" xfId="2901"/>
    <cellStyle name="DELTA 4_Top 20-IR" xfId="2902"/>
    <cellStyle name="DELTA 5" xfId="2903"/>
    <cellStyle name="DELTA 6" xfId="2904"/>
    <cellStyle name="DELTA 7" xfId="2905"/>
    <cellStyle name="DELTA 8" xfId="2906"/>
    <cellStyle name="Description" xfId="2907"/>
    <cellStyle name="Description 2" xfId="2908"/>
    <cellStyle name="Dezimal [0]_cap table as of 300402" xfId="2909"/>
    <cellStyle name="Dezimal_cap table as of 300402" xfId="2910"/>
    <cellStyle name="Dia" xfId="2911"/>
    <cellStyle name="dollar" xfId="2912"/>
    <cellStyle name="DollarAccounting" xfId="2913"/>
    <cellStyle name="dollars" xfId="2914"/>
    <cellStyle name="Dotted Line" xfId="2915"/>
    <cellStyle name="Double Accounting" xfId="2916"/>
    <cellStyle name="Driver Normal" xfId="2917"/>
    <cellStyle name="Driver Percent" xfId="2918"/>
    <cellStyle name="Encabez1" xfId="2919"/>
    <cellStyle name="Encabez2" xfId="2920"/>
    <cellStyle name="Enter Currency (0)" xfId="114"/>
    <cellStyle name="Enter Currency (0) 10" xfId="2922"/>
    <cellStyle name="Enter Currency (0) 11" xfId="2923"/>
    <cellStyle name="Enter Currency (0) 12" xfId="2921"/>
    <cellStyle name="Enter Currency (0) 2" xfId="267"/>
    <cellStyle name="Enter Currency (0) 2 2" xfId="2924"/>
    <cellStyle name="Enter Currency (0) 3" xfId="2925"/>
    <cellStyle name="Enter Currency (0) 4" xfId="2926"/>
    <cellStyle name="Enter Currency (0) 5" xfId="2927"/>
    <cellStyle name="Enter Currency (0) 6" xfId="2928"/>
    <cellStyle name="Enter Currency (0) 7" xfId="2929"/>
    <cellStyle name="Enter Currency (0) 8" xfId="2930"/>
    <cellStyle name="Enter Currency (0) 9" xfId="2931"/>
    <cellStyle name="Enter Currency (2)" xfId="115"/>
    <cellStyle name="Enter Currency (2) 10" xfId="2933"/>
    <cellStyle name="Enter Currency (2) 11" xfId="2934"/>
    <cellStyle name="Enter Currency (2) 12" xfId="2932"/>
    <cellStyle name="Enter Currency (2) 2" xfId="268"/>
    <cellStyle name="Enter Currency (2) 2 2" xfId="2935"/>
    <cellStyle name="Enter Currency (2) 3" xfId="2936"/>
    <cellStyle name="Enter Currency (2) 4" xfId="2937"/>
    <cellStyle name="Enter Currency (2) 5" xfId="2938"/>
    <cellStyle name="Enter Currency (2) 6" xfId="2939"/>
    <cellStyle name="Enter Currency (2) 7" xfId="2940"/>
    <cellStyle name="Enter Currency (2) 8" xfId="2941"/>
    <cellStyle name="Enter Currency (2) 9" xfId="2942"/>
    <cellStyle name="Enter Units (0)" xfId="116"/>
    <cellStyle name="Enter Units (0) 10" xfId="2944"/>
    <cellStyle name="Enter Units (0) 11" xfId="2945"/>
    <cellStyle name="Enter Units (0) 12" xfId="2943"/>
    <cellStyle name="Enter Units (0) 2" xfId="269"/>
    <cellStyle name="Enter Units (0) 2 2" xfId="2946"/>
    <cellStyle name="Enter Units (0) 3" xfId="2947"/>
    <cellStyle name="Enter Units (0) 4" xfId="2948"/>
    <cellStyle name="Enter Units (0) 5" xfId="2949"/>
    <cellStyle name="Enter Units (0) 6" xfId="2950"/>
    <cellStyle name="Enter Units (0) 7" xfId="2951"/>
    <cellStyle name="Enter Units (0) 8" xfId="2952"/>
    <cellStyle name="Enter Units (0) 9" xfId="2953"/>
    <cellStyle name="Enter Units (1)" xfId="117"/>
    <cellStyle name="Enter Units (1) 10" xfId="2955"/>
    <cellStyle name="Enter Units (1) 11" xfId="2956"/>
    <cellStyle name="Enter Units (1) 12" xfId="2954"/>
    <cellStyle name="Enter Units (1) 2" xfId="270"/>
    <cellStyle name="Enter Units (1) 2 2" xfId="2957"/>
    <cellStyle name="Enter Units (1) 3" xfId="2958"/>
    <cellStyle name="Enter Units (1) 4" xfId="2959"/>
    <cellStyle name="Enter Units (1) 5" xfId="2960"/>
    <cellStyle name="Enter Units (1) 6" xfId="2961"/>
    <cellStyle name="Enter Units (1) 7" xfId="2962"/>
    <cellStyle name="Enter Units (1) 8" xfId="2963"/>
    <cellStyle name="Enter Units (1) 9" xfId="2964"/>
    <cellStyle name="Enter Units (2)" xfId="118"/>
    <cellStyle name="Enter Units (2) 10" xfId="2966"/>
    <cellStyle name="Enter Units (2) 11" xfId="2967"/>
    <cellStyle name="Enter Units (2) 12" xfId="2965"/>
    <cellStyle name="Enter Units (2) 2" xfId="271"/>
    <cellStyle name="Enter Units (2) 2 2" xfId="2968"/>
    <cellStyle name="Enter Units (2) 3" xfId="2969"/>
    <cellStyle name="Enter Units (2) 4" xfId="2970"/>
    <cellStyle name="Enter Units (2) 5" xfId="2971"/>
    <cellStyle name="Enter Units (2) 6" xfId="2972"/>
    <cellStyle name="Enter Units (2) 7" xfId="2973"/>
    <cellStyle name="Enter Units (2) 8" xfId="2974"/>
    <cellStyle name="Enter Units (2) 9" xfId="2975"/>
    <cellStyle name="Entered" xfId="2976"/>
    <cellStyle name="Entered 2" xfId="2977"/>
    <cellStyle name="Entered 3" xfId="2978"/>
    <cellStyle name="Entered 4" xfId="2979"/>
    <cellStyle name="Entered 5" xfId="2980"/>
    <cellStyle name="Entered 6" xfId="2981"/>
    <cellStyle name="Entered 7" xfId="2982"/>
    <cellStyle name="Entered 8" xfId="2983"/>
    <cellStyle name="eps" xfId="119"/>
    <cellStyle name="Euro" xfId="120"/>
    <cellStyle name="Euro 2" xfId="2984"/>
    <cellStyle name="Euro 3" xfId="2985"/>
    <cellStyle name="Euro 4" xfId="2986"/>
    <cellStyle name="Euro 5" xfId="2987"/>
    <cellStyle name="Euro 6" xfId="2988"/>
    <cellStyle name="Euro 7" xfId="2989"/>
    <cellStyle name="Euro 8" xfId="2990"/>
    <cellStyle name="F2" xfId="2991"/>
    <cellStyle name="F3" xfId="2992"/>
    <cellStyle name="F4" xfId="2993"/>
    <cellStyle name="F5" xfId="2994"/>
    <cellStyle name="F6" xfId="2995"/>
    <cellStyle name="F7" xfId="2996"/>
    <cellStyle name="F8" xfId="2997"/>
    <cellStyle name="Fijo" xfId="2998"/>
    <cellStyle name="Financiero" xfId="2999"/>
    <cellStyle name="Fixed" xfId="3000"/>
    <cellStyle name="fixed (0)" xfId="3001"/>
    <cellStyle name="Fixed [0]" xfId="3002"/>
    <cellStyle name="Fixed 2" xfId="3003"/>
    <cellStyle name="Fixed 3" xfId="3004"/>
    <cellStyle name="Fixed 4" xfId="3005"/>
    <cellStyle name="Fixed 5" xfId="3006"/>
    <cellStyle name="Fixed 6" xfId="3007"/>
    <cellStyle name="Fixed 7" xfId="3008"/>
    <cellStyle name="Fixed 8" xfId="3009"/>
    <cellStyle name="font" xfId="3010"/>
    <cellStyle name="font 2" xfId="3011"/>
    <cellStyle name="font 3" xfId="3012"/>
    <cellStyle name="font 4" xfId="3013"/>
    <cellStyle name="font 5" xfId="3014"/>
    <cellStyle name="font 6" xfId="3015"/>
    <cellStyle name="font 7" xfId="3016"/>
    <cellStyle name="Footer SBILogo1" xfId="3017"/>
    <cellStyle name="Footer SBILogo2" xfId="3018"/>
    <cellStyle name="Footnote" xfId="3019"/>
    <cellStyle name="Footnote Reference" xfId="3020"/>
    <cellStyle name="Footnote_ACCC" xfId="3021"/>
    <cellStyle name="Grey" xfId="121"/>
    <cellStyle name="grid (,0)" xfId="3022"/>
    <cellStyle name="Hard Percent" xfId="3023"/>
    <cellStyle name="HEADER" xfId="3024"/>
    <cellStyle name="HEADER 2" xfId="3025"/>
    <cellStyle name="HEADER 3" xfId="3026"/>
    <cellStyle name="HEADER 4" xfId="3027"/>
    <cellStyle name="HEADER 5" xfId="3028"/>
    <cellStyle name="HEADER 6" xfId="3029"/>
    <cellStyle name="HEADER 7" xfId="3030"/>
    <cellStyle name="HEADER 8" xfId="3031"/>
    <cellStyle name="Header Draft Stamp" xfId="3032"/>
    <cellStyle name="Header Major" xfId="3033"/>
    <cellStyle name="Header Minor" xfId="3034"/>
    <cellStyle name="Header_ACCC" xfId="3035"/>
    <cellStyle name="Header1" xfId="122"/>
    <cellStyle name="Header1 2" xfId="3036"/>
    <cellStyle name="Header2" xfId="123"/>
    <cellStyle name="Header2 10" xfId="124"/>
    <cellStyle name="Header2 11" xfId="125"/>
    <cellStyle name="Header2 12" xfId="126"/>
    <cellStyle name="Header2 13" xfId="127"/>
    <cellStyle name="Header2 14" xfId="128"/>
    <cellStyle name="Header2 15" xfId="129"/>
    <cellStyle name="Header2 16" xfId="130"/>
    <cellStyle name="Header2 17" xfId="131"/>
    <cellStyle name="Header2 18" xfId="132"/>
    <cellStyle name="Header2 19" xfId="133"/>
    <cellStyle name="Header2 2" xfId="134"/>
    <cellStyle name="Header2 2 2" xfId="3038"/>
    <cellStyle name="Header2 20" xfId="135"/>
    <cellStyle name="Header2 21" xfId="136"/>
    <cellStyle name="Header2 22" xfId="137"/>
    <cellStyle name="Header2 23" xfId="138"/>
    <cellStyle name="Header2 24" xfId="139"/>
    <cellStyle name="Header2 25" xfId="140"/>
    <cellStyle name="Header2 26" xfId="141"/>
    <cellStyle name="Header2 27" xfId="142"/>
    <cellStyle name="Header2 28" xfId="143"/>
    <cellStyle name="Header2 29" xfId="144"/>
    <cellStyle name="Header2 3" xfId="145"/>
    <cellStyle name="Header2 30" xfId="146"/>
    <cellStyle name="Header2 31" xfId="147"/>
    <cellStyle name="Header2 32" xfId="148"/>
    <cellStyle name="Header2 33" xfId="149"/>
    <cellStyle name="Header2 34" xfId="150"/>
    <cellStyle name="Header2 35" xfId="151"/>
    <cellStyle name="Header2 36" xfId="152"/>
    <cellStyle name="Header2 37" xfId="153"/>
    <cellStyle name="Header2 38" xfId="154"/>
    <cellStyle name="Header2 39" xfId="155"/>
    <cellStyle name="Header2 4" xfId="156"/>
    <cellStyle name="Header2 40" xfId="157"/>
    <cellStyle name="Header2 41" xfId="158"/>
    <cellStyle name="Header2 42" xfId="159"/>
    <cellStyle name="Header2 43" xfId="3037"/>
    <cellStyle name="Header2 5" xfId="160"/>
    <cellStyle name="Header2 6" xfId="161"/>
    <cellStyle name="Header2 7" xfId="162"/>
    <cellStyle name="Header2 8" xfId="163"/>
    <cellStyle name="Header2 9" xfId="164"/>
    <cellStyle name="Heading" xfId="165"/>
    <cellStyle name="Heading 1 2" xfId="166"/>
    <cellStyle name="Heading 1 2 2" xfId="3040"/>
    <cellStyle name="Heading 1 3" xfId="167"/>
    <cellStyle name="Heading 1 3 2" xfId="3041"/>
    <cellStyle name="Heading 1 4" xfId="168"/>
    <cellStyle name="Heading 1 4 2" xfId="3042"/>
    <cellStyle name="Heading 1 5" xfId="3043"/>
    <cellStyle name="Heading 1 6" xfId="3044"/>
    <cellStyle name="Heading 1 7" xfId="3045"/>
    <cellStyle name="Heading 1 8" xfId="3046"/>
    <cellStyle name="Heading 1 Above" xfId="3047"/>
    <cellStyle name="Heading 1+" xfId="3048"/>
    <cellStyle name="Heading 10" xfId="3049"/>
    <cellStyle name="Heading 11" xfId="3050"/>
    <cellStyle name="Heading 12" xfId="3051"/>
    <cellStyle name="Heading 13" xfId="3052"/>
    <cellStyle name="Heading 14" xfId="3053"/>
    <cellStyle name="Heading 15" xfId="3039"/>
    <cellStyle name="Heading 16" xfId="4136"/>
    <cellStyle name="Heading 17" xfId="4121"/>
    <cellStyle name="Heading 18" xfId="4137"/>
    <cellStyle name="Heading 19" xfId="4120"/>
    <cellStyle name="Heading 2 2" xfId="169"/>
    <cellStyle name="Heading 2 2 2" xfId="3054"/>
    <cellStyle name="Heading 2 3" xfId="170"/>
    <cellStyle name="Heading 2 3 2" xfId="3055"/>
    <cellStyle name="Heading 2 4" xfId="171"/>
    <cellStyle name="Heading 2 4 2" xfId="3056"/>
    <cellStyle name="Heading 2 5" xfId="3057"/>
    <cellStyle name="Heading 2 6" xfId="3058"/>
    <cellStyle name="Heading 2 7" xfId="3059"/>
    <cellStyle name="Heading 2 8" xfId="3060"/>
    <cellStyle name="Heading 2 Below" xfId="3061"/>
    <cellStyle name="Heading 2+" xfId="3062"/>
    <cellStyle name="Heading 3+" xfId="3063"/>
    <cellStyle name="Heading 5" xfId="3064"/>
    <cellStyle name="Heading 5 2" xfId="3065"/>
    <cellStyle name="Heading 5_Top 20-IR" xfId="3066"/>
    <cellStyle name="Heading 6" xfId="3067"/>
    <cellStyle name="Heading 6 2" xfId="3068"/>
    <cellStyle name="Heading 6_Top 20-IR" xfId="3069"/>
    <cellStyle name="Heading 7" xfId="3070"/>
    <cellStyle name="Heading 7 2" xfId="3071"/>
    <cellStyle name="Heading 7_Top 20-IR" xfId="3072"/>
    <cellStyle name="Heading 8" xfId="3073"/>
    <cellStyle name="Heading 9" xfId="3074"/>
    <cellStyle name="Heading No Underline" xfId="172"/>
    <cellStyle name="Heading No Underline 2" xfId="3075"/>
    <cellStyle name="Heading With Underline" xfId="173"/>
    <cellStyle name="Heading With Underline 2" xfId="3076"/>
    <cellStyle name="Heading1" xfId="3077"/>
    <cellStyle name="Heading1 2" xfId="3078"/>
    <cellStyle name="Heading1 3" xfId="3079"/>
    <cellStyle name="Heading1 4" xfId="3080"/>
    <cellStyle name="Heading1 5" xfId="3081"/>
    <cellStyle name="Heading1 6" xfId="3082"/>
    <cellStyle name="Heading1 7" xfId="3083"/>
    <cellStyle name="Heading1 8" xfId="3084"/>
    <cellStyle name="Heading2" xfId="3085"/>
    <cellStyle name="Heading2 2" xfId="3086"/>
    <cellStyle name="Heading2 3" xfId="3087"/>
    <cellStyle name="Heading2 4" xfId="3088"/>
    <cellStyle name="Heading2 5" xfId="3089"/>
    <cellStyle name="Heading2 6" xfId="3090"/>
    <cellStyle name="Heading2 7" xfId="3091"/>
    <cellStyle name="Heading2 8" xfId="3092"/>
    <cellStyle name="HEADINGS" xfId="3093"/>
    <cellStyle name="HEADINGS 2" xfId="3094"/>
    <cellStyle name="HEADINGS 3" xfId="3095"/>
    <cellStyle name="HEADINGS 4" xfId="3096"/>
    <cellStyle name="HEADINGS 5" xfId="3097"/>
    <cellStyle name="HEADINGS 6" xfId="3098"/>
    <cellStyle name="HEADINGS 7" xfId="3099"/>
    <cellStyle name="HEADINGS 8" xfId="3100"/>
    <cellStyle name="Headings- Other" xfId="3101"/>
    <cellStyle name="HEADINGS_05 SA Key Trend Data" xfId="3102"/>
    <cellStyle name="HEADINGSTOP" xfId="3103"/>
    <cellStyle name="HEADINGSTOP 2" xfId="3104"/>
    <cellStyle name="HEADINGSTOP 3" xfId="3105"/>
    <cellStyle name="HEADINGSTOP 4" xfId="3106"/>
    <cellStyle name="HEADINGSTOP 5" xfId="3107"/>
    <cellStyle name="HEADINGSTOP 6" xfId="3108"/>
    <cellStyle name="HEADINGSTOP 7" xfId="3109"/>
    <cellStyle name="HEADINGSTOP 8" xfId="3110"/>
    <cellStyle name="HIGHLIGHT" xfId="3111"/>
    <cellStyle name="HIGHLIGHT 2" xfId="3112"/>
    <cellStyle name="Hyperlink 2" xfId="272"/>
    <cellStyle name="Hyperlink 2 2" xfId="307"/>
    <cellStyle name="Hyperlink 2 2 2" xfId="308"/>
    <cellStyle name="Hyperlink 2 2 3" xfId="3114"/>
    <cellStyle name="Hyperlink 2 3" xfId="3113"/>
    <cellStyle name="Hyperlink 3" xfId="273"/>
    <cellStyle name="Hyperlink 4" xfId="309"/>
    <cellStyle name="imp-pr-item" xfId="3115"/>
    <cellStyle name="imp-pr-item 2" xfId="3116"/>
    <cellStyle name="Input [yellow]" xfId="174"/>
    <cellStyle name="Input 0" xfId="3117"/>
    <cellStyle name="Input 2" xfId="3118"/>
    <cellStyle name="Input Cells" xfId="3119"/>
    <cellStyle name="Input Cells 10" xfId="3120"/>
    <cellStyle name="Input Cells 11" xfId="3121"/>
    <cellStyle name="Input Cells 2" xfId="3122"/>
    <cellStyle name="Input Cells 3" xfId="3123"/>
    <cellStyle name="Input Cells 4" xfId="3124"/>
    <cellStyle name="Input Cells 5" xfId="3125"/>
    <cellStyle name="Input Cells 6" xfId="3126"/>
    <cellStyle name="Input Cells 7" xfId="3127"/>
    <cellStyle name="Input Cells 8" xfId="3128"/>
    <cellStyle name="Input Cells 9" xfId="3129"/>
    <cellStyle name="Input Currency" xfId="3130"/>
    <cellStyle name="Input Currency 0" xfId="3131"/>
    <cellStyle name="Input Currency 2" xfId="3132"/>
    <cellStyle name="Input Currency_HC_paradise" xfId="3133"/>
    <cellStyle name="Input Date" xfId="3134"/>
    <cellStyle name="Input Fixed [0]" xfId="3135"/>
    <cellStyle name="Input Multiple" xfId="3136"/>
    <cellStyle name="Input Normal" xfId="3137"/>
    <cellStyle name="Input Normal [0]" xfId="3138"/>
    <cellStyle name="Input Normal Black" xfId="3139"/>
    <cellStyle name="Input Normal_HC_paradise" xfId="3140"/>
    <cellStyle name="Input Percent" xfId="3141"/>
    <cellStyle name="Input Percent [2]" xfId="3142"/>
    <cellStyle name="Input Percent Black" xfId="3143"/>
    <cellStyle name="Input Percent_HC_paradise" xfId="3144"/>
    <cellStyle name="Input Titles" xfId="3145"/>
    <cellStyle name="Input Titles Black" xfId="3146"/>
    <cellStyle name="Input Years" xfId="3147"/>
    <cellStyle name="InputCurrency" xfId="3148"/>
    <cellStyle name="InputCurrency2" xfId="3149"/>
    <cellStyle name="InputDateDMth" xfId="3150"/>
    <cellStyle name="InputDateNorm" xfId="3151"/>
    <cellStyle name="InputMultiple1" xfId="3152"/>
    <cellStyle name="InputPercent1" xfId="3153"/>
    <cellStyle name="InputUlineNumeric" xfId="3154"/>
    <cellStyle name="inverted heading" xfId="3155"/>
    <cellStyle name="inverted heading 2" xfId="3156"/>
    <cellStyle name="Jason" xfId="3157"/>
    <cellStyle name="Jun" xfId="3158"/>
    <cellStyle name="Jun 10" xfId="3159"/>
    <cellStyle name="Jun 10 2" xfId="3160"/>
    <cellStyle name="Jun 10_Top 20-IR" xfId="3161"/>
    <cellStyle name="Jun 11" xfId="3162"/>
    <cellStyle name="Jun 11 2" xfId="3163"/>
    <cellStyle name="Jun 11_Top 20-IR" xfId="3164"/>
    <cellStyle name="Jun 2" xfId="3165"/>
    <cellStyle name="Jun 2 2" xfId="3166"/>
    <cellStyle name="Jun 2_Top 20-IR" xfId="3167"/>
    <cellStyle name="Jun 3" xfId="3168"/>
    <cellStyle name="Jun 3 2" xfId="3169"/>
    <cellStyle name="Jun 3_Top 20-IR" xfId="3170"/>
    <cellStyle name="Jun 4" xfId="3171"/>
    <cellStyle name="Jun 4 2" xfId="3172"/>
    <cellStyle name="Jun 4_Top 20-IR" xfId="3173"/>
    <cellStyle name="Jun 5" xfId="3174"/>
    <cellStyle name="Jun 5 2" xfId="3175"/>
    <cellStyle name="Jun 5_Top 20-IR" xfId="3176"/>
    <cellStyle name="Jun 6" xfId="3177"/>
    <cellStyle name="Jun 6 2" xfId="3178"/>
    <cellStyle name="Jun 6_Top 20-IR" xfId="3179"/>
    <cellStyle name="Jun 7" xfId="3180"/>
    <cellStyle name="Jun 7 2" xfId="3181"/>
    <cellStyle name="Jun 7_Top 20-IR" xfId="3182"/>
    <cellStyle name="Jun 8" xfId="3183"/>
    <cellStyle name="Jun 8 2" xfId="3184"/>
    <cellStyle name="Jun 8_Top 20-IR" xfId="3185"/>
    <cellStyle name="Jun 9" xfId="3186"/>
    <cellStyle name="Jun 9 2" xfId="3187"/>
    <cellStyle name="Jun 9_Top 20-IR" xfId="3188"/>
    <cellStyle name="Jun_Top 20-IR (WD+1&amp;+2)" xfId="3189"/>
    <cellStyle name="Komma_Victor_Quarter-pack addition" xfId="3190"/>
    <cellStyle name="LineItemPrompt" xfId="3191"/>
    <cellStyle name="LineItemPrompt 2" xfId="3192"/>
    <cellStyle name="LineItemValue" xfId="3193"/>
    <cellStyle name="LineItemValue 2" xfId="3194"/>
    <cellStyle name="Link Currency (0)" xfId="175"/>
    <cellStyle name="Link Currency (0) 10" xfId="3196"/>
    <cellStyle name="Link Currency (0) 11" xfId="3197"/>
    <cellStyle name="Link Currency (0) 12" xfId="3195"/>
    <cellStyle name="Link Currency (0) 2" xfId="274"/>
    <cellStyle name="Link Currency (0) 2 2" xfId="3198"/>
    <cellStyle name="Link Currency (0) 3" xfId="3199"/>
    <cellStyle name="Link Currency (0) 4" xfId="3200"/>
    <cellStyle name="Link Currency (0) 5" xfId="3201"/>
    <cellStyle name="Link Currency (0) 6" xfId="3202"/>
    <cellStyle name="Link Currency (0) 7" xfId="3203"/>
    <cellStyle name="Link Currency (0) 8" xfId="3204"/>
    <cellStyle name="Link Currency (0) 9" xfId="3205"/>
    <cellStyle name="Link Currency (2)" xfId="176"/>
    <cellStyle name="Link Currency (2) 10" xfId="3207"/>
    <cellStyle name="Link Currency (2) 11" xfId="3208"/>
    <cellStyle name="Link Currency (2) 12" xfId="3206"/>
    <cellStyle name="Link Currency (2) 2" xfId="275"/>
    <cellStyle name="Link Currency (2) 2 2" xfId="3209"/>
    <cellStyle name="Link Currency (2) 3" xfId="3210"/>
    <cellStyle name="Link Currency (2) 4" xfId="3211"/>
    <cellStyle name="Link Currency (2) 5" xfId="3212"/>
    <cellStyle name="Link Currency (2) 6" xfId="3213"/>
    <cellStyle name="Link Currency (2) 7" xfId="3214"/>
    <cellStyle name="Link Currency (2) 8" xfId="3215"/>
    <cellStyle name="Link Currency (2) 9" xfId="3216"/>
    <cellStyle name="Link Units (0)" xfId="177"/>
    <cellStyle name="Link Units (0) 10" xfId="3218"/>
    <cellStyle name="Link Units (0) 11" xfId="3219"/>
    <cellStyle name="Link Units (0) 12" xfId="3217"/>
    <cellStyle name="Link Units (0) 2" xfId="276"/>
    <cellStyle name="Link Units (0) 2 2" xfId="3220"/>
    <cellStyle name="Link Units (0) 3" xfId="3221"/>
    <cellStyle name="Link Units (0) 4" xfId="3222"/>
    <cellStyle name="Link Units (0) 5" xfId="3223"/>
    <cellStyle name="Link Units (0) 6" xfId="3224"/>
    <cellStyle name="Link Units (0) 7" xfId="3225"/>
    <cellStyle name="Link Units (0) 8" xfId="3226"/>
    <cellStyle name="Link Units (0) 9" xfId="3227"/>
    <cellStyle name="Link Units (1)" xfId="178"/>
    <cellStyle name="Link Units (1) 10" xfId="3229"/>
    <cellStyle name="Link Units (1) 11" xfId="3230"/>
    <cellStyle name="Link Units (1) 12" xfId="3228"/>
    <cellStyle name="Link Units (1) 2" xfId="277"/>
    <cellStyle name="Link Units (1) 2 2" xfId="3231"/>
    <cellStyle name="Link Units (1) 3" xfId="3232"/>
    <cellStyle name="Link Units (1) 4" xfId="3233"/>
    <cellStyle name="Link Units (1) 5" xfId="3234"/>
    <cellStyle name="Link Units (1) 6" xfId="3235"/>
    <cellStyle name="Link Units (1) 7" xfId="3236"/>
    <cellStyle name="Link Units (1) 8" xfId="3237"/>
    <cellStyle name="Link Units (1) 9" xfId="3238"/>
    <cellStyle name="Link Units (2)" xfId="179"/>
    <cellStyle name="Link Units (2) 10" xfId="3240"/>
    <cellStyle name="Link Units (2) 11" xfId="3241"/>
    <cellStyle name="Link Units (2) 12" xfId="3239"/>
    <cellStyle name="Link Units (2) 2" xfId="278"/>
    <cellStyle name="Link Units (2) 2 2" xfId="3242"/>
    <cellStyle name="Link Units (2) 3" xfId="3243"/>
    <cellStyle name="Link Units (2) 4" xfId="3244"/>
    <cellStyle name="Link Units (2) 5" xfId="3245"/>
    <cellStyle name="Link Units (2) 6" xfId="3246"/>
    <cellStyle name="Link Units (2) 7" xfId="3247"/>
    <cellStyle name="Link Units (2) 8" xfId="3248"/>
    <cellStyle name="Link Units (2) 9" xfId="3249"/>
    <cellStyle name="Linked Cells" xfId="3250"/>
    <cellStyle name="Linked Cells 10" xfId="3251"/>
    <cellStyle name="Linked Cells 11" xfId="3252"/>
    <cellStyle name="Linked Cells 2" xfId="3253"/>
    <cellStyle name="Linked Cells 3" xfId="3254"/>
    <cellStyle name="Linked Cells 4" xfId="3255"/>
    <cellStyle name="Linked Cells 5" xfId="3256"/>
    <cellStyle name="Linked Cells 6" xfId="3257"/>
    <cellStyle name="Linked Cells 7" xfId="3258"/>
    <cellStyle name="Linked Cells 8" xfId="3259"/>
    <cellStyle name="Linked Cells 9" xfId="3260"/>
    <cellStyle name="Millares [0]_10 AVERIAS MASIVAS + ANT" xfId="3261"/>
    <cellStyle name="Millares_BINV" xfId="3262"/>
    <cellStyle name="Milliers [0]_!!!GO" xfId="3263"/>
    <cellStyle name="Milliers_!!!GO" xfId="3264"/>
    <cellStyle name="million$ (,1)" xfId="3265"/>
    <cellStyle name="millions (,1)" xfId="3266"/>
    <cellStyle name="Moneda [0]_BINV" xfId="3267"/>
    <cellStyle name="Moneda_BINV" xfId="3268"/>
    <cellStyle name="Monétaire [0]_!!!GO" xfId="3269"/>
    <cellStyle name="Monétaire_!!!GO" xfId="3270"/>
    <cellStyle name="MS_English" xfId="3271"/>
    <cellStyle name="Multiple" xfId="3272"/>
    <cellStyle name="Multiple1" xfId="3273"/>
    <cellStyle name="NA is zero" xfId="3274"/>
    <cellStyle name="negativ" xfId="180"/>
    <cellStyle name="no dec" xfId="181"/>
    <cellStyle name="no dec 2" xfId="3275"/>
    <cellStyle name="no dec 3" xfId="3276"/>
    <cellStyle name="no dec 4" xfId="3277"/>
    <cellStyle name="no dec 5" xfId="3278"/>
    <cellStyle name="no dec 6" xfId="3279"/>
    <cellStyle name="no dec 7" xfId="3280"/>
    <cellStyle name="no dec 8" xfId="3281"/>
    <cellStyle name="nodollars" xfId="182"/>
    <cellStyle name="nodollars 2" xfId="183"/>
    <cellStyle name="Normal" xfId="0" builtinId="0"/>
    <cellStyle name="Normal - Style1" xfId="184"/>
    <cellStyle name="Normal - Style1 2" xfId="279"/>
    <cellStyle name="Normal - Style1 2 2" xfId="3283"/>
    <cellStyle name="Normal - Style1 3" xfId="3282"/>
    <cellStyle name="Normal - Style2" xfId="280"/>
    <cellStyle name="Normal - Style3" xfId="281"/>
    <cellStyle name="Normal - Style4" xfId="282"/>
    <cellStyle name="Normal - Style5" xfId="283"/>
    <cellStyle name="Normal [0]" xfId="3284"/>
    <cellStyle name="Normal [1]" xfId="3285"/>
    <cellStyle name="Normal [2]" xfId="3286"/>
    <cellStyle name="Normal [3]" xfId="3287"/>
    <cellStyle name="Normal 10" xfId="310"/>
    <cellStyle name="Normal 10 2" xfId="3289"/>
    <cellStyle name="Normal 10 3" xfId="3288"/>
    <cellStyle name="Normal 11" xfId="3290"/>
    <cellStyle name="Normal 12" xfId="3291"/>
    <cellStyle name="Normal 12 2" xfId="3292"/>
    <cellStyle name="Normal 13" xfId="3293"/>
    <cellStyle name="Normal 14" xfId="3294"/>
    <cellStyle name="Normal 15" xfId="3295"/>
    <cellStyle name="Normal 16" xfId="3296"/>
    <cellStyle name="Normal 17" xfId="3297"/>
    <cellStyle name="Normal 18" xfId="3298"/>
    <cellStyle name="Normal 19" xfId="3299"/>
    <cellStyle name="Normal 2" xfId="3"/>
    <cellStyle name="Normal 2 10" xfId="3300"/>
    <cellStyle name="Normal 2 11" xfId="3301"/>
    <cellStyle name="Normal 2 2" xfId="186"/>
    <cellStyle name="Normal 2 2 2" xfId="187"/>
    <cellStyle name="Normal 2 2 2 2" xfId="3303"/>
    <cellStyle name="Normal 2 2 2_Top 20-IR (WD+1&amp;+2)" xfId="3304"/>
    <cellStyle name="Normal 2 2 3" xfId="3302"/>
    <cellStyle name="Normal 2 2 4" xfId="4138"/>
    <cellStyle name="Normal 2 2 5" xfId="4119"/>
    <cellStyle name="Normal 2 2 6" xfId="4139"/>
    <cellStyle name="Normal 2 2 7" xfId="4118"/>
    <cellStyle name="Normal 2 2_Top 20-IR (WD+1&amp;+2)" xfId="3305"/>
    <cellStyle name="Normal 2 3" xfId="188"/>
    <cellStyle name="Normal 2 3 2" xfId="284"/>
    <cellStyle name="Normal 2 3 3" xfId="3306"/>
    <cellStyle name="Normal 2 4" xfId="189"/>
    <cellStyle name="Normal 2 5" xfId="285"/>
    <cellStyle name="Normal 2 5 2" xfId="3307"/>
    <cellStyle name="Normal 2 6" xfId="311"/>
    <cellStyle name="Normal 2 7" xfId="312"/>
    <cellStyle name="Normal 2 8" xfId="185"/>
    <cellStyle name="Normal 2 8 2" xfId="3308"/>
    <cellStyle name="Normal 2 9" xfId="3309"/>
    <cellStyle name="Normal 2_Top 20-IR (WD+1&amp;+2)" xfId="3310"/>
    <cellStyle name="Normal 20" xfId="3311"/>
    <cellStyle name="Normal 21" xfId="3312"/>
    <cellStyle name="Normal 22" xfId="3313"/>
    <cellStyle name="Normal 23" xfId="3314"/>
    <cellStyle name="Normal 24" xfId="3315"/>
    <cellStyle name="Normal 25" xfId="3316"/>
    <cellStyle name="Normal 26" xfId="3317"/>
    <cellStyle name="Normal 27" xfId="3318"/>
    <cellStyle name="Normal 28" xfId="3319"/>
    <cellStyle name="Normal 29" xfId="3320"/>
    <cellStyle name="Normal 3" xfId="4"/>
    <cellStyle name="Normal 3 2" xfId="286"/>
    <cellStyle name="Normal 3 2 2" xfId="3322"/>
    <cellStyle name="Normal 3 3" xfId="287"/>
    <cellStyle name="Normal 3 3 2" xfId="3323"/>
    <cellStyle name="Normal 3 4" xfId="190"/>
    <cellStyle name="Normal 3 5" xfId="3321"/>
    <cellStyle name="Normal 30" xfId="3324"/>
    <cellStyle name="Normal 31" xfId="3325"/>
    <cellStyle name="Normal 32" xfId="3326"/>
    <cellStyle name="Normal 4" xfId="191"/>
    <cellStyle name="Normal 4 2" xfId="3328"/>
    <cellStyle name="Normal 4 3" xfId="3329"/>
    <cellStyle name="Normal 4 4" xfId="3330"/>
    <cellStyle name="Normal 4 5" xfId="3327"/>
    <cellStyle name="Normal 5" xfId="6"/>
    <cellStyle name="Normal 5 2" xfId="288"/>
    <cellStyle name="Normal 5 2 2" xfId="3333"/>
    <cellStyle name="Normal 5 2 3" xfId="3332"/>
    <cellStyle name="Normal 5 3" xfId="3334"/>
    <cellStyle name="Normal 5 4" xfId="3335"/>
    <cellStyle name="Normal 5 5" xfId="3331"/>
    <cellStyle name="Normal 6" xfId="192"/>
    <cellStyle name="Normal 6 2" xfId="289"/>
    <cellStyle name="Normal 6 2 2" xfId="3337"/>
    <cellStyle name="Normal 6 3" xfId="290"/>
    <cellStyle name="Normal 6 3 2" xfId="3338"/>
    <cellStyle name="Normal 6 4" xfId="3336"/>
    <cellStyle name="Normal 7" xfId="193"/>
    <cellStyle name="Normal 7 2" xfId="291"/>
    <cellStyle name="Normal 7 2 2" xfId="3341"/>
    <cellStyle name="Normal 7 2 3" xfId="3340"/>
    <cellStyle name="Normal 7 3" xfId="3342"/>
    <cellStyle name="Normal 7 4" xfId="3343"/>
    <cellStyle name="Normal 7 5" xfId="3339"/>
    <cellStyle name="Normal 8" xfId="194"/>
    <cellStyle name="Normal 8 2" xfId="292"/>
    <cellStyle name="Normal 8 3" xfId="304"/>
    <cellStyle name="Normal 8 4" xfId="3344"/>
    <cellStyle name="Normal 9" xfId="313"/>
    <cellStyle name="Normal 9 2" xfId="3346"/>
    <cellStyle name="Normal 9 3" xfId="3345"/>
    <cellStyle name="Normal Bold" xfId="3347"/>
    <cellStyle name="Normal- no dec. only" xfId="3348"/>
    <cellStyle name="Normal- no dec. only 10" xfId="3349"/>
    <cellStyle name="Normal- no dec. only 10 2" xfId="3350"/>
    <cellStyle name="Normal- no dec. only 11" xfId="3351"/>
    <cellStyle name="Normal- no dec. only 11 2" xfId="3352"/>
    <cellStyle name="Normal- no dec. only 2" xfId="3353"/>
    <cellStyle name="Normal- no dec. only 2 2" xfId="3354"/>
    <cellStyle name="Normal- no dec. only 3" xfId="3355"/>
    <cellStyle name="Normal- no dec. only 3 2" xfId="3356"/>
    <cellStyle name="Normal- no dec. only 4" xfId="3357"/>
    <cellStyle name="Normal- no dec. only 4 2" xfId="3358"/>
    <cellStyle name="Normal- no dec. only 5" xfId="3359"/>
    <cellStyle name="Normal- no dec. only 5 2" xfId="3360"/>
    <cellStyle name="Normal- no dec. only 6" xfId="3361"/>
    <cellStyle name="Normal- no dec. only 6 2" xfId="3362"/>
    <cellStyle name="Normal- no dec. only 7" xfId="3363"/>
    <cellStyle name="Normal- no dec. only 7 2" xfId="3364"/>
    <cellStyle name="Normal- no dec. only 8" xfId="3365"/>
    <cellStyle name="Normal- no dec. only 8 2" xfId="3366"/>
    <cellStyle name="Normal- no dec. only 9" xfId="3367"/>
    <cellStyle name="Normal- no dec. only 9 2" xfId="3368"/>
    <cellStyle name="Normal Pct" xfId="3369"/>
    <cellStyle name="Normal-1 decimal" xfId="3370"/>
    <cellStyle name="Normal-1 decimal 2" xfId="3371"/>
    <cellStyle name="Normal-1 decimal 2 2" xfId="3372"/>
    <cellStyle name="Normal-1 decimal 2 3" xfId="3373"/>
    <cellStyle name="Normal-1 decimal 2 4" xfId="3374"/>
    <cellStyle name="Normal-1 decimal 3" xfId="3375"/>
    <cellStyle name="Normal-1 decimal 3 2" xfId="3376"/>
    <cellStyle name="Normal-1 decimal 3 3" xfId="3377"/>
    <cellStyle name="Normal-1 decimal 3 4" xfId="3378"/>
    <cellStyle name="Normal-1 decimal 4" xfId="3379"/>
    <cellStyle name="Normal-1 decimal 4 2" xfId="3380"/>
    <cellStyle name="Normal-1 decimal 4 3" xfId="3381"/>
    <cellStyle name="Normal-1 decimal 4 4" xfId="3382"/>
    <cellStyle name="Normal-1 decimal 5" xfId="3383"/>
    <cellStyle name="Normal-1 decimal 6" xfId="3384"/>
    <cellStyle name="Normal-1 decimal 7" xfId="3385"/>
    <cellStyle name="Normal-1 decimal 8" xfId="3386"/>
    <cellStyle name="Normal2" xfId="3387"/>
    <cellStyle name="NormalGB" xfId="3388"/>
    <cellStyle name="Normal-HelBold" xfId="3389"/>
    <cellStyle name="Normal-HelUnderline" xfId="3390"/>
    <cellStyle name="Normal-Helvetica" xfId="3391"/>
    <cellStyle name="Number" xfId="3392"/>
    <cellStyle name="number (0)" xfId="3393"/>
    <cellStyle name="number (0) 10" xfId="3394"/>
    <cellStyle name="number (0) 11" xfId="3395"/>
    <cellStyle name="number (0) 12" xfId="3396"/>
    <cellStyle name="number (0) 13" xfId="3397"/>
    <cellStyle name="number (0) 14" xfId="3398"/>
    <cellStyle name="number (0) 15" xfId="3399"/>
    <cellStyle name="number (0) 16" xfId="3400"/>
    <cellStyle name="number (0) 17" xfId="3401"/>
    <cellStyle name="number (0) 18" xfId="3402"/>
    <cellStyle name="number (0) 19" xfId="3403"/>
    <cellStyle name="number (0) 2" xfId="3404"/>
    <cellStyle name="number (0) 20" xfId="3405"/>
    <cellStyle name="number (0) 21" xfId="3406"/>
    <cellStyle name="number (0) 22" xfId="3407"/>
    <cellStyle name="number (0) 23" xfId="3408"/>
    <cellStyle name="number (0) 24" xfId="3409"/>
    <cellStyle name="number (0) 25" xfId="3410"/>
    <cellStyle name="number (0) 26" xfId="3411"/>
    <cellStyle name="number (0) 27" xfId="3412"/>
    <cellStyle name="number (0) 28" xfId="3413"/>
    <cellStyle name="number (0) 29" xfId="3414"/>
    <cellStyle name="number (0) 3" xfId="3415"/>
    <cellStyle name="number (0) 30" xfId="3416"/>
    <cellStyle name="number (0) 4" xfId="3417"/>
    <cellStyle name="number (0) 5" xfId="3418"/>
    <cellStyle name="number (0) 6" xfId="3419"/>
    <cellStyle name="number (0) 7" xfId="3420"/>
    <cellStyle name="number (0) 8" xfId="3421"/>
    <cellStyle name="number (0) 9" xfId="3422"/>
    <cellStyle name="number (1)" xfId="3423"/>
    <cellStyle name="number (1) 2" xfId="3424"/>
    <cellStyle name="number (1) 3" xfId="3425"/>
    <cellStyle name="number (1) 4" xfId="3426"/>
    <cellStyle name="number (2)" xfId="3427"/>
    <cellStyle name="number (2) 2" xfId="3428"/>
    <cellStyle name="number (2) 3" xfId="3429"/>
    <cellStyle name="number (2) 4" xfId="3430"/>
    <cellStyle name="Number0DecimalStyle" xfId="195"/>
    <cellStyle name="Number0DecimalStyle 2" xfId="241"/>
    <cellStyle name="Number10DecimalStyle" xfId="196"/>
    <cellStyle name="Number1DecimalStyle" xfId="197"/>
    <cellStyle name="Number2DecimalStyle" xfId="198"/>
    <cellStyle name="Number2DecimalStyle 2" xfId="242"/>
    <cellStyle name="Number3DecimalStyle" xfId="199"/>
    <cellStyle name="Number4DecimalStyle" xfId="200"/>
    <cellStyle name="Number5DecimalStyle" xfId="201"/>
    <cellStyle name="Number6DecimalStyle" xfId="202"/>
    <cellStyle name="Number7DecimalStyle" xfId="203"/>
    <cellStyle name="Number8DecimalStyle" xfId="204"/>
    <cellStyle name="Number9DecimalStyle" xfId="205"/>
    <cellStyle name="NumberMichelle" xfId="3431"/>
    <cellStyle name="NumberMichelle 2" xfId="3432"/>
    <cellStyle name="NumberMichelle 3" xfId="3433"/>
    <cellStyle name="NumberMichelle 4" xfId="3434"/>
    <cellStyle name="NumberMichelle 5" xfId="3435"/>
    <cellStyle name="NumberMichelle 6" xfId="3436"/>
    <cellStyle name="NumberMichelle 7" xfId="3437"/>
    <cellStyle name="NumberMichelle 8" xfId="3438"/>
    <cellStyle name="Numbers" xfId="3439"/>
    <cellStyle name="Numbers - Bold" xfId="3440"/>
    <cellStyle name="Numbers_Financial Model v6" xfId="3441"/>
    <cellStyle name="Œ…‹æØ‚è [0.00]_!!!GO" xfId="3442"/>
    <cellStyle name="Œ…‹æØ‚è_!!!GO" xfId="3443"/>
    <cellStyle name="oft Excel]_x000d__x000a_Comment=The open=/f lines load custom functions into the Paste Function list._x000d__x000a_Maximized=3_x000d__x000a_Basics=1_x000d__x000a_D" xfId="3444"/>
    <cellStyle name="oft Word]_x000d__x000a_NoLongNetNames=Yes_x000d__x000a_USER-DOT-PATH=C:\MSOFFICE\WINWORD\TEMPLATE_x000d__x000a_WORKGROUP-DOT-PATH=K:\MSOFFICE\TEMPLATE\" xfId="3445"/>
    <cellStyle name="Output Amounts" xfId="3446"/>
    <cellStyle name="Output Column Headings" xfId="3447"/>
    <cellStyle name="Output Column Headings 2" xfId="3448"/>
    <cellStyle name="Output Line Items" xfId="3449"/>
    <cellStyle name="OUTPUT LINE ITEMS 2" xfId="3450"/>
    <cellStyle name="Output Report Heading" xfId="3451"/>
    <cellStyle name="Output Report Heading 2" xfId="3452"/>
    <cellStyle name="Output Report Title" xfId="3453"/>
    <cellStyle name="Output Report Title 2" xfId="3454"/>
    <cellStyle name="over" xfId="206"/>
    <cellStyle name="Page Number" xfId="3455"/>
    <cellStyle name="per.style" xfId="3456"/>
    <cellStyle name="per.style 2" xfId="3457"/>
    <cellStyle name="per.style 3" xfId="3458"/>
    <cellStyle name="per.style 4" xfId="3459"/>
    <cellStyle name="per.style 5" xfId="3460"/>
    <cellStyle name="per.style 6" xfId="3461"/>
    <cellStyle name="per.style 7" xfId="3462"/>
    <cellStyle name="per.style 8" xfId="3463"/>
    <cellStyle name="Percent" xfId="2" builtinId="5"/>
    <cellStyle name="percent (0)" xfId="207"/>
    <cellStyle name="percent (0) 2" xfId="3465"/>
    <cellStyle name="percent (0) 3" xfId="3466"/>
    <cellStyle name="percent (0) 4" xfId="3467"/>
    <cellStyle name="percent (0) 5" xfId="3464"/>
    <cellStyle name="percent (1)" xfId="3468"/>
    <cellStyle name="percent (1) 10" xfId="3469"/>
    <cellStyle name="percent (1) 11" xfId="3470"/>
    <cellStyle name="percent (1) 12" xfId="3471"/>
    <cellStyle name="percent (1) 13" xfId="3472"/>
    <cellStyle name="percent (1) 14" xfId="3473"/>
    <cellStyle name="percent (1) 15" xfId="3474"/>
    <cellStyle name="percent (1) 16" xfId="3475"/>
    <cellStyle name="percent (1) 17" xfId="3476"/>
    <cellStyle name="percent (1) 18" xfId="3477"/>
    <cellStyle name="percent (1) 19" xfId="3478"/>
    <cellStyle name="percent (1) 2" xfId="3479"/>
    <cellStyle name="percent (1) 20" xfId="3480"/>
    <cellStyle name="percent (1) 21" xfId="3481"/>
    <cellStyle name="percent (1) 22" xfId="3482"/>
    <cellStyle name="percent (1) 23" xfId="3483"/>
    <cellStyle name="percent (1) 24" xfId="3484"/>
    <cellStyle name="percent (1) 25" xfId="3485"/>
    <cellStyle name="percent (1) 26" xfId="3486"/>
    <cellStyle name="percent (1) 27" xfId="3487"/>
    <cellStyle name="percent (1) 28" xfId="3488"/>
    <cellStyle name="percent (1) 29" xfId="3489"/>
    <cellStyle name="percent (1) 3" xfId="3490"/>
    <cellStyle name="percent (1) 30" xfId="3491"/>
    <cellStyle name="percent (1) 4" xfId="3492"/>
    <cellStyle name="percent (1) 5" xfId="3493"/>
    <cellStyle name="percent (1) 6" xfId="3494"/>
    <cellStyle name="percent (1) 7" xfId="3495"/>
    <cellStyle name="percent (1) 8" xfId="3496"/>
    <cellStyle name="percent (1) 9" xfId="3497"/>
    <cellStyle name="percent (2)" xfId="3498"/>
    <cellStyle name="percent (2) 2" xfId="3499"/>
    <cellStyle name="percent (2) 3" xfId="3500"/>
    <cellStyle name="percent (2) 4" xfId="3501"/>
    <cellStyle name="percent (3)" xfId="3502"/>
    <cellStyle name="percent (3) 2" xfId="3503"/>
    <cellStyle name="percent (3) 3" xfId="3504"/>
    <cellStyle name="percent (3) 4" xfId="3505"/>
    <cellStyle name="Percent [0]" xfId="208"/>
    <cellStyle name="Percent [0] 10" xfId="3507"/>
    <cellStyle name="Percent [0] 11" xfId="3508"/>
    <cellStyle name="Percent [0] 12" xfId="3506"/>
    <cellStyle name="Percent [0] 2" xfId="293"/>
    <cellStyle name="Percent [0] 2 2" xfId="3509"/>
    <cellStyle name="Percent [0] 3" xfId="3510"/>
    <cellStyle name="Percent [0] 4" xfId="3511"/>
    <cellStyle name="Percent [0] 5" xfId="3512"/>
    <cellStyle name="Percent [0] 6" xfId="3513"/>
    <cellStyle name="Percent [0] 7" xfId="3514"/>
    <cellStyle name="Percent [0] 8" xfId="3515"/>
    <cellStyle name="Percent [0] 9" xfId="3516"/>
    <cellStyle name="Percent [0] Ital" xfId="3517"/>
    <cellStyle name="Percent [0]_0707_CISCO_FY 08 PLAN MODEL_WEBEX_V3A_071607_CHQ PLNG" xfId="3518"/>
    <cellStyle name="Percent [00]" xfId="209"/>
    <cellStyle name="Percent [00] 10" xfId="3520"/>
    <cellStyle name="Percent [00] 11" xfId="3521"/>
    <cellStyle name="Percent [00] 12" xfId="3519"/>
    <cellStyle name="Percent [00] 2" xfId="294"/>
    <cellStyle name="Percent [00] 2 2" xfId="3522"/>
    <cellStyle name="Percent [00] 3" xfId="3523"/>
    <cellStyle name="Percent [00] 4" xfId="3524"/>
    <cellStyle name="Percent [00] 5" xfId="3525"/>
    <cellStyle name="Percent [00] 6" xfId="3526"/>
    <cellStyle name="Percent [00] 7" xfId="3527"/>
    <cellStyle name="Percent [00] 8" xfId="3528"/>
    <cellStyle name="Percent [00] 9" xfId="3529"/>
    <cellStyle name="Percent [1]" xfId="3530"/>
    <cellStyle name="Percent [2]" xfId="210"/>
    <cellStyle name="Percent [2] 2" xfId="3531"/>
    <cellStyle name="Percent [2] 2 2" xfId="3532"/>
    <cellStyle name="Percent [2] 2 3" xfId="3533"/>
    <cellStyle name="Percent [2] 2 4" xfId="3534"/>
    <cellStyle name="Percent [2] 3" xfId="3535"/>
    <cellStyle name="Percent [2] 3 2" xfId="3536"/>
    <cellStyle name="Percent [2] 3 3" xfId="3537"/>
    <cellStyle name="Percent [2] 3 4" xfId="3538"/>
    <cellStyle name="Percent [2] 4" xfId="3539"/>
    <cellStyle name="Percent [2] 4 2" xfId="3540"/>
    <cellStyle name="Percent [2] 4 3" xfId="3541"/>
    <cellStyle name="Percent [2] 4 4" xfId="3542"/>
    <cellStyle name="Percent [2] 5" xfId="3543"/>
    <cellStyle name="Percent [2] 6" xfId="3544"/>
    <cellStyle name="Percent [2] 7" xfId="3545"/>
    <cellStyle name="Percent [2] 8" xfId="3546"/>
    <cellStyle name="Percent- 1 decimal" xfId="3547"/>
    <cellStyle name="Percent- 1 decimal 2" xfId="3548"/>
    <cellStyle name="Percent- 1 decimal 2 2" xfId="3549"/>
    <cellStyle name="Percent- 1 decimal 2 3" xfId="3550"/>
    <cellStyle name="Percent- 1 decimal 2 4" xfId="3551"/>
    <cellStyle name="Percent- 1 decimal 3" xfId="3552"/>
    <cellStyle name="Percent- 1 decimal 3 2" xfId="3553"/>
    <cellStyle name="Percent- 1 decimal 3 3" xfId="3554"/>
    <cellStyle name="Percent- 1 decimal 3 4" xfId="3555"/>
    <cellStyle name="Percent- 1 decimal 4" xfId="3556"/>
    <cellStyle name="Percent- 1 decimal 4 2" xfId="3557"/>
    <cellStyle name="Percent- 1 decimal 4 3" xfId="3558"/>
    <cellStyle name="Percent- 1 decimal 4 4" xfId="3559"/>
    <cellStyle name="Percent- 1 decimal 5" xfId="3560"/>
    <cellStyle name="Percent- 1 decimal 6" xfId="3561"/>
    <cellStyle name="Percent- 1 decimal 7" xfId="3562"/>
    <cellStyle name="Percent- 1 decimal 8" xfId="3563"/>
    <cellStyle name="Percent 10" xfId="306"/>
    <cellStyle name="Percent 10 2" xfId="3564"/>
    <cellStyle name="Percent 11" xfId="3565"/>
    <cellStyle name="Percent 12" xfId="3566"/>
    <cellStyle name="Percent 13" xfId="3567"/>
    <cellStyle name="Percent 14" xfId="3568"/>
    <cellStyle name="Percent 15" xfId="3569"/>
    <cellStyle name="Percent 16" xfId="3570"/>
    <cellStyle name="Percent 17" xfId="3571"/>
    <cellStyle name="Percent 18" xfId="3572"/>
    <cellStyle name="Percent 19" xfId="3573"/>
    <cellStyle name="Percent 2" xfId="211"/>
    <cellStyle name="Percent 2 2" xfId="212"/>
    <cellStyle name="Percent 2 2 2" xfId="3574"/>
    <cellStyle name="Percent 2 2 2 2" xfId="3575"/>
    <cellStyle name="Percent 2 2 3" xfId="3576"/>
    <cellStyle name="Percent 2 2 4" xfId="3577"/>
    <cellStyle name="Percent 2 3" xfId="213"/>
    <cellStyle name="Percent 2 4" xfId="214"/>
    <cellStyle name="Percent 2 4 2" xfId="3578"/>
    <cellStyle name="Percent 2 5" xfId="3579"/>
    <cellStyle name="Percent 2 6" xfId="3580"/>
    <cellStyle name="Percent 2 7" xfId="3581"/>
    <cellStyle name="Percent 2 8" xfId="3582"/>
    <cellStyle name="Percent 20" xfId="3583"/>
    <cellStyle name="Percent 21" xfId="3584"/>
    <cellStyle name="Percent 22" xfId="3585"/>
    <cellStyle name="Percent 23" xfId="3586"/>
    <cellStyle name="Percent 24" xfId="3587"/>
    <cellStyle name="Percent 25" xfId="3588"/>
    <cellStyle name="Percent 26" xfId="3589"/>
    <cellStyle name="Percent 27" xfId="3590"/>
    <cellStyle name="Percent 28" xfId="3591"/>
    <cellStyle name="Percent 3" xfId="215"/>
    <cellStyle name="Percent 3 2" xfId="295"/>
    <cellStyle name="Percent 3 2 2" xfId="3593"/>
    <cellStyle name="Percent 3 3" xfId="3594"/>
    <cellStyle name="Percent 3 4" xfId="3595"/>
    <cellStyle name="Percent 3 5" xfId="3592"/>
    <cellStyle name="Percent 4" xfId="296"/>
    <cellStyle name="Percent 4 2" xfId="3597"/>
    <cellStyle name="Percent 4 3" xfId="3596"/>
    <cellStyle name="Percent 5" xfId="3598"/>
    <cellStyle name="Percent 6" xfId="314"/>
    <cellStyle name="Percent 6 2" xfId="3599"/>
    <cellStyle name="Percent 6 2 2" xfId="3600"/>
    <cellStyle name="Percent 6 3" xfId="3601"/>
    <cellStyle name="Percent 6 4" xfId="3602"/>
    <cellStyle name="Percent 7" xfId="3603"/>
    <cellStyle name="Percent 7 2" xfId="3604"/>
    <cellStyle name="Percent 8" xfId="3605"/>
    <cellStyle name="Percent 9" xfId="3606"/>
    <cellStyle name="Percent1" xfId="3607"/>
    <cellStyle name="PERCENTAGE" xfId="216"/>
    <cellStyle name="Percentage 2" xfId="3608"/>
    <cellStyle name="PercentSales" xfId="3609"/>
    <cellStyle name="­pºâ¤è¦¡" xfId="3610"/>
    <cellStyle name="posit" xfId="217"/>
    <cellStyle name="Powerpoint Style" xfId="218"/>
    <cellStyle name="PrePop Currency (0)" xfId="219"/>
    <cellStyle name="PrePop Currency (0) 10" xfId="3612"/>
    <cellStyle name="PrePop Currency (0) 11" xfId="3613"/>
    <cellStyle name="PrePop Currency (0) 12" xfId="3611"/>
    <cellStyle name="PrePop Currency (0) 2" xfId="297"/>
    <cellStyle name="PrePop Currency (0) 2 2" xfId="3614"/>
    <cellStyle name="PrePop Currency (0) 3" xfId="3615"/>
    <cellStyle name="PrePop Currency (0) 4" xfId="3616"/>
    <cellStyle name="PrePop Currency (0) 5" xfId="3617"/>
    <cellStyle name="PrePop Currency (0) 6" xfId="3618"/>
    <cellStyle name="PrePop Currency (0) 7" xfId="3619"/>
    <cellStyle name="PrePop Currency (0) 8" xfId="3620"/>
    <cellStyle name="PrePop Currency (0) 9" xfId="3621"/>
    <cellStyle name="PrePop Currency (2)" xfId="220"/>
    <cellStyle name="PrePop Currency (2) 10" xfId="3623"/>
    <cellStyle name="PrePop Currency (2) 11" xfId="3624"/>
    <cellStyle name="PrePop Currency (2) 12" xfId="3622"/>
    <cellStyle name="PrePop Currency (2) 2" xfId="298"/>
    <cellStyle name="PrePop Currency (2) 2 2" xfId="3625"/>
    <cellStyle name="PrePop Currency (2) 3" xfId="3626"/>
    <cellStyle name="PrePop Currency (2) 4" xfId="3627"/>
    <cellStyle name="PrePop Currency (2) 5" xfId="3628"/>
    <cellStyle name="PrePop Currency (2) 6" xfId="3629"/>
    <cellStyle name="PrePop Currency (2) 7" xfId="3630"/>
    <cellStyle name="PrePop Currency (2) 8" xfId="3631"/>
    <cellStyle name="PrePop Currency (2) 9" xfId="3632"/>
    <cellStyle name="PrePop Units (0)" xfId="221"/>
    <cellStyle name="PrePop Units (0) 10" xfId="3634"/>
    <cellStyle name="PrePop Units (0) 11" xfId="3635"/>
    <cellStyle name="PrePop Units (0) 12" xfId="3633"/>
    <cellStyle name="PrePop Units (0) 2" xfId="299"/>
    <cellStyle name="PrePop Units (0) 2 2" xfId="3636"/>
    <cellStyle name="PrePop Units (0) 3" xfId="3637"/>
    <cellStyle name="PrePop Units (0) 4" xfId="3638"/>
    <cellStyle name="PrePop Units (0) 5" xfId="3639"/>
    <cellStyle name="PrePop Units (0) 6" xfId="3640"/>
    <cellStyle name="PrePop Units (0) 7" xfId="3641"/>
    <cellStyle name="PrePop Units (0) 8" xfId="3642"/>
    <cellStyle name="PrePop Units (0) 9" xfId="3643"/>
    <cellStyle name="PrePop Units (1)" xfId="222"/>
    <cellStyle name="PrePop Units (1) 10" xfId="3645"/>
    <cellStyle name="PrePop Units (1) 11" xfId="3646"/>
    <cellStyle name="PrePop Units (1) 12" xfId="3644"/>
    <cellStyle name="PrePop Units (1) 2" xfId="300"/>
    <cellStyle name="PrePop Units (1) 2 2" xfId="3647"/>
    <cellStyle name="PrePop Units (1) 3" xfId="3648"/>
    <cellStyle name="PrePop Units (1) 4" xfId="3649"/>
    <cellStyle name="PrePop Units (1) 5" xfId="3650"/>
    <cellStyle name="PrePop Units (1) 6" xfId="3651"/>
    <cellStyle name="PrePop Units (1) 7" xfId="3652"/>
    <cellStyle name="PrePop Units (1) 8" xfId="3653"/>
    <cellStyle name="PrePop Units (1) 9" xfId="3654"/>
    <cellStyle name="PrePop Units (2)" xfId="223"/>
    <cellStyle name="PrePop Units (2) 10" xfId="3656"/>
    <cellStyle name="PrePop Units (2) 11" xfId="3657"/>
    <cellStyle name="PrePop Units (2) 12" xfId="3655"/>
    <cellStyle name="PrePop Units (2) 2" xfId="301"/>
    <cellStyle name="PrePop Units (2) 2 2" xfId="3658"/>
    <cellStyle name="PrePop Units (2) 3" xfId="3659"/>
    <cellStyle name="PrePop Units (2) 4" xfId="3660"/>
    <cellStyle name="PrePop Units (2) 5" xfId="3661"/>
    <cellStyle name="PrePop Units (2) 6" xfId="3662"/>
    <cellStyle name="PrePop Units (2) 7" xfId="3663"/>
    <cellStyle name="PrePop Units (2) 8" xfId="3664"/>
    <cellStyle name="PrePop Units (2) 9" xfId="3665"/>
    <cellStyle name="Price" xfId="3666"/>
    <cellStyle name="Price 2" xfId="3667"/>
    <cellStyle name="pricing" xfId="3668"/>
    <cellStyle name="pricing 10" xfId="3669"/>
    <cellStyle name="pricing 11" xfId="3670"/>
    <cellStyle name="pricing 2" xfId="3671"/>
    <cellStyle name="pricing 3" xfId="3672"/>
    <cellStyle name="pricing 4" xfId="3673"/>
    <cellStyle name="pricing 5" xfId="3674"/>
    <cellStyle name="pricing 6" xfId="3675"/>
    <cellStyle name="pricing 7" xfId="3676"/>
    <cellStyle name="pricing 8" xfId="3677"/>
    <cellStyle name="pricing 9" xfId="3678"/>
    <cellStyle name="PSChar" xfId="3679"/>
    <cellStyle name="PSChar 2" xfId="3680"/>
    <cellStyle name="PSChar 2 2" xfId="3681"/>
    <cellStyle name="PSChar 2 3" xfId="3682"/>
    <cellStyle name="PSChar 2 4" xfId="3683"/>
    <cellStyle name="PSChar 3" xfId="3684"/>
    <cellStyle name="PSChar 3 2" xfId="3685"/>
    <cellStyle name="PSChar 3 3" xfId="3686"/>
    <cellStyle name="PSChar 3 4" xfId="3687"/>
    <cellStyle name="PSChar 4" xfId="3688"/>
    <cellStyle name="PSChar 4 2" xfId="3689"/>
    <cellStyle name="PSChar 4 3" xfId="3690"/>
    <cellStyle name="PSChar 4 4" xfId="3691"/>
    <cellStyle name="PSChar 5" xfId="3692"/>
    <cellStyle name="PSChar 6" xfId="3693"/>
    <cellStyle name="PSChar 7" xfId="3694"/>
    <cellStyle name="PSChar 8" xfId="3695"/>
    <cellStyle name="PSDate" xfId="3696"/>
    <cellStyle name="PSDate 2" xfId="3697"/>
    <cellStyle name="PSDate 2 2" xfId="3698"/>
    <cellStyle name="PSDate 2 3" xfId="3699"/>
    <cellStyle name="PSDate 2 4" xfId="3700"/>
    <cellStyle name="PSDate 3" xfId="3701"/>
    <cellStyle name="PSDate 3 2" xfId="3702"/>
    <cellStyle name="PSDate 3 3" xfId="3703"/>
    <cellStyle name="PSDate 3 4" xfId="3704"/>
    <cellStyle name="PSDate 4" xfId="3705"/>
    <cellStyle name="PSDate 4 2" xfId="3706"/>
    <cellStyle name="PSDate 4 3" xfId="3707"/>
    <cellStyle name="PSDate 4 4" xfId="3708"/>
    <cellStyle name="PSDate 5" xfId="3709"/>
    <cellStyle name="PSDate 6" xfId="3710"/>
    <cellStyle name="PSDate 7" xfId="3711"/>
    <cellStyle name="PSDate 8" xfId="3712"/>
    <cellStyle name="PSDec" xfId="3713"/>
    <cellStyle name="PSDec 2" xfId="3714"/>
    <cellStyle name="PSDec 2 2" xfId="3715"/>
    <cellStyle name="PSDec 2 3" xfId="3716"/>
    <cellStyle name="PSDec 2 4" xfId="3717"/>
    <cellStyle name="PSDec 3" xfId="3718"/>
    <cellStyle name="PSDec 3 2" xfId="3719"/>
    <cellStyle name="PSDec 3 3" xfId="3720"/>
    <cellStyle name="PSDec 3 4" xfId="3721"/>
    <cellStyle name="PSDec 4" xfId="3722"/>
    <cellStyle name="PSDec 4 2" xfId="3723"/>
    <cellStyle name="PSDec 4 3" xfId="3724"/>
    <cellStyle name="PSDec 4 4" xfId="3725"/>
    <cellStyle name="PSDec 5" xfId="3726"/>
    <cellStyle name="PSDec 6" xfId="3727"/>
    <cellStyle name="PSDec 7" xfId="3728"/>
    <cellStyle name="PSDec 8" xfId="3729"/>
    <cellStyle name="PSHeading" xfId="3730"/>
    <cellStyle name="PSHeading 2" xfId="3731"/>
    <cellStyle name="PSHeading 2 2" xfId="3732"/>
    <cellStyle name="PSHeading 2 3" xfId="3733"/>
    <cellStyle name="PSHeading 2 4" xfId="3734"/>
    <cellStyle name="PSHeading 2_Top 20-IR" xfId="3735"/>
    <cellStyle name="PSHeading 3" xfId="3736"/>
    <cellStyle name="PSHeading 3 2" xfId="3737"/>
    <cellStyle name="PSHeading 3 3" xfId="3738"/>
    <cellStyle name="PSHeading 3 4" xfId="3739"/>
    <cellStyle name="PSHeading 3_Top 20-IR" xfId="3740"/>
    <cellStyle name="PSHeading 4" xfId="3741"/>
    <cellStyle name="PSHeading 4 2" xfId="3742"/>
    <cellStyle name="PSHeading 4 3" xfId="3743"/>
    <cellStyle name="PSHeading 4 4" xfId="3744"/>
    <cellStyle name="PSHeading 4_Top 20-IR" xfId="3745"/>
    <cellStyle name="PSHeading 5" xfId="3746"/>
    <cellStyle name="PSHeading 6" xfId="3747"/>
    <cellStyle name="PSHeading 7" xfId="3748"/>
    <cellStyle name="PSHeading 8" xfId="3749"/>
    <cellStyle name="PSInt" xfId="3750"/>
    <cellStyle name="PSInt 2" xfId="3751"/>
    <cellStyle name="PSInt 2 2" xfId="3752"/>
    <cellStyle name="PSInt 2 3" xfId="3753"/>
    <cellStyle name="PSInt 2 4" xfId="3754"/>
    <cellStyle name="PSInt 3" xfId="3755"/>
    <cellStyle name="PSInt 3 2" xfId="3756"/>
    <cellStyle name="PSInt 3 3" xfId="3757"/>
    <cellStyle name="PSInt 3 4" xfId="3758"/>
    <cellStyle name="PSInt 4" xfId="3759"/>
    <cellStyle name="PSInt 4 2" xfId="3760"/>
    <cellStyle name="PSInt 4 3" xfId="3761"/>
    <cellStyle name="PSInt 4 4" xfId="3762"/>
    <cellStyle name="PSInt 5" xfId="3763"/>
    <cellStyle name="PSInt 6" xfId="3764"/>
    <cellStyle name="PSInt 7" xfId="3765"/>
    <cellStyle name="PSInt 8" xfId="3766"/>
    <cellStyle name="PSSpacer" xfId="3767"/>
    <cellStyle name="PSSpacer 2" xfId="3768"/>
    <cellStyle name="PSSpacer 2 2" xfId="3769"/>
    <cellStyle name="PSSpacer 2 3" xfId="3770"/>
    <cellStyle name="PSSpacer 2 4" xfId="3771"/>
    <cellStyle name="PSSpacer 3" xfId="3772"/>
    <cellStyle name="PSSpacer 3 2" xfId="3773"/>
    <cellStyle name="PSSpacer 3 3" xfId="3774"/>
    <cellStyle name="PSSpacer 3 4" xfId="3775"/>
    <cellStyle name="PSSpacer 4" xfId="3776"/>
    <cellStyle name="PSSpacer 4 2" xfId="3777"/>
    <cellStyle name="PSSpacer 4 3" xfId="3778"/>
    <cellStyle name="PSSpacer 4 4" xfId="3779"/>
    <cellStyle name="PSSpacer 5" xfId="3780"/>
    <cellStyle name="PSSpacer 6" xfId="3781"/>
    <cellStyle name="PSSpacer 7" xfId="3782"/>
    <cellStyle name="PSSpacer 8" xfId="3783"/>
    <cellStyle name="r" xfId="3784"/>
    <cellStyle name="r_Acquisition Schedules" xfId="3785"/>
    <cellStyle name="r_Acquisition Schedules - Sch8 (2)" xfId="3786"/>
    <cellStyle name="r_Acquisition Schedules (2)" xfId="3787"/>
    <cellStyle name="r_Boston Afford Mar 2005 (2)" xfId="3788"/>
    <cellStyle name="r_Financial Model v6" xfId="3789"/>
    <cellStyle name="r_Financial Model v6-03-26-2004" xfId="3790"/>
    <cellStyle name="r_Financial Model v8" xfId="3791"/>
    <cellStyle name="r_Financial Model v9" xfId="3792"/>
    <cellStyle name="r_GAAP Financial Model v15" xfId="3793"/>
    <cellStyle name="r_GAAP Financial Model v15_Acquisition Schedules" xfId="3794"/>
    <cellStyle name="r_GAAP Financial Model v15_Acquisition Schedules - Sch8 (2)" xfId="3795"/>
    <cellStyle name="r_GAAP Financial Model v15_Acquisition Schedules (2)" xfId="3796"/>
    <cellStyle name="r_GAAP Financial Model v15_Financial Model v6-03-26-2004" xfId="3797"/>
    <cellStyle name="r_HC_paradise" xfId="3798"/>
    <cellStyle name="r_HC_paradise_Acquisition Schedules" xfId="3799"/>
    <cellStyle name="r_HC_paradise_Acquisition Schedules - Sch8 (2)" xfId="3800"/>
    <cellStyle name="r_HC_paradise_Acquisition Schedules (2)" xfId="3801"/>
    <cellStyle name="r_New Financial Model v3" xfId="3802"/>
    <cellStyle name="r_New Financial Model v4" xfId="3803"/>
    <cellStyle name="r_New Financial Model v5" xfId="3804"/>
    <cellStyle name="r_New Financial Model v6" xfId="3805"/>
    <cellStyle name="r_New Financial Model v7" xfId="3806"/>
    <cellStyle name="r_P&amp;L Model v1" xfId="3807"/>
    <cellStyle name="r_Project Atlas Analysis 4.0" xfId="3808"/>
    <cellStyle name="r_Project Atlas Analysis 4.0_Acquisition Schedules" xfId="3809"/>
    <cellStyle name="r_Project Atlas Analysis 4.0_Acquisition Schedules - Sch8 (2)" xfId="3810"/>
    <cellStyle name="r_Project Atlas Analysis 4.0_Acquisition Schedules (2)" xfId="3811"/>
    <cellStyle name="Red font" xfId="3812"/>
    <cellStyle name="Ref Numbers" xfId="3813"/>
    <cellStyle name="regstoresfromspecstores" xfId="3814"/>
    <cellStyle name="regstoresfromspecstores 2" xfId="3815"/>
    <cellStyle name="regstoresfromspecstores 3" xfId="3816"/>
    <cellStyle name="regstoresfromspecstores 4" xfId="3817"/>
    <cellStyle name="regstoresfromspecstores 5" xfId="3818"/>
    <cellStyle name="regstoresfromspecstores 6" xfId="3819"/>
    <cellStyle name="regstoresfromspecstores 7" xfId="3820"/>
    <cellStyle name="regstoresfromspecstores 8" xfId="3821"/>
    <cellStyle name="ReportTitlePrompt" xfId="3822"/>
    <cellStyle name="ReportTitlePrompt 2" xfId="3823"/>
    <cellStyle name="ReportTitleValue" xfId="3824"/>
    <cellStyle name="RevList" xfId="3825"/>
    <cellStyle name="RevList 10" xfId="3826"/>
    <cellStyle name="RevList 11" xfId="3827"/>
    <cellStyle name="RevList 12" xfId="3828"/>
    <cellStyle name="RevList 13" xfId="3829"/>
    <cellStyle name="RevList 14" xfId="3830"/>
    <cellStyle name="RevList 15" xfId="3831"/>
    <cellStyle name="RevList 16" xfId="3832"/>
    <cellStyle name="RevList 17" xfId="3833"/>
    <cellStyle name="RevList 18" xfId="3834"/>
    <cellStyle name="RevList 19" xfId="3835"/>
    <cellStyle name="RevList 2" xfId="3836"/>
    <cellStyle name="RevList 2 2" xfId="3837"/>
    <cellStyle name="RevList 20" xfId="3838"/>
    <cellStyle name="RevList 21" xfId="3839"/>
    <cellStyle name="RevList 22" xfId="3840"/>
    <cellStyle name="RevList 23" xfId="3841"/>
    <cellStyle name="RevList 24" xfId="3842"/>
    <cellStyle name="RevList 25" xfId="3843"/>
    <cellStyle name="RevList 26" xfId="3844"/>
    <cellStyle name="RevList 27" xfId="3845"/>
    <cellStyle name="RevList 28" xfId="3846"/>
    <cellStyle name="RevList 29" xfId="3847"/>
    <cellStyle name="RevList 3" xfId="3848"/>
    <cellStyle name="RevList 3 2" xfId="3849"/>
    <cellStyle name="RevList 30" xfId="3850"/>
    <cellStyle name="RevList 4" xfId="3851"/>
    <cellStyle name="RevList 4 2" xfId="3852"/>
    <cellStyle name="RevList 5" xfId="3853"/>
    <cellStyle name="RevList 5 2" xfId="3854"/>
    <cellStyle name="RevList 6" xfId="3855"/>
    <cellStyle name="RevList 6 2" xfId="3856"/>
    <cellStyle name="RevList 7" xfId="3857"/>
    <cellStyle name="RevList 7 2" xfId="3858"/>
    <cellStyle name="RevList 8" xfId="3859"/>
    <cellStyle name="RevList 8 2" xfId="3860"/>
    <cellStyle name="RevList 9" xfId="3861"/>
    <cellStyle name="row1" xfId="3862"/>
    <cellStyle name="row1 2" xfId="3863"/>
    <cellStyle name="RowAcctAbovePrompt" xfId="3864"/>
    <cellStyle name="RowAcctAbovePrompt 2" xfId="3865"/>
    <cellStyle name="RowAcctSOBAbovePrompt" xfId="3866"/>
    <cellStyle name="RowAcctSOBAbovePrompt 2" xfId="3867"/>
    <cellStyle name="RowAcctSOBValue" xfId="3868"/>
    <cellStyle name="RowAcctSOBValue 2" xfId="3869"/>
    <cellStyle name="RowAcctValue" xfId="3870"/>
    <cellStyle name="RowAttrAbovePrompt" xfId="3871"/>
    <cellStyle name="RowAttrAbovePrompt 2" xfId="3872"/>
    <cellStyle name="RowAttrValue" xfId="3873"/>
    <cellStyle name="RowColSetAbovePrompt" xfId="3874"/>
    <cellStyle name="RowColSetAbovePrompt 2" xfId="3875"/>
    <cellStyle name="RowColSetLeftPrompt" xfId="3876"/>
    <cellStyle name="RowColSetLeftPrompt 2" xfId="3877"/>
    <cellStyle name="RowColSetValue" xfId="3878"/>
    <cellStyle name="RowLeftPrompt" xfId="3879"/>
    <cellStyle name="RowLeftPrompt 2" xfId="3880"/>
    <cellStyle name="s]_x000d__x000a_File Server=0x0004_x000d__x000a_NetModem/E=0x01CB_x000d__x000a_LanRover/E=0x01CC;0x079B_x000d__x000a_LanRover/T=0x01CD;0x079C_x000d__x000a_LanRov" xfId="3881"/>
    <cellStyle name="s]_x000d__x000a_spooler=yes_x000d__x000a_load=nwpopup.exe,C:\MCAFEE\VIRUSCAN\VSHWIN.EXE P:\ACEWIN\PCALCPRO\pcalcpro.exe_x000d__x000a_rem run=c:\win\calenda" xfId="3882"/>
    <cellStyle name="Salomon Logo" xfId="3883"/>
    <cellStyle name="SampleUsingFormatMask" xfId="3884"/>
    <cellStyle name="SampleUsingFormatMask 2" xfId="3885"/>
    <cellStyle name="SampleWithNoFormatMask" xfId="3886"/>
    <cellStyle name="SampleWithNoFormatMask 2" xfId="3887"/>
    <cellStyle name="Shaded (,0)" xfId="3888"/>
    <cellStyle name="Shaded bold grid (,0)" xfId="3889"/>
    <cellStyle name="Shaded grid (,0)" xfId="3890"/>
    <cellStyle name="Shaded LR (,0)" xfId="3891"/>
    <cellStyle name="SHADEDSTORES" xfId="3892"/>
    <cellStyle name="SHADEDSTORES 2" xfId="3893"/>
    <cellStyle name="SHADEDSTORES 3" xfId="3894"/>
    <cellStyle name="SHADEDSTORES 4" xfId="3895"/>
    <cellStyle name="SHADEDSTORES 5" xfId="3896"/>
    <cellStyle name="SHADEDSTORES 6" xfId="3897"/>
    <cellStyle name="SHADEDSTORES 7" xfId="3898"/>
    <cellStyle name="SHADEDSTORES 8" xfId="3899"/>
    <cellStyle name="Single Accounting" xfId="3900"/>
    <cellStyle name="SingleLineAcctgn" xfId="3901"/>
    <cellStyle name="SingleLinePercent" xfId="3902"/>
    <cellStyle name="SingleTopDoubleBott" xfId="224"/>
    <cellStyle name="Source Line" xfId="3903"/>
    <cellStyle name="Speckled (,0)" xfId="3904"/>
    <cellStyle name="Speckled grid (,0)" xfId="3905"/>
    <cellStyle name="Speckled LR (,0)" xfId="3906"/>
    <cellStyle name="specstores" xfId="3907"/>
    <cellStyle name="specstores 2" xfId="3908"/>
    <cellStyle name="specstores 3" xfId="3909"/>
    <cellStyle name="specstores 4" xfId="3910"/>
    <cellStyle name="specstores 5" xfId="3911"/>
    <cellStyle name="specstores 6" xfId="3912"/>
    <cellStyle name="specstores 7" xfId="3913"/>
    <cellStyle name="specstores 8" xfId="3914"/>
    <cellStyle name="Standaard_Victor_Quarter-pack addition" xfId="3915"/>
    <cellStyle name="Standard_A" xfId="225"/>
    <cellStyle name="Style 1" xfId="226"/>
    <cellStyle name="Style 1 2" xfId="3917"/>
    <cellStyle name="Style 1 2 2" xfId="3918"/>
    <cellStyle name="Style 1 2 3" xfId="3919"/>
    <cellStyle name="Style 1 2 4" xfId="3920"/>
    <cellStyle name="Style 1 2_Top 20-IR" xfId="3921"/>
    <cellStyle name="Style 1 3" xfId="3922"/>
    <cellStyle name="Style 1 3 2" xfId="3923"/>
    <cellStyle name="Style 1 3 3" xfId="3924"/>
    <cellStyle name="Style 1 3 4" xfId="3925"/>
    <cellStyle name="Style 1 3_Top 20-IR" xfId="3926"/>
    <cellStyle name="Style 1 4" xfId="3927"/>
    <cellStyle name="Style 1 4 2" xfId="3928"/>
    <cellStyle name="Style 1 4 3" xfId="3929"/>
    <cellStyle name="Style 1 4 4" xfId="3930"/>
    <cellStyle name="Style 1 4_Top 20-IR" xfId="3931"/>
    <cellStyle name="Style 1 5" xfId="3932"/>
    <cellStyle name="Style 1 6" xfId="3933"/>
    <cellStyle name="Style 1 7" xfId="3934"/>
    <cellStyle name="Style 1 8" xfId="3935"/>
    <cellStyle name="Style 1 9" xfId="3916"/>
    <cellStyle name="Style 2" xfId="227"/>
    <cellStyle name="Style 2 2" xfId="3937"/>
    <cellStyle name="Style 2 2 2" xfId="3938"/>
    <cellStyle name="Style 2 2 3" xfId="3939"/>
    <cellStyle name="Style 2 2 4" xfId="3940"/>
    <cellStyle name="Style 2 2_Top 20-IR" xfId="3941"/>
    <cellStyle name="Style 2 3" xfId="3942"/>
    <cellStyle name="Style 2 3 2" xfId="3943"/>
    <cellStyle name="Style 2 3 3" xfId="3944"/>
    <cellStyle name="Style 2 3 4" xfId="3945"/>
    <cellStyle name="Style 2 3_Top 20-IR" xfId="3946"/>
    <cellStyle name="Style 2 4" xfId="3947"/>
    <cellStyle name="Style 2 4 2" xfId="3948"/>
    <cellStyle name="Style 2 4 3" xfId="3949"/>
    <cellStyle name="Style 2 4 4" xfId="3950"/>
    <cellStyle name="Style 2 4_Top 20-IR" xfId="3951"/>
    <cellStyle name="Style 2 5" xfId="3952"/>
    <cellStyle name="Style 2 6" xfId="3953"/>
    <cellStyle name="Style 2 7" xfId="3954"/>
    <cellStyle name="Style 2 8" xfId="3955"/>
    <cellStyle name="Style 2 9" xfId="3936"/>
    <cellStyle name="Style 24" xfId="3956"/>
    <cellStyle name="Style 3" xfId="315"/>
    <cellStyle name="Style 3 2" xfId="3957"/>
    <cellStyle name="Style 4" xfId="316"/>
    <cellStyle name="Style 4 2" xfId="3958"/>
    <cellStyle name="style1" xfId="3959"/>
    <cellStyle name="style1 10" xfId="3960"/>
    <cellStyle name="style1 11" xfId="3961"/>
    <cellStyle name="style1 12" xfId="3962"/>
    <cellStyle name="style1 13" xfId="3963"/>
    <cellStyle name="style1 14" xfId="3964"/>
    <cellStyle name="style1 15" xfId="3965"/>
    <cellStyle name="style1 16" xfId="3966"/>
    <cellStyle name="style1 17" xfId="3967"/>
    <cellStyle name="style1 18" xfId="3968"/>
    <cellStyle name="style1 19" xfId="3969"/>
    <cellStyle name="style1 2" xfId="3970"/>
    <cellStyle name="style1 20" xfId="3971"/>
    <cellStyle name="style1 21" xfId="3972"/>
    <cellStyle name="style1 22" xfId="3973"/>
    <cellStyle name="style1 23" xfId="3974"/>
    <cellStyle name="style1 24" xfId="3975"/>
    <cellStyle name="style1 25" xfId="3976"/>
    <cellStyle name="style1 26" xfId="3977"/>
    <cellStyle name="style1 27" xfId="3978"/>
    <cellStyle name="style1 28" xfId="3979"/>
    <cellStyle name="style1 29" xfId="3980"/>
    <cellStyle name="style1 3" xfId="3981"/>
    <cellStyle name="style1 30" xfId="3982"/>
    <cellStyle name="style1 4" xfId="3983"/>
    <cellStyle name="style1 5" xfId="3984"/>
    <cellStyle name="style1 6" xfId="3985"/>
    <cellStyle name="style1 7" xfId="3986"/>
    <cellStyle name="style1 8" xfId="3987"/>
    <cellStyle name="style1 9" xfId="3988"/>
    <cellStyle name="Sub-heading" xfId="3989"/>
    <cellStyle name="Sub-heading 2" xfId="3990"/>
    <cellStyle name="subT ($0)" xfId="3991"/>
    <cellStyle name="subT (,0)" xfId="3992"/>
    <cellStyle name="Subtotal" xfId="3993"/>
    <cellStyle name="Subtotal 10" xfId="3994"/>
    <cellStyle name="Subtotal 11" xfId="3995"/>
    <cellStyle name="Subtotal 2" xfId="3996"/>
    <cellStyle name="Subtotal 3" xfId="3997"/>
    <cellStyle name="Subtotal 4" xfId="3998"/>
    <cellStyle name="Subtotal 5" xfId="3999"/>
    <cellStyle name="Subtotal 6" xfId="4000"/>
    <cellStyle name="Subtotal 7" xfId="4001"/>
    <cellStyle name="Subtotal 8" xfId="4002"/>
    <cellStyle name="Subtotal 9" xfId="4003"/>
    <cellStyle name="Table Head" xfId="4004"/>
    <cellStyle name="Table Head Aligned" xfId="4005"/>
    <cellStyle name="Table Head Blue" xfId="4006"/>
    <cellStyle name="Table Head Green" xfId="4007"/>
    <cellStyle name="Table Head_ACCC" xfId="4008"/>
    <cellStyle name="Table Heading" xfId="4009"/>
    <cellStyle name="Table Source" xfId="4010"/>
    <cellStyle name="Table Text" xfId="4011"/>
    <cellStyle name="Table Title" xfId="4012"/>
    <cellStyle name="Table Units" xfId="4013"/>
    <cellStyle name="Table_Header" xfId="4014"/>
    <cellStyle name="TableBody" xfId="4015"/>
    <cellStyle name="TableBodyR" xfId="4016"/>
    <cellStyle name="TableColHeads" xfId="4017"/>
    <cellStyle name="Text" xfId="4018"/>
    <cellStyle name="Text 1" xfId="4019"/>
    <cellStyle name="Text 2" xfId="4020"/>
    <cellStyle name="Text Head" xfId="4021"/>
    <cellStyle name="Text Head 1" xfId="4022"/>
    <cellStyle name="Text Head 2" xfId="4023"/>
    <cellStyle name="Text Indent 1" xfId="4024"/>
    <cellStyle name="Text Indent 2" xfId="4025"/>
    <cellStyle name="Text Indent A" xfId="228"/>
    <cellStyle name="Text Indent B" xfId="229"/>
    <cellStyle name="Text Indent B 10" xfId="4027"/>
    <cellStyle name="Text Indent B 11" xfId="4028"/>
    <cellStyle name="Text Indent B 12" xfId="4026"/>
    <cellStyle name="Text Indent B 2" xfId="302"/>
    <cellStyle name="Text Indent B 2 2" xfId="4029"/>
    <cellStyle name="Text Indent B 3" xfId="4030"/>
    <cellStyle name="Text Indent B 4" xfId="4031"/>
    <cellStyle name="Text Indent B 5" xfId="4032"/>
    <cellStyle name="Text Indent B 6" xfId="4033"/>
    <cellStyle name="Text Indent B 7" xfId="4034"/>
    <cellStyle name="Text Indent B 8" xfId="4035"/>
    <cellStyle name="Text Indent B 9" xfId="4036"/>
    <cellStyle name="Text Indent C" xfId="230"/>
    <cellStyle name="Text Indent C 10" xfId="4038"/>
    <cellStyle name="Text Indent C 11" xfId="4039"/>
    <cellStyle name="Text Indent C 12" xfId="4037"/>
    <cellStyle name="Text Indent C 2" xfId="303"/>
    <cellStyle name="Text Indent C 2 2" xfId="4040"/>
    <cellStyle name="Text Indent C 3" xfId="4041"/>
    <cellStyle name="Text Indent C 4" xfId="4042"/>
    <cellStyle name="Text Indent C 5" xfId="4043"/>
    <cellStyle name="Text Indent C 6" xfId="4044"/>
    <cellStyle name="Text Indent C 7" xfId="4045"/>
    <cellStyle name="Text Indent C 8" xfId="4046"/>
    <cellStyle name="Text Indent C 9" xfId="4047"/>
    <cellStyle name="TextStyle" xfId="231"/>
    <cellStyle name="þ_x001d_ðB_x000a__x000a_ÿ_x0012__x000d_ÝþU_x0001_m_x0006__x0016__x0007__x0001__x0001_" xfId="4048"/>
    <cellStyle name="þ_x001d_ðB_x000a__x000a_ÿ_x0012__x000d_ÝþU_x0001_m_x0006_ž_x0016__x0007__x0001__x0001_" xfId="4049"/>
    <cellStyle name="Tickmark" xfId="232"/>
    <cellStyle name="Times 10" xfId="4050"/>
    <cellStyle name="Times 12" xfId="4051"/>
    <cellStyle name="TimStyle" xfId="233"/>
    <cellStyle name="Title - Underline" xfId="4052"/>
    <cellStyle name="Title Case" xfId="4053"/>
    <cellStyle name="Title Line" xfId="4054"/>
    <cellStyle name="Title Major" xfId="4055"/>
    <cellStyle name="Title Sheet" xfId="4056"/>
    <cellStyle name="Titles - Other" xfId="4057"/>
    <cellStyle name="TOC 1" xfId="4058"/>
    <cellStyle name="TOC 2" xfId="4059"/>
    <cellStyle name="Top Row" xfId="4060"/>
    <cellStyle name="Topline" xfId="4061"/>
    <cellStyle name="Topline 2" xfId="4140"/>
    <cellStyle name="Total 2" xfId="234"/>
    <cellStyle name="Total 2 2" xfId="4062"/>
    <cellStyle name="Total 3" xfId="235"/>
    <cellStyle name="Total 3 2" xfId="4063"/>
    <cellStyle name="Total 4" xfId="236"/>
    <cellStyle name="Total 4 2" xfId="4064"/>
    <cellStyle name="Total 5" xfId="4065"/>
    <cellStyle name="Total 6" xfId="4066"/>
    <cellStyle name="Total 7" xfId="4067"/>
    <cellStyle name="Total 8" xfId="4068"/>
    <cellStyle name="Total Currency" xfId="4069"/>
    <cellStyle name="Total Major" xfId="4070"/>
    <cellStyle name="Total Major 2" xfId="4141"/>
    <cellStyle name="Total Major No Line" xfId="4071"/>
    <cellStyle name="Total Minor" xfId="4072"/>
    <cellStyle name="Total Minor 2" xfId="4142"/>
    <cellStyle name="Total Normal" xfId="4073"/>
    <cellStyle name="Total Row" xfId="4074"/>
    <cellStyle name="TotalCurrency" xfId="4075"/>
    <cellStyle name="Underline" xfId="237"/>
    <cellStyle name="UnderlineDouble" xfId="238"/>
    <cellStyle name="UploadThisRowValue" xfId="4076"/>
    <cellStyle name="UploadThisRowValue 2" xfId="4077"/>
    <cellStyle name="Währung [0]_cap table as of 300402" xfId="4078"/>
    <cellStyle name="Währung_cap table as of 300402" xfId="4079"/>
    <cellStyle name="WhiteCells" xfId="4080"/>
    <cellStyle name="x" xfId="4081"/>
    <cellStyle name="year" xfId="4082"/>
    <cellStyle name="Yen" xfId="4083"/>
    <cellStyle name="Гиперссылка_Se@SS costs-83 peop" xfId="4084"/>
    <cellStyle name="Обычный_Schedule for Investments 2001" xfId="4085"/>
    <cellStyle name="표준_BINV" xfId="239"/>
    <cellStyle name="一般_~7769895" xfId="4086"/>
    <cellStyle name="中等" xfId="4087"/>
    <cellStyle name="備註" xfId="4088"/>
    <cellStyle name="千分位[0]_RESULTS" xfId="4089"/>
    <cellStyle name="千分位_RESULTS" xfId="4090"/>
    <cellStyle name="合計" xfId="4091"/>
    <cellStyle name="壞" xfId="4092"/>
    <cellStyle name="好" xfId="4093"/>
    <cellStyle name="常规_Sheet1" xfId="4094"/>
    <cellStyle name="桁区切り [0.00]_cisco gtee rpt 300601" xfId="4095"/>
    <cellStyle name="桁区切り_F19-38 for term sheet" xfId="4096"/>
    <cellStyle name="標準_99B-05PE_IC2" xfId="240"/>
    <cellStyle name="標題" xfId="4097"/>
    <cellStyle name="標題 1" xfId="4098"/>
    <cellStyle name="標題 2" xfId="4099"/>
    <cellStyle name="標題 3" xfId="4100"/>
    <cellStyle name="標題 4" xfId="4101"/>
    <cellStyle name="檢查儲存格" xfId="4102"/>
    <cellStyle name="計算方式" xfId="4103"/>
    <cellStyle name="說明文字" xfId="4104"/>
    <cellStyle name="警告文字" xfId="4105"/>
    <cellStyle name="貨幣 [0]_RESULTS" xfId="4106"/>
    <cellStyle name="貨幣_RESULTS" xfId="4107"/>
    <cellStyle name="輔色1" xfId="4108"/>
    <cellStyle name="輔色2" xfId="4109"/>
    <cellStyle name="輔色3" xfId="4110"/>
    <cellStyle name="輔色4" xfId="4111"/>
    <cellStyle name="輔色5" xfId="4112"/>
    <cellStyle name="輔色6" xfId="4113"/>
    <cellStyle name="輸入" xfId="4114"/>
    <cellStyle name="輸出" xfId="4115"/>
    <cellStyle name="通貨 [0.00]_Sheet1" xfId="4116"/>
    <cellStyle name="連結的儲存格" xfId="41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402553400"/>
        <c:axId val="402557320"/>
      </c:lineChart>
      <c:catAx>
        <c:axId val="40255340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402557320"/>
        <c:crosses val="autoZero"/>
        <c:auto val="1"/>
        <c:lblAlgn val="ctr"/>
        <c:lblOffset val="100"/>
        <c:tickLblSkip val="7"/>
        <c:noMultiLvlLbl val="1"/>
      </c:catAx>
      <c:valAx>
        <c:axId val="402557320"/>
        <c:scaling>
          <c:orientation val="minMax"/>
        </c:scaling>
        <c:delete val="0"/>
        <c:axPos val="l"/>
        <c:majorGridlines/>
        <c:numFmt formatCode="0.0\x" sourceLinked="0"/>
        <c:majorTickMark val="out"/>
        <c:minorTickMark val="none"/>
        <c:tickLblPos val="nextTo"/>
        <c:crossAx val="4025534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402551832"/>
        <c:axId val="402553008"/>
      </c:lineChart>
      <c:catAx>
        <c:axId val="4025518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402553008"/>
        <c:crosses val="autoZero"/>
        <c:auto val="1"/>
        <c:lblAlgn val="ctr"/>
        <c:lblOffset val="100"/>
        <c:tickLblSkip val="7"/>
        <c:noMultiLvlLbl val="1"/>
      </c:catAx>
      <c:valAx>
        <c:axId val="402553008"/>
        <c:scaling>
          <c:orientation val="minMax"/>
        </c:scaling>
        <c:delete val="0"/>
        <c:axPos val="l"/>
        <c:majorGridlines/>
        <c:numFmt formatCode="0.0\x" sourceLinked="0"/>
        <c:majorTickMark val="out"/>
        <c:minorTickMark val="none"/>
        <c:tickLblPos val="nextTo"/>
        <c:crossAx val="4025518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xmlns:c16="http://schemas.microsoft.com/office/drawing/2014/char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402547520"/>
        <c:axId val="402547912"/>
      </c:lineChart>
      <c:catAx>
        <c:axId val="402547520"/>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402547912"/>
        <c:crosses val="autoZero"/>
        <c:auto val="1"/>
        <c:lblAlgn val="ctr"/>
        <c:lblOffset val="100"/>
        <c:tickLblSkip val="7"/>
        <c:noMultiLvlLbl val="1"/>
      </c:catAx>
      <c:valAx>
        <c:axId val="402547912"/>
        <c:scaling>
          <c:orientation val="minMax"/>
        </c:scaling>
        <c:delete val="0"/>
        <c:axPos val="l"/>
        <c:majorGridlines/>
        <c:numFmt formatCode="0.0\x" sourceLinked="0"/>
        <c:majorTickMark val="out"/>
        <c:minorTickMark val="none"/>
        <c:tickLblPos val="nextTo"/>
        <c:crossAx val="40254752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44</xdr:row>
      <xdr:rowOff>0</xdr:rowOff>
    </xdr:from>
    <xdr:to>
      <xdr:col>11</xdr:col>
      <xdr:colOff>718343</xdr:colOff>
      <xdr:row>44</xdr:row>
      <xdr:rowOff>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107</xdr:row>
      <xdr:rowOff>0</xdr:rowOff>
    </xdr:from>
    <xdr:to>
      <xdr:col>11</xdr:col>
      <xdr:colOff>718343</xdr:colOff>
      <xdr:row>107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147</xdr:row>
      <xdr:rowOff>0</xdr:rowOff>
    </xdr:from>
    <xdr:to>
      <xdr:col>11</xdr:col>
      <xdr:colOff>718343</xdr:colOff>
      <xdr:row>147</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32"/>
  <sheetViews>
    <sheetView showGridLines="0" tabSelected="1" zoomScale="80" zoomScaleNormal="80" workbookViewId="0">
      <selection activeCell="B2" sqref="B2:C2"/>
    </sheetView>
  </sheetViews>
  <sheetFormatPr defaultRowHeight="14.4" outlineLevelRow="1" outlineLevelCol="1"/>
  <cols>
    <col min="1" max="1" width="1.6640625" customWidth="1"/>
    <col min="2" max="2" width="31.6640625" customWidth="1"/>
    <col min="3" max="3" width="26.109375" style="11" customWidth="1"/>
    <col min="4" max="4" width="11.33203125" style="1" hidden="1" customWidth="1" outlineLevel="1"/>
    <col min="5" max="7" width="12.109375" style="1" hidden="1" customWidth="1" outlineLevel="1"/>
    <col min="8" max="8" width="13.6640625" style="1" customWidth="1" collapsed="1"/>
    <col min="9" max="10" width="12.33203125" style="1" hidden="1" customWidth="1" outlineLevel="1"/>
    <col min="11" max="12" width="12.33203125" style="3" hidden="1" customWidth="1" outlineLevel="1"/>
    <col min="13" max="13" width="13.6640625" style="3" customWidth="1" collapsed="1"/>
    <col min="14" max="14" width="13.33203125" style="3" customWidth="1" outlineLevel="1"/>
    <col min="15" max="15" width="13.44140625" style="3" customWidth="1" outlineLevel="1"/>
    <col min="16" max="17" width="11.5546875" style="1" customWidth="1" outlineLevel="1"/>
    <col min="18" max="18" width="13.6640625" style="1" customWidth="1"/>
    <col min="19" max="21" width="11.5546875" style="3" customWidth="1" outlineLevel="1"/>
    <col min="22" max="22" width="11.5546875" style="1" customWidth="1" outlineLevel="1"/>
    <col min="23" max="23" width="13.6640625" style="1" customWidth="1"/>
    <col min="24" max="24" width="4.33203125" customWidth="1"/>
    <col min="25" max="25" width="16.109375" customWidth="1"/>
  </cols>
  <sheetData>
    <row r="1" spans="1:30" s="48" customFormat="1">
      <c r="A1" s="97"/>
      <c r="C1" s="49"/>
      <c r="D1" s="1"/>
      <c r="E1" s="1"/>
      <c r="F1" s="1"/>
      <c r="G1" s="1"/>
      <c r="H1" s="1"/>
      <c r="I1" s="1"/>
      <c r="J1" s="1"/>
      <c r="K1" s="3"/>
      <c r="L1" s="3"/>
      <c r="M1" s="3"/>
      <c r="N1" s="3"/>
      <c r="O1" s="3"/>
      <c r="P1" s="1"/>
      <c r="Q1" s="1"/>
      <c r="R1" s="1"/>
      <c r="S1" s="3"/>
      <c r="T1" s="3"/>
      <c r="U1" s="3"/>
      <c r="V1" s="1"/>
      <c r="W1" s="1"/>
      <c r="AD1" s="97" t="s">
        <v>54</v>
      </c>
    </row>
    <row r="2" spans="1:30" ht="46.2" customHeight="1">
      <c r="B2" s="339" t="s">
        <v>53</v>
      </c>
      <c r="C2" s="340"/>
      <c r="D2" s="305"/>
      <c r="E2" s="9"/>
      <c r="F2" s="9"/>
      <c r="G2" s="9"/>
      <c r="H2" s="9"/>
      <c r="I2" s="9"/>
      <c r="J2" s="9"/>
      <c r="K2" s="306"/>
      <c r="L2" s="306"/>
      <c r="M2" s="306"/>
      <c r="N2" s="306"/>
    </row>
    <row r="3" spans="1:30" ht="16.95" customHeight="1">
      <c r="B3" s="341" t="s">
        <v>32</v>
      </c>
      <c r="C3" s="342"/>
      <c r="D3" s="307"/>
      <c r="E3" s="9"/>
      <c r="F3" s="9"/>
      <c r="G3" s="9"/>
      <c r="H3" s="9"/>
      <c r="I3" s="17"/>
      <c r="J3" s="9"/>
      <c r="K3" s="306"/>
      <c r="L3" s="306"/>
      <c r="M3" s="306"/>
      <c r="N3" s="306"/>
    </row>
    <row r="4" spans="1:30">
      <c r="B4" s="343" t="s">
        <v>228</v>
      </c>
      <c r="C4" s="344"/>
      <c r="D4" s="9"/>
      <c r="I4" s="12"/>
      <c r="P4" s="1" t="s">
        <v>230</v>
      </c>
      <c r="Q4" s="369">
        <v>487</v>
      </c>
    </row>
    <row r="5" spans="1:30">
      <c r="B5" s="345" t="s">
        <v>194</v>
      </c>
      <c r="C5" s="346"/>
      <c r="D5" s="9"/>
      <c r="G5" s="79"/>
      <c r="I5" s="12"/>
      <c r="J5" s="12"/>
      <c r="K5" s="12"/>
      <c r="L5" s="79"/>
      <c r="P5" s="308" t="s">
        <v>231</v>
      </c>
      <c r="Q5" s="308">
        <f>((Q13)/(L13-Q4))-1</f>
        <v>1.4754475558433233E-2</v>
      </c>
      <c r="R5" s="17"/>
      <c r="S5" s="17"/>
      <c r="T5" s="17"/>
      <c r="U5" s="17"/>
      <c r="V5" s="17"/>
      <c r="W5" s="17"/>
    </row>
    <row r="6" spans="1:30">
      <c r="B6" s="89" t="s">
        <v>14</v>
      </c>
      <c r="C6" s="90">
        <f>C205</f>
        <v>28.000001294199258</v>
      </c>
      <c r="I6" s="12"/>
      <c r="J6" s="12"/>
      <c r="K6" s="12"/>
      <c r="L6" s="12"/>
      <c r="P6" s="12"/>
      <c r="Q6" s="12"/>
      <c r="R6" s="12"/>
      <c r="S6" s="12"/>
      <c r="T6" s="12"/>
      <c r="U6" s="12"/>
      <c r="V6" s="12"/>
      <c r="W6" s="12"/>
    </row>
    <row r="7" spans="1:30" s="48" customFormat="1">
      <c r="B7" s="57" t="s">
        <v>46</v>
      </c>
      <c r="C7" s="82" t="str">
        <f>TEXT(C214,"$0")&amp;" to "&amp;TEXT(C213,"$0")</f>
        <v>$26 to $30</v>
      </c>
      <c r="D7" s="1"/>
      <c r="E7" s="1"/>
      <c r="F7" s="1"/>
      <c r="G7" s="1"/>
      <c r="H7" s="1"/>
      <c r="I7" s="12"/>
      <c r="J7" s="12"/>
      <c r="K7" s="12"/>
      <c r="L7" s="12"/>
      <c r="M7" s="3"/>
      <c r="N7" s="3"/>
      <c r="O7" s="3"/>
      <c r="P7" s="12"/>
      <c r="Q7" s="12"/>
      <c r="R7" s="12"/>
      <c r="S7" s="12"/>
      <c r="T7" s="12"/>
      <c r="U7" s="94"/>
      <c r="V7" s="12"/>
      <c r="W7" s="12"/>
    </row>
    <row r="8" spans="1:30" ht="4.5" customHeight="1">
      <c r="C8" s="19"/>
      <c r="D8" s="9"/>
      <c r="E8" s="9"/>
      <c r="F8" s="9"/>
      <c r="G8" s="9"/>
      <c r="H8" s="9"/>
      <c r="I8" s="9"/>
      <c r="J8" s="9"/>
      <c r="K8" s="9"/>
      <c r="L8" s="15"/>
      <c r="M8" s="16"/>
      <c r="N8" s="16"/>
      <c r="O8" s="16"/>
      <c r="P8" s="15"/>
      <c r="Q8" s="15"/>
      <c r="R8" s="15"/>
      <c r="S8" s="15"/>
      <c r="T8" s="17"/>
      <c r="U8" s="17"/>
      <c r="V8" s="15"/>
      <c r="W8" s="15"/>
    </row>
    <row r="9" spans="1:30" ht="15.6">
      <c r="B9" s="329" t="s">
        <v>180</v>
      </c>
      <c r="C9" s="330"/>
      <c r="D9" s="51" t="s">
        <v>92</v>
      </c>
      <c r="E9" s="51" t="s">
        <v>90</v>
      </c>
      <c r="F9" s="51" t="s">
        <v>93</v>
      </c>
      <c r="G9" s="51" t="s">
        <v>94</v>
      </c>
      <c r="H9" s="51" t="s">
        <v>94</v>
      </c>
      <c r="I9" s="51" t="s">
        <v>95</v>
      </c>
      <c r="J9" s="51" t="s">
        <v>91</v>
      </c>
      <c r="K9" s="51" t="s">
        <v>89</v>
      </c>
      <c r="L9" s="51" t="s">
        <v>87</v>
      </c>
      <c r="M9" s="51" t="s">
        <v>87</v>
      </c>
      <c r="N9" s="51" t="s">
        <v>88</v>
      </c>
      <c r="O9" s="51" t="s">
        <v>86</v>
      </c>
      <c r="P9" s="51" t="s">
        <v>225</v>
      </c>
      <c r="Q9" s="53" t="s">
        <v>146</v>
      </c>
      <c r="R9" s="53" t="s">
        <v>146</v>
      </c>
      <c r="S9" s="53" t="s">
        <v>151</v>
      </c>
      <c r="T9" s="53" t="s">
        <v>152</v>
      </c>
      <c r="U9" s="53" t="s">
        <v>153</v>
      </c>
      <c r="V9" s="53" t="s">
        <v>154</v>
      </c>
      <c r="W9" s="59" t="s">
        <v>154</v>
      </c>
    </row>
    <row r="10" spans="1:30" ht="16.2">
      <c r="B10" s="335" t="s">
        <v>0</v>
      </c>
      <c r="C10" s="336"/>
      <c r="D10" s="52" t="s">
        <v>181</v>
      </c>
      <c r="E10" s="52" t="s">
        <v>182</v>
      </c>
      <c r="F10" s="52" t="s">
        <v>183</v>
      </c>
      <c r="G10" s="52" t="s">
        <v>184</v>
      </c>
      <c r="H10" s="52" t="s">
        <v>11</v>
      </c>
      <c r="I10" s="52" t="s">
        <v>185</v>
      </c>
      <c r="J10" s="52" t="s">
        <v>186</v>
      </c>
      <c r="K10" s="52" t="s">
        <v>187</v>
      </c>
      <c r="L10" s="52" t="s">
        <v>188</v>
      </c>
      <c r="M10" s="52" t="s">
        <v>45</v>
      </c>
      <c r="N10" s="52" t="s">
        <v>185</v>
      </c>
      <c r="O10" s="52" t="s">
        <v>189</v>
      </c>
      <c r="P10" s="52" t="s">
        <v>229</v>
      </c>
      <c r="Q10" s="54" t="s">
        <v>190</v>
      </c>
      <c r="R10" s="54" t="s">
        <v>12</v>
      </c>
      <c r="S10" s="54" t="s">
        <v>191</v>
      </c>
      <c r="T10" s="54" t="s">
        <v>192</v>
      </c>
      <c r="U10" s="54" t="s">
        <v>202</v>
      </c>
      <c r="V10" s="54" t="s">
        <v>193</v>
      </c>
      <c r="W10" s="60" t="s">
        <v>203</v>
      </c>
    </row>
    <row r="11" spans="1:30" s="49" customFormat="1">
      <c r="B11" s="348" t="s">
        <v>96</v>
      </c>
      <c r="C11" s="349"/>
      <c r="D11" s="148">
        <v>9397</v>
      </c>
      <c r="E11" s="150">
        <v>8423</v>
      </c>
      <c r="F11" s="150">
        <v>8820</v>
      </c>
      <c r="G11" s="150">
        <v>9532</v>
      </c>
      <c r="H11" s="147">
        <f>SUM(D11:G11)</f>
        <v>36172</v>
      </c>
      <c r="I11" s="150">
        <v>9435</v>
      </c>
      <c r="J11" s="149">
        <v>9078</v>
      </c>
      <c r="K11" s="149">
        <v>9326</v>
      </c>
      <c r="L11" s="149">
        <v>9911</v>
      </c>
      <c r="M11" s="147">
        <f>SUM(I11:L11)</f>
        <v>37750</v>
      </c>
      <c r="N11" s="150">
        <v>9844</v>
      </c>
      <c r="O11" s="150">
        <v>8983</v>
      </c>
      <c r="P11" s="149">
        <v>8875</v>
      </c>
      <c r="Q11" s="149">
        <f>Q62</f>
        <v>9644.8510000000006</v>
      </c>
      <c r="R11" s="147">
        <f>SUM(N11:Q11)</f>
        <v>37346.851000000002</v>
      </c>
      <c r="S11" s="149">
        <f t="shared" ref="S11:U11" si="0">S62</f>
        <v>9655.4776201371351</v>
      </c>
      <c r="T11" s="149">
        <f t="shared" si="0"/>
        <v>9607.6585821360513</v>
      </c>
      <c r="U11" s="149">
        <f t="shared" si="0"/>
        <v>9829.6141158801329</v>
      </c>
      <c r="V11" s="149">
        <f>V62</f>
        <v>10071.773665889999</v>
      </c>
      <c r="W11" s="147">
        <f>SUM(S11:V11)</f>
        <v>39164.523984043321</v>
      </c>
    </row>
    <row r="12" spans="1:30" s="49" customFormat="1" ht="16.2">
      <c r="B12" s="136" t="s">
        <v>97</v>
      </c>
      <c r="C12" s="216"/>
      <c r="D12" s="153">
        <v>2688</v>
      </c>
      <c r="E12" s="155">
        <v>2732</v>
      </c>
      <c r="F12" s="155">
        <v>2725</v>
      </c>
      <c r="G12" s="155">
        <v>2825</v>
      </c>
      <c r="H12" s="152">
        <f>SUM(D12:G12)</f>
        <v>10970</v>
      </c>
      <c r="I12" s="155">
        <v>2810</v>
      </c>
      <c r="J12" s="154">
        <v>2858</v>
      </c>
      <c r="K12" s="154">
        <v>2811</v>
      </c>
      <c r="L12" s="154">
        <v>2932</v>
      </c>
      <c r="M12" s="152">
        <f>SUM(I12:L12)</f>
        <v>11411</v>
      </c>
      <c r="N12" s="155">
        <v>2838</v>
      </c>
      <c r="O12" s="155">
        <v>2944</v>
      </c>
      <c r="P12" s="154">
        <v>3125</v>
      </c>
      <c r="Q12" s="154">
        <f>Q64</f>
        <v>2893.4553000000001</v>
      </c>
      <c r="R12" s="152">
        <f>SUM(N12:Q12)</f>
        <v>11800.4553</v>
      </c>
      <c r="S12" s="154">
        <f t="shared" ref="S12:V12" si="1">S64</f>
        <v>2896.6432860411405</v>
      </c>
      <c r="T12" s="154">
        <f t="shared" si="1"/>
        <v>2882.2975746408151</v>
      </c>
      <c r="U12" s="154">
        <f t="shared" si="1"/>
        <v>2948.8842347640398</v>
      </c>
      <c r="V12" s="154">
        <f t="shared" si="1"/>
        <v>3021.5320997669996</v>
      </c>
      <c r="W12" s="152">
        <f>SUM(S12:V12)</f>
        <v>11749.357195212997</v>
      </c>
    </row>
    <row r="13" spans="1:30" s="50" customFormat="1">
      <c r="B13" s="238" t="s">
        <v>208</v>
      </c>
      <c r="C13" s="222"/>
      <c r="D13" s="156">
        <f>D11+D12</f>
        <v>12085</v>
      </c>
      <c r="E13" s="158">
        <f t="shared" ref="E13:M13" si="2">E11+E12</f>
        <v>11155</v>
      </c>
      <c r="F13" s="158">
        <f t="shared" si="2"/>
        <v>11545</v>
      </c>
      <c r="G13" s="158">
        <f t="shared" si="2"/>
        <v>12357</v>
      </c>
      <c r="H13" s="157">
        <f t="shared" si="2"/>
        <v>47142</v>
      </c>
      <c r="I13" s="158">
        <f t="shared" si="2"/>
        <v>12245</v>
      </c>
      <c r="J13" s="158">
        <f t="shared" si="2"/>
        <v>11936</v>
      </c>
      <c r="K13" s="158">
        <f t="shared" si="2"/>
        <v>12137</v>
      </c>
      <c r="L13" s="158">
        <f t="shared" si="2"/>
        <v>12843</v>
      </c>
      <c r="M13" s="157">
        <f t="shared" si="2"/>
        <v>49161</v>
      </c>
      <c r="N13" s="158">
        <f t="shared" ref="N13:P13" si="3">N11+N12</f>
        <v>12682</v>
      </c>
      <c r="O13" s="158">
        <f t="shared" si="3"/>
        <v>11927</v>
      </c>
      <c r="P13" s="158">
        <f t="shared" si="3"/>
        <v>12000</v>
      </c>
      <c r="Q13" s="370">
        <f>Q62+Q64</f>
        <v>12538.3063</v>
      </c>
      <c r="R13" s="157">
        <f t="shared" ref="R13" si="4">R11+R12</f>
        <v>49147.306300000004</v>
      </c>
      <c r="S13" s="158">
        <f>S62+S64</f>
        <v>12552.120906178276</v>
      </c>
      <c r="T13" s="158">
        <f>T62+T64</f>
        <v>12489.956156776867</v>
      </c>
      <c r="U13" s="158">
        <f>U62+U64</f>
        <v>12778.498350644173</v>
      </c>
      <c r="V13" s="158">
        <f>V62+V64</f>
        <v>13093.305765656998</v>
      </c>
      <c r="W13" s="157">
        <f t="shared" ref="W13" si="5">W11+W12</f>
        <v>50913.881179256321</v>
      </c>
      <c r="X13" s="225"/>
    </row>
    <row r="14" spans="1:30" s="42" customFormat="1" ht="17.25" customHeight="1">
      <c r="B14" s="348" t="s">
        <v>96</v>
      </c>
      <c r="C14" s="350"/>
      <c r="D14" s="148">
        <v>3747</v>
      </c>
      <c r="E14" s="150">
        <v>4323</v>
      </c>
      <c r="F14" s="150">
        <v>3595</v>
      </c>
      <c r="G14" s="150">
        <v>3976</v>
      </c>
      <c r="H14" s="147">
        <f>SUM(D14:G14)</f>
        <v>15641</v>
      </c>
      <c r="I14" s="150">
        <v>3919</v>
      </c>
      <c r="J14" s="149">
        <v>3806</v>
      </c>
      <c r="K14" s="149">
        <v>3584</v>
      </c>
      <c r="L14" s="149">
        <v>4068</v>
      </c>
      <c r="M14" s="147">
        <f>SUM(I14:L14)</f>
        <v>15377</v>
      </c>
      <c r="N14" s="150">
        <v>3853</v>
      </c>
      <c r="O14" s="150">
        <v>3480</v>
      </c>
      <c r="P14" s="149">
        <v>3214</v>
      </c>
      <c r="Q14" s="149">
        <f>Q11*(1-Q67)</f>
        <v>3732.5573370000002</v>
      </c>
      <c r="R14" s="147">
        <f>SUM(N14:Q14)</f>
        <v>14279.557337</v>
      </c>
      <c r="S14" s="149">
        <f t="shared" ref="S14:V15" si="6">S11*(1-S67)</f>
        <v>3746.3253166132085</v>
      </c>
      <c r="T14" s="149">
        <f t="shared" si="6"/>
        <v>3727.7715298687881</v>
      </c>
      <c r="U14" s="149">
        <f t="shared" si="6"/>
        <v>3813.8902769614915</v>
      </c>
      <c r="V14" s="149">
        <f t="shared" si="6"/>
        <v>3907.8481823653201</v>
      </c>
      <c r="W14" s="147">
        <f>SUM(S14:V14)</f>
        <v>15195.835305808807</v>
      </c>
      <c r="X14" s="223"/>
    </row>
    <row r="15" spans="1:30" s="49" customFormat="1" ht="17.25" customHeight="1">
      <c r="B15" s="136" t="s">
        <v>97</v>
      </c>
      <c r="C15" s="216"/>
      <c r="D15" s="153">
        <v>931</v>
      </c>
      <c r="E15" s="155">
        <v>881</v>
      </c>
      <c r="F15" s="155">
        <v>944</v>
      </c>
      <c r="G15" s="155">
        <v>976</v>
      </c>
      <c r="H15" s="152">
        <f>SUM(D15:G15)</f>
        <v>3732</v>
      </c>
      <c r="I15" s="155">
        <v>993</v>
      </c>
      <c r="J15" s="154">
        <v>1040</v>
      </c>
      <c r="K15" s="154">
        <v>1028</v>
      </c>
      <c r="L15" s="154">
        <v>1042</v>
      </c>
      <c r="M15" s="152">
        <f>SUM(I15:L15)</f>
        <v>4103</v>
      </c>
      <c r="N15" s="155">
        <v>997</v>
      </c>
      <c r="O15" s="155">
        <v>1015</v>
      </c>
      <c r="P15" s="154">
        <v>1065</v>
      </c>
      <c r="Q15" s="154">
        <f>Q12*(1-Q68)</f>
        <v>998.24207849999993</v>
      </c>
      <c r="R15" s="152">
        <f>SUM(N15:Q15)</f>
        <v>4075.2420784999999</v>
      </c>
      <c r="S15" s="154">
        <f t="shared" si="6"/>
        <v>999.34193368419335</v>
      </c>
      <c r="T15" s="154">
        <f t="shared" si="6"/>
        <v>994.3926632510811</v>
      </c>
      <c r="U15" s="154">
        <f t="shared" si="6"/>
        <v>1017.3650609935936</v>
      </c>
      <c r="V15" s="154">
        <f t="shared" si="6"/>
        <v>1042.4285744196147</v>
      </c>
      <c r="W15" s="152">
        <f>SUM(S15:V15)</f>
        <v>4053.5282323484826</v>
      </c>
      <c r="X15" s="223"/>
    </row>
    <row r="16" spans="1:30" s="50" customFormat="1" ht="17.25" customHeight="1">
      <c r="B16" s="238" t="s">
        <v>209</v>
      </c>
      <c r="C16" s="241"/>
      <c r="D16" s="277">
        <f>D14+D15</f>
        <v>4678</v>
      </c>
      <c r="E16" s="161">
        <f t="shared" ref="E16:T16" si="7">E14+E15</f>
        <v>5204</v>
      </c>
      <c r="F16" s="161">
        <f t="shared" si="7"/>
        <v>4539</v>
      </c>
      <c r="G16" s="161">
        <f t="shared" si="7"/>
        <v>4952</v>
      </c>
      <c r="H16" s="160">
        <f t="shared" si="7"/>
        <v>19373</v>
      </c>
      <c r="I16" s="161">
        <f t="shared" si="7"/>
        <v>4912</v>
      </c>
      <c r="J16" s="161">
        <f t="shared" si="7"/>
        <v>4846</v>
      </c>
      <c r="K16" s="161">
        <f t="shared" si="7"/>
        <v>4612</v>
      </c>
      <c r="L16" s="161">
        <f t="shared" si="7"/>
        <v>5110</v>
      </c>
      <c r="M16" s="160">
        <f t="shared" si="7"/>
        <v>19480</v>
      </c>
      <c r="N16" s="161">
        <f t="shared" ref="N16:O16" si="8">N14+N15</f>
        <v>4850</v>
      </c>
      <c r="O16" s="161">
        <f t="shared" si="8"/>
        <v>4495</v>
      </c>
      <c r="P16" s="161">
        <f t="shared" si="7"/>
        <v>4279</v>
      </c>
      <c r="Q16" s="161">
        <f t="shared" si="7"/>
        <v>4730.7994154999997</v>
      </c>
      <c r="R16" s="160">
        <f t="shared" ref="R16" si="9">R14+R15</f>
        <v>18354.799415500001</v>
      </c>
      <c r="S16" s="161">
        <f t="shared" si="7"/>
        <v>4745.6672502974016</v>
      </c>
      <c r="T16" s="161">
        <f t="shared" si="7"/>
        <v>4722.1641931198692</v>
      </c>
      <c r="U16" s="161">
        <f t="shared" ref="U16:W16" si="10">U14+U15</f>
        <v>4831.2553379550855</v>
      </c>
      <c r="V16" s="161">
        <f t="shared" si="10"/>
        <v>4950.2767567849351</v>
      </c>
      <c r="W16" s="160">
        <f t="shared" si="10"/>
        <v>19249.363538157289</v>
      </c>
      <c r="X16" s="274"/>
      <c r="Y16" s="274"/>
    </row>
    <row r="17" spans="2:24">
      <c r="B17" s="331" t="s">
        <v>38</v>
      </c>
      <c r="C17" s="347"/>
      <c r="D17" s="156">
        <f>D13-D16</f>
        <v>7407</v>
      </c>
      <c r="E17" s="158">
        <f t="shared" ref="E17:V17" si="11">E13-E16</f>
        <v>5951</v>
      </c>
      <c r="F17" s="158">
        <f t="shared" si="11"/>
        <v>7006</v>
      </c>
      <c r="G17" s="158">
        <f t="shared" si="11"/>
        <v>7405</v>
      </c>
      <c r="H17" s="157">
        <f t="shared" si="11"/>
        <v>27769</v>
      </c>
      <c r="I17" s="158">
        <f t="shared" si="11"/>
        <v>7333</v>
      </c>
      <c r="J17" s="158">
        <f t="shared" si="11"/>
        <v>7090</v>
      </c>
      <c r="K17" s="158">
        <f t="shared" si="11"/>
        <v>7525</v>
      </c>
      <c r="L17" s="158">
        <f t="shared" si="11"/>
        <v>7733</v>
      </c>
      <c r="M17" s="157">
        <f t="shared" si="11"/>
        <v>29681</v>
      </c>
      <c r="N17" s="158">
        <f t="shared" ref="N17:O17" si="12">N13-N16</f>
        <v>7832</v>
      </c>
      <c r="O17" s="158">
        <f t="shared" si="12"/>
        <v>7432</v>
      </c>
      <c r="P17" s="158">
        <f t="shared" si="11"/>
        <v>7721</v>
      </c>
      <c r="Q17" s="158">
        <f t="shared" si="11"/>
        <v>7807.5068845000005</v>
      </c>
      <c r="R17" s="157">
        <f t="shared" ref="R17" si="13">R13-R16</f>
        <v>30792.506884500002</v>
      </c>
      <c r="S17" s="158">
        <f t="shared" si="11"/>
        <v>7806.4536558808741</v>
      </c>
      <c r="T17" s="158">
        <f t="shared" si="11"/>
        <v>7767.7919636569977</v>
      </c>
      <c r="U17" s="158">
        <f t="shared" ref="U17" si="14">U13-U16</f>
        <v>7947.2430126890877</v>
      </c>
      <c r="V17" s="158">
        <f t="shared" si="11"/>
        <v>8143.0290088720631</v>
      </c>
      <c r="W17" s="157">
        <f t="shared" ref="W17" si="15">W13-W16</f>
        <v>31664.517641099032</v>
      </c>
      <c r="X17" s="162"/>
    </row>
    <row r="18" spans="2:24" s="48" customFormat="1" ht="16.2">
      <c r="B18" s="67" t="s">
        <v>210</v>
      </c>
      <c r="C18" s="248"/>
      <c r="D18" s="153"/>
      <c r="E18" s="155"/>
      <c r="F18" s="155"/>
      <c r="G18" s="155"/>
      <c r="H18" s="152"/>
      <c r="I18" s="155">
        <f>I84+I89+I93</f>
        <v>417</v>
      </c>
      <c r="J18" s="155">
        <f>J84+J89+J93</f>
        <v>278</v>
      </c>
      <c r="K18" s="155">
        <f>K84+K89+K93</f>
        <v>64</v>
      </c>
      <c r="L18" s="155">
        <f>L84+L89+L93</f>
        <v>242</v>
      </c>
      <c r="M18" s="152">
        <f>SUM(I18:L18)</f>
        <v>1001</v>
      </c>
      <c r="N18" s="155">
        <f>N84+N89+N93</f>
        <v>178</v>
      </c>
      <c r="O18" s="155">
        <f>O84+O89+O93</f>
        <v>174</v>
      </c>
      <c r="P18" s="154">
        <f>P84+P89+P93</f>
        <v>99</v>
      </c>
      <c r="Q18" s="154">
        <f>Q84+Q89+Q93</f>
        <v>155.24243872384397</v>
      </c>
      <c r="R18" s="152">
        <f>SUM(N18:Q18)</f>
        <v>606.24243872384397</v>
      </c>
      <c r="S18" s="154">
        <f>S84+S89+S93</f>
        <v>132.99951968280857</v>
      </c>
      <c r="T18" s="154">
        <f>T84+T89+T93</f>
        <v>151.07899635374818</v>
      </c>
      <c r="U18" s="154">
        <f>U84+U89+U93</f>
        <v>143.17338481663251</v>
      </c>
      <c r="V18" s="154">
        <f>V84+V89+V93</f>
        <v>149.14846048591659</v>
      </c>
      <c r="W18" s="152">
        <f>SUM(S18:V18)</f>
        <v>576.40036133910576</v>
      </c>
      <c r="X18" s="224"/>
    </row>
    <row r="19" spans="2:24" s="48" customFormat="1">
      <c r="B19" s="331" t="s">
        <v>39</v>
      </c>
      <c r="C19" s="347"/>
      <c r="D19" s="156"/>
      <c r="E19" s="158"/>
      <c r="F19" s="158"/>
      <c r="G19" s="158"/>
      <c r="H19" s="157"/>
      <c r="I19" s="158">
        <f t="shared" ref="I19:V19" si="16">I17+I18</f>
        <v>7750</v>
      </c>
      <c r="J19" s="159">
        <f t="shared" si="16"/>
        <v>7368</v>
      </c>
      <c r="K19" s="159">
        <f t="shared" si="16"/>
        <v>7589</v>
      </c>
      <c r="L19" s="159">
        <f t="shared" si="16"/>
        <v>7975</v>
      </c>
      <c r="M19" s="157">
        <f t="shared" si="16"/>
        <v>30682</v>
      </c>
      <c r="N19" s="158">
        <f t="shared" ref="N19" si="17">N17+N18</f>
        <v>8010</v>
      </c>
      <c r="O19" s="158">
        <f t="shared" ref="O19" si="18">O17+O18</f>
        <v>7606</v>
      </c>
      <c r="P19" s="159">
        <v>7820</v>
      </c>
      <c r="Q19" s="159">
        <f t="shared" si="16"/>
        <v>7962.7493232238448</v>
      </c>
      <c r="R19" s="157">
        <f t="shared" ref="R19" si="19">R17+R18</f>
        <v>31398.749323223845</v>
      </c>
      <c r="S19" s="159">
        <f t="shared" si="16"/>
        <v>7939.4531755636826</v>
      </c>
      <c r="T19" s="159">
        <f t="shared" si="16"/>
        <v>7918.8709600107459</v>
      </c>
      <c r="U19" s="159">
        <f t="shared" ref="U19" si="20">U17+U18</f>
        <v>8090.4163975057199</v>
      </c>
      <c r="V19" s="159">
        <f t="shared" si="16"/>
        <v>8292.1774693579791</v>
      </c>
      <c r="W19" s="157">
        <f t="shared" ref="W19" si="21">W17+W18</f>
        <v>32240.918002438139</v>
      </c>
      <c r="X19" s="162"/>
    </row>
    <row r="20" spans="2:24">
      <c r="B20" s="348" t="s">
        <v>33</v>
      </c>
      <c r="C20" s="350"/>
      <c r="D20" s="148">
        <v>1724</v>
      </c>
      <c r="E20" s="150">
        <v>1412</v>
      </c>
      <c r="F20" s="150">
        <v>1565</v>
      </c>
      <c r="G20" s="150">
        <v>1593</v>
      </c>
      <c r="H20" s="147">
        <f>SUM(D20:G20)</f>
        <v>6294</v>
      </c>
      <c r="I20" s="150">
        <v>1583</v>
      </c>
      <c r="J20" s="149">
        <v>1529</v>
      </c>
      <c r="K20" s="149">
        <v>1547</v>
      </c>
      <c r="L20" s="149">
        <v>1548</v>
      </c>
      <c r="M20" s="147">
        <f>SUM(I20:L20)</f>
        <v>6207</v>
      </c>
      <c r="N20" s="150">
        <v>1560</v>
      </c>
      <c r="O20" s="150">
        <v>1509</v>
      </c>
      <c r="P20" s="149">
        <v>1626</v>
      </c>
      <c r="Q20" s="149">
        <f>Q13*Q69</f>
        <v>1492.0584497</v>
      </c>
      <c r="R20" s="147">
        <f>SUM(N20:Q20)</f>
        <v>6187.0584497</v>
      </c>
      <c r="S20" s="149">
        <f>S13*S69</f>
        <v>1506.254508741393</v>
      </c>
      <c r="T20" s="149">
        <f>T13*T69</f>
        <v>1498.7947388132241</v>
      </c>
      <c r="U20" s="149">
        <f>U13*U69</f>
        <v>1533.4198020773008</v>
      </c>
      <c r="V20" s="149">
        <f>V13*V69</f>
        <v>1571.1966918788398</v>
      </c>
      <c r="W20" s="147">
        <f>SUM(S20:V20)</f>
        <v>6109.6657415107584</v>
      </c>
      <c r="X20" s="162"/>
    </row>
    <row r="21" spans="2:24" s="48" customFormat="1">
      <c r="B21" s="61" t="s">
        <v>34</v>
      </c>
      <c r="C21" s="216"/>
      <c r="D21" s="148">
        <v>2411</v>
      </c>
      <c r="E21" s="150">
        <v>2277</v>
      </c>
      <c r="F21" s="150">
        <v>2342</v>
      </c>
      <c r="G21" s="150">
        <v>2473</v>
      </c>
      <c r="H21" s="147">
        <f t="shared" ref="H21" si="22">SUM(D21:G21)</f>
        <v>9503</v>
      </c>
      <c r="I21" s="150">
        <v>2515</v>
      </c>
      <c r="J21" s="149">
        <v>2308</v>
      </c>
      <c r="K21" s="149">
        <v>2449</v>
      </c>
      <c r="L21" s="149">
        <v>2549</v>
      </c>
      <c r="M21" s="147">
        <f>SUM(I21:L21)</f>
        <v>9821</v>
      </c>
      <c r="N21" s="150">
        <v>2443</v>
      </c>
      <c r="O21" s="150">
        <v>2286</v>
      </c>
      <c r="P21" s="149">
        <v>2447</v>
      </c>
      <c r="Q21" s="149">
        <f>Q13*Q70</f>
        <v>2382.2781970000001</v>
      </c>
      <c r="R21" s="147">
        <f>SUM(N21:Q21)</f>
        <v>9558.2781969999996</v>
      </c>
      <c r="S21" s="149">
        <f>S13*S70</f>
        <v>2384.9029721738725</v>
      </c>
      <c r="T21" s="149">
        <f>T13*T70</f>
        <v>2373.0916697876046</v>
      </c>
      <c r="U21" s="149">
        <f>U13*U70</f>
        <v>2427.9146866223928</v>
      </c>
      <c r="V21" s="149">
        <f>V13*V70</f>
        <v>2487.7280954748298</v>
      </c>
      <c r="W21" s="147">
        <f>SUM(S21:V21)</f>
        <v>9673.6374240586993</v>
      </c>
      <c r="X21" s="162"/>
    </row>
    <row r="22" spans="2:24" s="48" customFormat="1">
      <c r="B22" s="67" t="s">
        <v>21</v>
      </c>
      <c r="C22" s="216"/>
      <c r="D22" s="148">
        <v>515</v>
      </c>
      <c r="E22" s="150">
        <v>451</v>
      </c>
      <c r="F22" s="150">
        <v>460</v>
      </c>
      <c r="G22" s="150">
        <v>508</v>
      </c>
      <c r="H22" s="147">
        <f t="shared" ref="H22" si="23">SUM(D22:G22)</f>
        <v>1934</v>
      </c>
      <c r="I22" s="150">
        <v>504</v>
      </c>
      <c r="J22" s="149">
        <v>490</v>
      </c>
      <c r="K22" s="149">
        <v>510</v>
      </c>
      <c r="L22" s="149">
        <v>536</v>
      </c>
      <c r="M22" s="147">
        <f>SUM(I22:L22)</f>
        <v>2040</v>
      </c>
      <c r="N22" s="150">
        <v>539</v>
      </c>
      <c r="O22" s="150">
        <v>176</v>
      </c>
      <c r="P22" s="149">
        <v>566</v>
      </c>
      <c r="Q22" s="149">
        <f>Q13*Q71</f>
        <v>351.0725764</v>
      </c>
      <c r="R22" s="147">
        <f>SUM(N22:Q22)</f>
        <v>1632.0725763999999</v>
      </c>
      <c r="S22" s="149">
        <f>S13*S71</f>
        <v>439.32423171623969</v>
      </c>
      <c r="T22" s="149">
        <f>T13*T71</f>
        <v>437.14846548719038</v>
      </c>
      <c r="U22" s="149">
        <f>U13*U71</f>
        <v>447.2474422725461</v>
      </c>
      <c r="V22" s="149">
        <f>V13*V71</f>
        <v>458.26570179799495</v>
      </c>
      <c r="W22" s="147">
        <f>SUM(S22:V22)</f>
        <v>1781.9858412739711</v>
      </c>
      <c r="X22" s="162"/>
    </row>
    <row r="23" spans="2:24" s="48" customFormat="1">
      <c r="B23" s="136" t="s">
        <v>98</v>
      </c>
      <c r="C23" s="216"/>
      <c r="D23" s="148">
        <v>65</v>
      </c>
      <c r="E23" s="150">
        <v>71</v>
      </c>
      <c r="F23" s="150">
        <v>71</v>
      </c>
      <c r="G23" s="150">
        <v>68</v>
      </c>
      <c r="H23" s="147">
        <f>SUM(D23:G23)</f>
        <v>275</v>
      </c>
      <c r="I23" s="150">
        <v>71</v>
      </c>
      <c r="J23" s="149">
        <v>72</v>
      </c>
      <c r="K23" s="149">
        <v>70</v>
      </c>
      <c r="L23" s="149">
        <v>146</v>
      </c>
      <c r="M23" s="147">
        <f>SUM(I23:L23)</f>
        <v>359</v>
      </c>
      <c r="N23" s="150">
        <v>69</v>
      </c>
      <c r="O23" s="150">
        <v>71</v>
      </c>
      <c r="P23" s="149">
        <v>81</v>
      </c>
      <c r="Q23" s="149">
        <f>Q72</f>
        <v>71</v>
      </c>
      <c r="R23" s="147">
        <f>SUM(N23:Q23)</f>
        <v>292</v>
      </c>
      <c r="S23" s="149">
        <f>S72</f>
        <v>71</v>
      </c>
      <c r="T23" s="149">
        <f>T72</f>
        <v>71</v>
      </c>
      <c r="U23" s="149">
        <f>U72</f>
        <v>71</v>
      </c>
      <c r="V23" s="149">
        <f>V72</f>
        <v>71</v>
      </c>
      <c r="W23" s="147">
        <f>SUM(S23:V23)</f>
        <v>284</v>
      </c>
      <c r="X23" s="162"/>
    </row>
    <row r="24" spans="2:24" s="48" customFormat="1" ht="16.2">
      <c r="B24" s="136" t="s">
        <v>99</v>
      </c>
      <c r="C24" s="216"/>
      <c r="D24" s="153">
        <v>237</v>
      </c>
      <c r="E24" s="155">
        <v>73</v>
      </c>
      <c r="F24" s="155">
        <v>26</v>
      </c>
      <c r="G24" s="155">
        <v>82</v>
      </c>
      <c r="H24" s="152">
        <f>SUM(D24:G24)</f>
        <v>418</v>
      </c>
      <c r="I24" s="155">
        <v>318</v>
      </c>
      <c r="J24" s="154">
        <v>69</v>
      </c>
      <c r="K24" s="154">
        <v>24</v>
      </c>
      <c r="L24" s="154">
        <v>73</v>
      </c>
      <c r="M24" s="152">
        <f>SUM(I24:L24)</f>
        <v>484</v>
      </c>
      <c r="N24" s="155">
        <v>142</v>
      </c>
      <c r="O24" s="155">
        <v>96</v>
      </c>
      <c r="P24" s="154">
        <v>17</v>
      </c>
      <c r="Q24" s="154">
        <f>Q73</f>
        <v>290</v>
      </c>
      <c r="R24" s="152">
        <f>SUM(N24:Q24)</f>
        <v>545</v>
      </c>
      <c r="S24" s="154">
        <f t="shared" ref="S24:V24" si="24">S73</f>
        <v>290</v>
      </c>
      <c r="T24" s="154">
        <f t="shared" si="24"/>
        <v>290</v>
      </c>
      <c r="U24" s="154">
        <f t="shared" si="24"/>
        <v>290</v>
      </c>
      <c r="V24" s="154">
        <f t="shared" si="24"/>
        <v>290</v>
      </c>
      <c r="W24" s="152">
        <f>SUM(S24:V24)</f>
        <v>1160</v>
      </c>
      <c r="X24" s="162"/>
    </row>
    <row r="25" spans="2:24" s="18" customFormat="1" ht="16.2">
      <c r="B25" s="26" t="s">
        <v>27</v>
      </c>
      <c r="C25" s="217"/>
      <c r="D25" s="277">
        <f>SUM(D20:D24)</f>
        <v>4952</v>
      </c>
      <c r="E25" s="161">
        <f t="shared" ref="E25:V25" si="25">SUM(E20:E24)</f>
        <v>4284</v>
      </c>
      <c r="F25" s="161">
        <f t="shared" si="25"/>
        <v>4464</v>
      </c>
      <c r="G25" s="161">
        <f t="shared" si="25"/>
        <v>4724</v>
      </c>
      <c r="H25" s="160">
        <f t="shared" si="25"/>
        <v>18424</v>
      </c>
      <c r="I25" s="161">
        <f t="shared" si="25"/>
        <v>4991</v>
      </c>
      <c r="J25" s="161">
        <f t="shared" si="25"/>
        <v>4468</v>
      </c>
      <c r="K25" s="161">
        <f t="shared" si="25"/>
        <v>4600</v>
      </c>
      <c r="L25" s="161">
        <f t="shared" si="25"/>
        <v>4852</v>
      </c>
      <c r="M25" s="160">
        <f t="shared" si="25"/>
        <v>18911</v>
      </c>
      <c r="N25" s="161">
        <f t="shared" ref="N25:O25" si="26">SUM(N20:N24)</f>
        <v>4753</v>
      </c>
      <c r="O25" s="161">
        <f t="shared" si="26"/>
        <v>4138</v>
      </c>
      <c r="P25" s="161">
        <f t="shared" si="25"/>
        <v>4737</v>
      </c>
      <c r="Q25" s="161">
        <f t="shared" si="25"/>
        <v>4586.4092231000004</v>
      </c>
      <c r="R25" s="160">
        <f t="shared" ref="R25" si="27">SUM(R20:R24)</f>
        <v>18214.4092231</v>
      </c>
      <c r="S25" s="161">
        <f t="shared" si="25"/>
        <v>4691.4817126315047</v>
      </c>
      <c r="T25" s="161">
        <f t="shared" si="25"/>
        <v>4670.034874088019</v>
      </c>
      <c r="U25" s="161">
        <f t="shared" ref="U25" si="28">SUM(U20:U24)</f>
        <v>4769.5819309722401</v>
      </c>
      <c r="V25" s="161">
        <f t="shared" si="25"/>
        <v>4878.1904891516642</v>
      </c>
      <c r="W25" s="160">
        <f t="shared" ref="W25" si="29">SUM(W20:W24)</f>
        <v>19009.289006843428</v>
      </c>
      <c r="X25" s="225"/>
    </row>
    <row r="26" spans="2:24">
      <c r="B26" s="331" t="s">
        <v>23</v>
      </c>
      <c r="C26" s="347"/>
      <c r="D26" s="156">
        <f t="shared" ref="D26:V26" si="30">D17-D25</f>
        <v>2455</v>
      </c>
      <c r="E26" s="158">
        <f t="shared" si="30"/>
        <v>1667</v>
      </c>
      <c r="F26" s="158">
        <f t="shared" si="30"/>
        <v>2542</v>
      </c>
      <c r="G26" s="158">
        <f t="shared" si="30"/>
        <v>2681</v>
      </c>
      <c r="H26" s="157">
        <f t="shared" si="30"/>
        <v>9345</v>
      </c>
      <c r="I26" s="158">
        <f t="shared" si="30"/>
        <v>2342</v>
      </c>
      <c r="J26" s="159">
        <f t="shared" si="30"/>
        <v>2622</v>
      </c>
      <c r="K26" s="159">
        <f t="shared" si="30"/>
        <v>2925</v>
      </c>
      <c r="L26" s="159">
        <f t="shared" si="30"/>
        <v>2881</v>
      </c>
      <c r="M26" s="157">
        <f t="shared" si="30"/>
        <v>10770</v>
      </c>
      <c r="N26" s="158">
        <f t="shared" ref="N26" si="31">N17-N25</f>
        <v>3079</v>
      </c>
      <c r="O26" s="158">
        <f t="shared" ref="O26" si="32">O17-O25</f>
        <v>3294</v>
      </c>
      <c r="P26" s="159">
        <f>P17-P25</f>
        <v>2984</v>
      </c>
      <c r="Q26" s="159">
        <f t="shared" si="30"/>
        <v>3221.0976614000001</v>
      </c>
      <c r="R26" s="157">
        <f t="shared" ref="R26" si="33">R17-R25</f>
        <v>12578.097661400003</v>
      </c>
      <c r="S26" s="159">
        <f t="shared" si="30"/>
        <v>3114.9719432493694</v>
      </c>
      <c r="T26" s="159">
        <f t="shared" si="30"/>
        <v>3097.7570895689787</v>
      </c>
      <c r="U26" s="159">
        <f t="shared" ref="U26" si="34">U17-U25</f>
        <v>3177.6610817168475</v>
      </c>
      <c r="V26" s="159">
        <f t="shared" si="30"/>
        <v>3264.8385197203988</v>
      </c>
      <c r="W26" s="157">
        <f t="shared" ref="W26" si="35">W17-W25</f>
        <v>12655.228634255604</v>
      </c>
      <c r="X26" s="162"/>
    </row>
    <row r="27" spans="2:24" s="49" customFormat="1">
      <c r="B27" s="62" t="s">
        <v>211</v>
      </c>
      <c r="C27" s="216"/>
      <c r="D27" s="148"/>
      <c r="E27" s="150"/>
      <c r="F27" s="150"/>
      <c r="G27" s="150"/>
      <c r="H27" s="147"/>
      <c r="I27" s="150">
        <f>I85+I90+I94</f>
        <v>815</v>
      </c>
      <c r="J27" s="150">
        <f>J85+J90+J94</f>
        <v>494</v>
      </c>
      <c r="K27" s="150">
        <f>K85+K90+K94</f>
        <v>484</v>
      </c>
      <c r="L27" s="150">
        <f>L85+L90+L94</f>
        <v>636</v>
      </c>
      <c r="M27" s="147">
        <f>SUM(I27:L27)</f>
        <v>2429</v>
      </c>
      <c r="N27" s="150">
        <f>N85+N90+N94</f>
        <v>612</v>
      </c>
      <c r="O27" s="150">
        <f>O85+O90+O94</f>
        <v>225</v>
      </c>
      <c r="P27" s="150">
        <f>P85+P90+P94</f>
        <v>511</v>
      </c>
      <c r="Q27" s="149">
        <f>Q85+Q90+Q94</f>
        <v>317.81831127615607</v>
      </c>
      <c r="R27" s="147">
        <f>SUM(N27:Q27)</f>
        <v>1665.818311276156</v>
      </c>
      <c r="S27" s="149">
        <f>S85+S90+S94</f>
        <v>443.05987392821766</v>
      </c>
      <c r="T27" s="149">
        <f>T85+T90+T94</f>
        <v>418.12288854931251</v>
      </c>
      <c r="U27" s="149">
        <f>U85+U90+U94</f>
        <v>437.17884303139789</v>
      </c>
      <c r="V27" s="149">
        <f>V85+V90+V94</f>
        <v>439.39701774158146</v>
      </c>
      <c r="W27" s="147">
        <f>SUM(S27:V27)</f>
        <v>1737.7586232505096</v>
      </c>
    </row>
    <row r="28" spans="2:24" s="43" customFormat="1">
      <c r="B28" s="331" t="s">
        <v>24</v>
      </c>
      <c r="C28" s="347"/>
      <c r="D28" s="156"/>
      <c r="E28" s="158"/>
      <c r="F28" s="158"/>
      <c r="G28" s="158"/>
      <c r="H28" s="157"/>
      <c r="I28" s="158">
        <f t="shared" ref="I28:V28" si="36">I26+I27+I18</f>
        <v>3574</v>
      </c>
      <c r="J28" s="159">
        <f t="shared" si="36"/>
        <v>3394</v>
      </c>
      <c r="K28" s="159">
        <f t="shared" si="36"/>
        <v>3473</v>
      </c>
      <c r="L28" s="159">
        <f t="shared" si="36"/>
        <v>3759</v>
      </c>
      <c r="M28" s="157">
        <f t="shared" si="36"/>
        <v>14200</v>
      </c>
      <c r="N28" s="158">
        <f t="shared" ref="N28" si="37">N26+N27+N18</f>
        <v>3869</v>
      </c>
      <c r="O28" s="158">
        <f t="shared" ref="O28" si="38">O26+O27+O18</f>
        <v>3693</v>
      </c>
      <c r="P28" s="159">
        <f t="shared" si="36"/>
        <v>3594</v>
      </c>
      <c r="Q28" s="159">
        <f t="shared" si="36"/>
        <v>3694.1584114000002</v>
      </c>
      <c r="R28" s="157">
        <f t="shared" ref="R28" si="39">R26+R27+R18</f>
        <v>14850.158411400003</v>
      </c>
      <c r="S28" s="159">
        <f t="shared" si="36"/>
        <v>3691.0313368603956</v>
      </c>
      <c r="T28" s="159">
        <f t="shared" si="36"/>
        <v>3666.9589744720392</v>
      </c>
      <c r="U28" s="159">
        <f t="shared" ref="U28" si="40">U26+U27+U18</f>
        <v>3758.013309564878</v>
      </c>
      <c r="V28" s="159">
        <f t="shared" si="36"/>
        <v>3853.3839979478967</v>
      </c>
      <c r="W28" s="157">
        <f t="shared" ref="W28" si="41">W26+W27+W18</f>
        <v>14969.387618845218</v>
      </c>
    </row>
    <row r="29" spans="2:24" s="48" customFormat="1">
      <c r="B29" s="61" t="s">
        <v>100</v>
      </c>
      <c r="C29" s="216"/>
      <c r="D29" s="148">
        <v>169</v>
      </c>
      <c r="E29" s="150">
        <v>169</v>
      </c>
      <c r="F29" s="150">
        <v>170</v>
      </c>
      <c r="G29" s="150">
        <v>183</v>
      </c>
      <c r="H29" s="147">
        <f>SUM(D29:G29)</f>
        <v>691</v>
      </c>
      <c r="I29" s="150">
        <v>179</v>
      </c>
      <c r="J29" s="149">
        <v>189</v>
      </c>
      <c r="K29" s="149">
        <v>190</v>
      </c>
      <c r="L29" s="149">
        <v>211</v>
      </c>
      <c r="M29" s="147">
        <f>SUM(I29:L29)</f>
        <v>769</v>
      </c>
      <c r="N29" s="150">
        <v>225</v>
      </c>
      <c r="O29" s="150">
        <v>237</v>
      </c>
      <c r="P29" s="149">
        <v>270</v>
      </c>
      <c r="Q29" s="149">
        <f>Q74</f>
        <v>253.5</v>
      </c>
      <c r="R29" s="147">
        <f>SUM(N29:Q29)</f>
        <v>985.5</v>
      </c>
      <c r="S29" s="149">
        <f t="shared" ref="S29:V29" si="42">S74</f>
        <v>253.5</v>
      </c>
      <c r="T29" s="149">
        <f t="shared" si="42"/>
        <v>253.5</v>
      </c>
      <c r="U29" s="149">
        <f t="shared" si="42"/>
        <v>253.5</v>
      </c>
      <c r="V29" s="149">
        <f t="shared" si="42"/>
        <v>253.5</v>
      </c>
      <c r="W29" s="147">
        <f>SUM(S29:V29)</f>
        <v>1014</v>
      </c>
    </row>
    <row r="30" spans="2:24">
      <c r="B30" s="348" t="s">
        <v>28</v>
      </c>
      <c r="C30" s="350"/>
      <c r="D30" s="148">
        <v>-140</v>
      </c>
      <c r="E30" s="150">
        <v>-136</v>
      </c>
      <c r="F30" s="150">
        <v>-146</v>
      </c>
      <c r="G30" s="150">
        <v>-142</v>
      </c>
      <c r="H30" s="147">
        <f>SUM(D30:G30)</f>
        <v>-564</v>
      </c>
      <c r="I30" s="150">
        <v>-139</v>
      </c>
      <c r="J30" s="149">
        <v>-139</v>
      </c>
      <c r="K30" s="149">
        <v>-139</v>
      </c>
      <c r="L30" s="149">
        <v>-149</v>
      </c>
      <c r="M30" s="147">
        <f>SUM(I30:L30)</f>
        <v>-566</v>
      </c>
      <c r="N30" s="150">
        <v>-159</v>
      </c>
      <c r="O30" s="150">
        <v>-162</v>
      </c>
      <c r="P30" s="149">
        <v>-175</v>
      </c>
      <c r="Q30" s="149">
        <f>Q75</f>
        <v>-168.5</v>
      </c>
      <c r="R30" s="147">
        <f>SUM(N30:Q30)</f>
        <v>-664.5</v>
      </c>
      <c r="S30" s="149">
        <f t="shared" ref="S30:V30" si="43">S75</f>
        <v>-168.5</v>
      </c>
      <c r="T30" s="149">
        <f t="shared" si="43"/>
        <v>-168.5</v>
      </c>
      <c r="U30" s="149">
        <f t="shared" si="43"/>
        <v>-168.5</v>
      </c>
      <c r="V30" s="149">
        <f t="shared" si="43"/>
        <v>-168.5</v>
      </c>
      <c r="W30" s="147">
        <f>SUM(S30:V30)</f>
        <v>-674</v>
      </c>
    </row>
    <row r="31" spans="2:24" s="48" customFormat="1" ht="16.2">
      <c r="B31" s="136" t="s">
        <v>101</v>
      </c>
      <c r="C31" s="216"/>
      <c r="D31" s="153">
        <v>56</v>
      </c>
      <c r="E31" s="155">
        <v>55</v>
      </c>
      <c r="F31" s="155">
        <v>76</v>
      </c>
      <c r="G31" s="155">
        <v>56</v>
      </c>
      <c r="H31" s="152">
        <f>SUM(D31:G31)</f>
        <v>243</v>
      </c>
      <c r="I31" s="155">
        <v>-22</v>
      </c>
      <c r="J31" s="154">
        <v>201</v>
      </c>
      <c r="K31" s="154">
        <v>59</v>
      </c>
      <c r="L31" s="154">
        <v>-10</v>
      </c>
      <c r="M31" s="152">
        <f>SUM(I31:L31)</f>
        <v>228</v>
      </c>
      <c r="N31" s="155">
        <v>-8</v>
      </c>
      <c r="O31" s="155">
        <v>-63</v>
      </c>
      <c r="P31" s="154">
        <v>4</v>
      </c>
      <c r="Q31" s="154">
        <f>Q13*Q76</f>
        <v>-62.691531500000004</v>
      </c>
      <c r="R31" s="152">
        <f>SUM(N31:Q31)</f>
        <v>-129.6915315</v>
      </c>
      <c r="S31" s="154">
        <f t="shared" ref="S31:V31" si="44">S13*S76</f>
        <v>-62.760604530891378</v>
      </c>
      <c r="T31" s="154">
        <f t="shared" si="44"/>
        <v>-62.449780783884336</v>
      </c>
      <c r="U31" s="154">
        <f t="shared" si="44"/>
        <v>-63.892491753220867</v>
      </c>
      <c r="V31" s="154">
        <f t="shared" si="44"/>
        <v>-65.466528828284993</v>
      </c>
      <c r="W31" s="152">
        <f>SUM(S31:V31)</f>
        <v>-254.56940589628158</v>
      </c>
    </row>
    <row r="32" spans="2:24">
      <c r="B32" s="331" t="s">
        <v>102</v>
      </c>
      <c r="C32" s="347"/>
      <c r="D32" s="156">
        <f t="shared" ref="D32:W32" si="45">D26+D29+D30+D31</f>
        <v>2540</v>
      </c>
      <c r="E32" s="158">
        <f t="shared" si="45"/>
        <v>1755</v>
      </c>
      <c r="F32" s="158">
        <f t="shared" si="45"/>
        <v>2642</v>
      </c>
      <c r="G32" s="158">
        <f t="shared" si="45"/>
        <v>2778</v>
      </c>
      <c r="H32" s="157">
        <f t="shared" si="45"/>
        <v>9715</v>
      </c>
      <c r="I32" s="158">
        <f t="shared" si="45"/>
        <v>2360</v>
      </c>
      <c r="J32" s="158">
        <f t="shared" si="45"/>
        <v>2873</v>
      </c>
      <c r="K32" s="158">
        <f t="shared" si="45"/>
        <v>3035</v>
      </c>
      <c r="L32" s="158">
        <f t="shared" si="45"/>
        <v>2933</v>
      </c>
      <c r="M32" s="157">
        <f t="shared" si="45"/>
        <v>11201</v>
      </c>
      <c r="N32" s="158">
        <f t="shared" si="45"/>
        <v>3137</v>
      </c>
      <c r="O32" s="158">
        <f t="shared" si="45"/>
        <v>3306</v>
      </c>
      <c r="P32" s="158">
        <f t="shared" si="45"/>
        <v>3083</v>
      </c>
      <c r="Q32" s="158">
        <f t="shared" si="45"/>
        <v>3243.4061299</v>
      </c>
      <c r="R32" s="157">
        <f t="shared" si="45"/>
        <v>12769.406129900002</v>
      </c>
      <c r="S32" s="158">
        <f t="shared" si="45"/>
        <v>3137.2113387184781</v>
      </c>
      <c r="T32" s="158">
        <f t="shared" si="45"/>
        <v>3120.3073087850944</v>
      </c>
      <c r="U32" s="158">
        <f t="shared" si="45"/>
        <v>3198.7685899636267</v>
      </c>
      <c r="V32" s="158">
        <f t="shared" si="45"/>
        <v>3284.3719908921139</v>
      </c>
      <c r="W32" s="157">
        <f t="shared" si="45"/>
        <v>12740.659228359322</v>
      </c>
    </row>
    <row r="33" spans="2:25">
      <c r="B33" s="348" t="s">
        <v>35</v>
      </c>
      <c r="C33" s="350"/>
      <c r="D33" s="148">
        <v>544</v>
      </c>
      <c r="E33" s="150">
        <v>326</v>
      </c>
      <c r="F33" s="150">
        <v>461</v>
      </c>
      <c r="G33" s="150">
        <v>531</v>
      </c>
      <c r="H33" s="147">
        <f>SUM(D33:G33)</f>
        <v>1862</v>
      </c>
      <c r="I33" s="150">
        <v>532</v>
      </c>
      <c r="J33" s="149">
        <v>476</v>
      </c>
      <c r="K33" s="149">
        <v>598</v>
      </c>
      <c r="L33" s="149">
        <v>614</v>
      </c>
      <c r="M33" s="151">
        <f>SUM(I33:L33)</f>
        <v>2220</v>
      </c>
      <c r="N33" s="149">
        <v>707</v>
      </c>
      <c r="O33" s="149">
        <v>159</v>
      </c>
      <c r="P33" s="149">
        <v>734</v>
      </c>
      <c r="Q33" s="149">
        <f>Q32*Q77</f>
        <v>648.68122598000002</v>
      </c>
      <c r="R33" s="151">
        <f>SUM(N33:Q33)</f>
        <v>2248.6812259799999</v>
      </c>
      <c r="S33" s="149">
        <f>S32*S77</f>
        <v>627.44226774369565</v>
      </c>
      <c r="T33" s="149">
        <f>T32*T77</f>
        <v>624.06146175701895</v>
      </c>
      <c r="U33" s="149">
        <f>U32*U77</f>
        <v>639.75371799272534</v>
      </c>
      <c r="V33" s="149">
        <f>V32*V77</f>
        <v>656.87439817842278</v>
      </c>
      <c r="W33" s="151">
        <f>SUM(S33:V33)</f>
        <v>2548.1318456718627</v>
      </c>
    </row>
    <row r="34" spans="2:25">
      <c r="B34" s="331" t="s">
        <v>29</v>
      </c>
      <c r="C34" s="347"/>
      <c r="D34" s="156">
        <f t="shared" ref="D34:J34" si="46">D32-D33</f>
        <v>1996</v>
      </c>
      <c r="E34" s="158">
        <f t="shared" si="46"/>
        <v>1429</v>
      </c>
      <c r="F34" s="158">
        <f t="shared" si="46"/>
        <v>2181</v>
      </c>
      <c r="G34" s="158">
        <f t="shared" si="46"/>
        <v>2247</v>
      </c>
      <c r="H34" s="157">
        <f t="shared" si="46"/>
        <v>7853</v>
      </c>
      <c r="I34" s="158">
        <f t="shared" si="46"/>
        <v>1828</v>
      </c>
      <c r="J34" s="159">
        <f t="shared" si="46"/>
        <v>2397</v>
      </c>
      <c r="K34" s="159">
        <f>K32-K33</f>
        <v>2437</v>
      </c>
      <c r="L34" s="159">
        <f t="shared" ref="L34:V34" si="47">L32-L33</f>
        <v>2319</v>
      </c>
      <c r="M34" s="157">
        <f t="shared" si="47"/>
        <v>8981</v>
      </c>
      <c r="N34" s="158">
        <f>N32-N33</f>
        <v>2430</v>
      </c>
      <c r="O34" s="158">
        <f t="shared" ref="O34" si="48">O32-O33</f>
        <v>3147</v>
      </c>
      <c r="P34" s="159">
        <f t="shared" si="47"/>
        <v>2349</v>
      </c>
      <c r="Q34" s="159">
        <f t="shared" si="47"/>
        <v>2594.7249039200001</v>
      </c>
      <c r="R34" s="157">
        <f t="shared" ref="R34" si="49">R32-R33</f>
        <v>10520.724903920003</v>
      </c>
      <c r="S34" s="159">
        <f t="shared" si="47"/>
        <v>2509.7690709747826</v>
      </c>
      <c r="T34" s="159">
        <f t="shared" si="47"/>
        <v>2496.2458470280753</v>
      </c>
      <c r="U34" s="159">
        <f t="shared" ref="U34" si="50">U32-U33</f>
        <v>2559.0148719709014</v>
      </c>
      <c r="V34" s="159">
        <f t="shared" si="47"/>
        <v>2627.4975927136911</v>
      </c>
      <c r="W34" s="157">
        <f t="shared" ref="W34" si="51">W32-W33</f>
        <v>10192.527382687458</v>
      </c>
    </row>
    <row r="35" spans="2:25" s="49" customFormat="1" ht="16.2">
      <c r="B35" s="67" t="s">
        <v>212</v>
      </c>
      <c r="C35" s="216"/>
      <c r="D35" s="153"/>
      <c r="E35" s="155"/>
      <c r="F35" s="155"/>
      <c r="G35" s="155"/>
      <c r="H35" s="152"/>
      <c r="I35" s="155">
        <f>I95</f>
        <v>-258</v>
      </c>
      <c r="J35" s="155">
        <f>J95</f>
        <v>-424</v>
      </c>
      <c r="K35" s="155">
        <f t="shared" ref="K35:L35" si="52">K95</f>
        <v>-190</v>
      </c>
      <c r="L35" s="155">
        <f t="shared" si="52"/>
        <v>-185</v>
      </c>
      <c r="M35" s="152">
        <f>SUM(I35:L35)</f>
        <v>-1057</v>
      </c>
      <c r="N35" s="155">
        <f t="shared" ref="N35:Q35" si="53">N95</f>
        <v>-196</v>
      </c>
      <c r="O35" s="155">
        <f t="shared" si="53"/>
        <v>-617</v>
      </c>
      <c r="P35" s="155">
        <f t="shared" si="53"/>
        <v>-79</v>
      </c>
      <c r="Q35" s="154">
        <f t="shared" si="53"/>
        <v>-5</v>
      </c>
      <c r="R35" s="152">
        <f>SUM(N35:Q35)</f>
        <v>-897</v>
      </c>
      <c r="S35" s="154">
        <f t="shared" ref="S35:V35" si="54">S95</f>
        <v>-42</v>
      </c>
      <c r="T35" s="154">
        <f t="shared" si="54"/>
        <v>-23.5</v>
      </c>
      <c r="U35" s="154">
        <f t="shared" si="54"/>
        <v>-32.75</v>
      </c>
      <c r="V35" s="154">
        <f t="shared" si="54"/>
        <v>-28.125</v>
      </c>
      <c r="W35" s="152">
        <f>SUM(S35:V35)</f>
        <v>-126.375</v>
      </c>
    </row>
    <row r="36" spans="2:25" s="24" customFormat="1">
      <c r="B36" s="331" t="s">
        <v>7</v>
      </c>
      <c r="C36" s="347"/>
      <c r="D36" s="156"/>
      <c r="E36" s="158"/>
      <c r="F36" s="158"/>
      <c r="G36" s="158"/>
      <c r="H36" s="157"/>
      <c r="I36" s="158">
        <f t="shared" ref="I36:W36" si="55">I34+I27+I18+I35</f>
        <v>2802</v>
      </c>
      <c r="J36" s="159">
        <f t="shared" si="55"/>
        <v>2745</v>
      </c>
      <c r="K36" s="159">
        <f t="shared" si="55"/>
        <v>2795</v>
      </c>
      <c r="L36" s="159">
        <f t="shared" si="55"/>
        <v>3012</v>
      </c>
      <c r="M36" s="157">
        <f t="shared" si="55"/>
        <v>11354</v>
      </c>
      <c r="N36" s="158">
        <f t="shared" si="55"/>
        <v>3024</v>
      </c>
      <c r="O36" s="158">
        <f t="shared" si="55"/>
        <v>2929</v>
      </c>
      <c r="P36" s="159">
        <f t="shared" si="55"/>
        <v>2880</v>
      </c>
      <c r="Q36" s="159">
        <f t="shared" si="55"/>
        <v>3062.7856539200002</v>
      </c>
      <c r="R36" s="157">
        <f t="shared" si="55"/>
        <v>11895.785653920004</v>
      </c>
      <c r="S36" s="159">
        <f t="shared" si="55"/>
        <v>3043.8284645858089</v>
      </c>
      <c r="T36" s="159">
        <f t="shared" si="55"/>
        <v>3041.9477319311359</v>
      </c>
      <c r="U36" s="159">
        <f t="shared" si="55"/>
        <v>3106.6170998189318</v>
      </c>
      <c r="V36" s="159">
        <f t="shared" si="55"/>
        <v>3187.9180709411889</v>
      </c>
      <c r="W36" s="157">
        <f t="shared" si="55"/>
        <v>12380.311367277072</v>
      </c>
    </row>
    <row r="37" spans="2:25" s="48" customFormat="1">
      <c r="B37" s="136" t="s">
        <v>103</v>
      </c>
      <c r="C37" s="248"/>
      <c r="D37" s="278">
        <f>D34/D40</f>
        <v>0.37114168835998512</v>
      </c>
      <c r="E37" s="165">
        <f t="shared" ref="E37:V37" si="56">E34/E40</f>
        <v>0.26992822062712507</v>
      </c>
      <c r="F37" s="165">
        <f t="shared" si="56"/>
        <v>0.42407155356795645</v>
      </c>
      <c r="G37" s="165">
        <f t="shared" si="56"/>
        <v>0.43878148799062683</v>
      </c>
      <c r="H37" s="166">
        <f t="shared" si="56"/>
        <v>1.5032794222924175</v>
      </c>
      <c r="I37" s="165">
        <f t="shared" si="56"/>
        <v>0.35758998435054773</v>
      </c>
      <c r="J37" s="165">
        <f t="shared" si="56"/>
        <v>0.46843853820598008</v>
      </c>
      <c r="K37" s="165">
        <f t="shared" si="56"/>
        <v>0.47765582124656997</v>
      </c>
      <c r="L37" s="165">
        <f t="shared" si="56"/>
        <v>0.45595753047581594</v>
      </c>
      <c r="M37" s="166">
        <f t="shared" si="56"/>
        <v>1.7596322132506406</v>
      </c>
      <c r="N37" s="165">
        <f t="shared" ref="N37:P37" si="57">N34/N40</f>
        <v>0.47834645669291337</v>
      </c>
      <c r="O37" s="165">
        <f t="shared" si="57"/>
        <v>0.62071005917159761</v>
      </c>
      <c r="P37" s="165">
        <f t="shared" si="57"/>
        <v>0.46681240063593005</v>
      </c>
      <c r="Q37" s="165">
        <f t="shared" si="56"/>
        <v>0.51663870560219183</v>
      </c>
      <c r="R37" s="166">
        <f t="shared" ref="R37" si="58">R34/R40</f>
        <v>2.0824599015381979</v>
      </c>
      <c r="S37" s="165">
        <f t="shared" si="56"/>
        <v>0.50069774380693266</v>
      </c>
      <c r="T37" s="165">
        <f t="shared" si="56"/>
        <v>0.49898284908591073</v>
      </c>
      <c r="U37" s="165">
        <f t="shared" ref="U37" si="59">U34/U40</f>
        <v>0.5125517799135374</v>
      </c>
      <c r="V37" s="165">
        <f t="shared" si="56"/>
        <v>0.52626836311690295</v>
      </c>
      <c r="W37" s="166">
        <f t="shared" ref="W37" si="60">W34/W40</f>
        <v>2.0384952256140645</v>
      </c>
    </row>
    <row r="38" spans="2:25" s="48" customFormat="1">
      <c r="B38" s="136" t="s">
        <v>104</v>
      </c>
      <c r="C38" s="248"/>
      <c r="D38" s="278">
        <f>D34/D41</f>
        <v>0.3675874769797422</v>
      </c>
      <c r="E38" s="165">
        <f t="shared" ref="E38:V38" si="61">E34/E41</f>
        <v>0.26825605406420122</v>
      </c>
      <c r="F38" s="165">
        <f t="shared" si="61"/>
        <v>0.42104247104247106</v>
      </c>
      <c r="G38" s="165">
        <f t="shared" si="61"/>
        <v>0.43445475638051045</v>
      </c>
      <c r="H38" s="166">
        <f t="shared" si="61"/>
        <v>1.490697728553366</v>
      </c>
      <c r="I38" s="165">
        <f t="shared" si="61"/>
        <v>0.35453840186190844</v>
      </c>
      <c r="J38" s="165">
        <f t="shared" si="61"/>
        <v>0.46453488372093021</v>
      </c>
      <c r="K38" s="165">
        <f t="shared" si="61"/>
        <v>0.47338772338772339</v>
      </c>
      <c r="L38" s="165">
        <f t="shared" si="61"/>
        <v>0.45195868251802768</v>
      </c>
      <c r="M38" s="166">
        <f t="shared" si="61"/>
        <v>1.7452390205985231</v>
      </c>
      <c r="N38" s="165">
        <f t="shared" ref="N38:P38" si="62">N34/N41</f>
        <v>0.47525914336006259</v>
      </c>
      <c r="O38" s="165">
        <f t="shared" si="62"/>
        <v>0.6174220129487934</v>
      </c>
      <c r="P38" s="165">
        <f t="shared" si="62"/>
        <v>0.46377097729516287</v>
      </c>
      <c r="Q38" s="372">
        <f t="shared" si="61"/>
        <v>0.51323270082383077</v>
      </c>
      <c r="R38" s="166">
        <f t="shared" ref="R38" si="63">R34/R41</f>
        <v>2.0696429307008306</v>
      </c>
      <c r="S38" s="165">
        <f t="shared" si="61"/>
        <v>0.49735758355802184</v>
      </c>
      <c r="T38" s="165">
        <f t="shared" si="61"/>
        <v>0.49561447508668377</v>
      </c>
      <c r="U38" s="165">
        <f t="shared" ref="U38" si="64">U34/U41</f>
        <v>0.50905051275302249</v>
      </c>
      <c r="V38" s="165">
        <f t="shared" si="61"/>
        <v>0.522673397282017</v>
      </c>
      <c r="W38" s="166">
        <f t="shared" ref="W38" si="65">W34/W41</f>
        <v>2.024690931233359</v>
      </c>
    </row>
    <row r="39" spans="2:25" s="48" customFormat="1">
      <c r="B39" s="136" t="s">
        <v>6</v>
      </c>
      <c r="C39" s="248"/>
      <c r="D39" s="278"/>
      <c r="E39" s="165"/>
      <c r="F39" s="165"/>
      <c r="G39" s="165"/>
      <c r="H39" s="157"/>
      <c r="I39" s="165">
        <f t="shared" ref="I39:M39" si="66">I36/I41</f>
        <v>0.54344453064390996</v>
      </c>
      <c r="J39" s="165">
        <f>J36/J41</f>
        <v>0.53197674418604646</v>
      </c>
      <c r="K39" s="165">
        <f t="shared" si="66"/>
        <v>0.54292929292929293</v>
      </c>
      <c r="L39" s="165">
        <f t="shared" si="66"/>
        <v>0.58702007405963752</v>
      </c>
      <c r="M39" s="166">
        <f t="shared" si="66"/>
        <v>2.2063738826272834</v>
      </c>
      <c r="N39" s="165">
        <f>N36/N41</f>
        <v>0.5914336006258557</v>
      </c>
      <c r="O39" s="165">
        <f>O36/O41</f>
        <v>0.57465175593486362</v>
      </c>
      <c r="P39" s="165">
        <f>P36/P41</f>
        <v>0.56860809476801577</v>
      </c>
      <c r="Q39" s="372">
        <f t="shared" ref="Q39:R39" si="67">Q36/Q41</f>
        <v>0.60581441633024447</v>
      </c>
      <c r="R39" s="166">
        <f t="shared" si="67"/>
        <v>2.3401456561795007</v>
      </c>
      <c r="S39" s="165">
        <f t="shared" ref="S39:W39" si="68">S36/S41</f>
        <v>0.60319142004708082</v>
      </c>
      <c r="T39" s="165">
        <f t="shared" si="68"/>
        <v>0.60396027506549588</v>
      </c>
      <c r="U39" s="165">
        <f t="shared" si="68"/>
        <v>0.61798196052379861</v>
      </c>
      <c r="V39" s="165">
        <f t="shared" si="68"/>
        <v>0.63415470789248762</v>
      </c>
      <c r="W39" s="166">
        <f t="shared" si="68"/>
        <v>2.459282492951413</v>
      </c>
      <c r="X39" s="73"/>
    </row>
    <row r="40" spans="2:25">
      <c r="B40" s="327" t="s">
        <v>4</v>
      </c>
      <c r="C40" s="351"/>
      <c r="D40" s="148">
        <v>5378</v>
      </c>
      <c r="E40" s="150">
        <v>5294</v>
      </c>
      <c r="F40" s="150">
        <v>5143</v>
      </c>
      <c r="G40" s="150">
        <v>5121</v>
      </c>
      <c r="H40" s="147">
        <f>((D40*D34/H34)+(E40*E34/H34)+(F40*F34/H34)+(G40*G34/H34))</f>
        <v>5223.912390169362</v>
      </c>
      <c r="I40" s="150">
        <v>5112</v>
      </c>
      <c r="J40" s="149">
        <v>5117</v>
      </c>
      <c r="K40" s="149">
        <v>5102</v>
      </c>
      <c r="L40" s="149">
        <v>5086</v>
      </c>
      <c r="M40" s="147">
        <f>((I40*I34/M34)+(J40*J34/M34)+(K40*K34/M34)+(L40*L34/M34))</f>
        <v>5103.907471328359</v>
      </c>
      <c r="N40" s="150">
        <v>5080</v>
      </c>
      <c r="O40" s="150">
        <v>5070</v>
      </c>
      <c r="P40" s="149">
        <v>5032</v>
      </c>
      <c r="Q40" s="149">
        <f>P40*(1+Q99)-Q103</f>
        <v>5022.32</v>
      </c>
      <c r="R40" s="147">
        <f>((N40*N34/R34)+(O40*O34/R34)+(P40*P34/R34)+(Q40*Q34/R34))</f>
        <v>5052.0660187257035</v>
      </c>
      <c r="S40" s="149">
        <f>Q40*(1+S99)-S103</f>
        <v>5012.5432000000001</v>
      </c>
      <c r="T40" s="149">
        <f>S40*(1+T99)-T103</f>
        <v>5002.6686319999999</v>
      </c>
      <c r="U40" s="149">
        <f>T40*(1+U99)-U103</f>
        <v>4992.6953183200003</v>
      </c>
      <c r="V40" s="149">
        <f>T40*(1+V99)-V103</f>
        <v>4992.6953183200003</v>
      </c>
      <c r="W40" s="147">
        <f>((S40*S34/W34)+(T40*T34/W34)+(U40*U34/W34)+(V40*V34/W34))</f>
        <v>5000.0251433589301</v>
      </c>
    </row>
    <row r="41" spans="2:25" ht="15.75" customHeight="1">
      <c r="B41" s="327" t="s">
        <v>5</v>
      </c>
      <c r="C41" s="351"/>
      <c r="D41" s="148">
        <v>5430</v>
      </c>
      <c r="E41" s="150">
        <v>5327</v>
      </c>
      <c r="F41" s="150">
        <v>5180</v>
      </c>
      <c r="G41" s="150">
        <v>5172</v>
      </c>
      <c r="H41" s="147">
        <f>((D41*D34/H34)+(E41*E34/H34)+(F41*F34/H34)+(G41*G34/H34))</f>
        <v>5268.0029288170126</v>
      </c>
      <c r="I41" s="150">
        <v>5156</v>
      </c>
      <c r="J41" s="149">
        <v>5160</v>
      </c>
      <c r="K41" s="149">
        <v>5148</v>
      </c>
      <c r="L41" s="149">
        <v>5131</v>
      </c>
      <c r="M41" s="147">
        <v>5146</v>
      </c>
      <c r="N41" s="150">
        <v>5113</v>
      </c>
      <c r="O41" s="150">
        <v>5097</v>
      </c>
      <c r="P41" s="149">
        <v>5065</v>
      </c>
      <c r="Q41" s="149">
        <f>P41*(1+Q100)-Q103</f>
        <v>5055.6499999999996</v>
      </c>
      <c r="R41" s="147">
        <f>((N41*N34/R34)+(O41*O34/R34)+(P41*P34/R34)+(Q41*Q34/R34))</f>
        <v>5083.352663329918</v>
      </c>
      <c r="S41" s="149">
        <f>Q41*(1+S100)-S103</f>
        <v>5046.2064999999993</v>
      </c>
      <c r="T41" s="149">
        <f>S41*(1+T100)-T103</f>
        <v>5036.668564999999</v>
      </c>
      <c r="U41" s="149">
        <f>T41*(1+U100)-U103</f>
        <v>5027.0352506499994</v>
      </c>
      <c r="V41" s="149">
        <f>T41*(1+V100)-V103</f>
        <v>5027.0352506499994</v>
      </c>
      <c r="W41" s="147">
        <f>((S41*S34/W34)+(T41*T34/W34)+(U41*U34/W34)+(V41*V34/W34))</f>
        <v>5034.1151952898745</v>
      </c>
    </row>
    <row r="42" spans="2:25" s="49" customFormat="1" ht="15.75" customHeight="1">
      <c r="B42" s="354" t="s">
        <v>105</v>
      </c>
      <c r="C42" s="355"/>
      <c r="D42" s="279">
        <v>0.17</v>
      </c>
      <c r="E42" s="37">
        <v>0.17</v>
      </c>
      <c r="F42" s="37">
        <v>0.19</v>
      </c>
      <c r="G42" s="37">
        <v>0.19</v>
      </c>
      <c r="H42" s="218"/>
      <c r="I42" s="37">
        <v>0.19</v>
      </c>
      <c r="J42" s="37">
        <v>0.19</v>
      </c>
      <c r="K42" s="37">
        <v>0.21</v>
      </c>
      <c r="L42" s="37">
        <v>0.21</v>
      </c>
      <c r="M42" s="167">
        <f>SUM(I42:L42)</f>
        <v>0.79999999999999993</v>
      </c>
      <c r="N42" s="37">
        <v>0.21</v>
      </c>
      <c r="O42" s="37">
        <v>0.21</v>
      </c>
      <c r="P42" s="368">
        <v>0.26</v>
      </c>
      <c r="Q42" s="284">
        <f>P42</f>
        <v>0.26</v>
      </c>
      <c r="R42" s="167">
        <f>SUM(N42:Q42)</f>
        <v>0.94</v>
      </c>
      <c r="S42" s="284">
        <f>Q42</f>
        <v>0.26</v>
      </c>
      <c r="T42" s="284">
        <f>S42</f>
        <v>0.26</v>
      </c>
      <c r="U42" s="283">
        <f>T42</f>
        <v>0.26</v>
      </c>
      <c r="V42" s="284">
        <f>U42</f>
        <v>0.26</v>
      </c>
      <c r="W42" s="167">
        <f>SUM(S42:V42)</f>
        <v>1.04</v>
      </c>
    </row>
    <row r="43" spans="2:25">
      <c r="B43" s="206" t="s">
        <v>179</v>
      </c>
      <c r="C43" s="23"/>
      <c r="D43" s="102"/>
      <c r="E43" s="58"/>
      <c r="F43" s="58"/>
      <c r="G43" s="58"/>
      <c r="H43" s="58"/>
      <c r="I43" s="58">
        <f>I62+I64-I13</f>
        <v>0</v>
      </c>
      <c r="J43" s="58">
        <f>J62+J64-J13</f>
        <v>0</v>
      </c>
      <c r="K43" s="58">
        <f>K62+K64-K13</f>
        <v>0</v>
      </c>
      <c r="L43" s="219">
        <f>L62+L64-L13</f>
        <v>0</v>
      </c>
      <c r="M43" s="221"/>
      <c r="N43" s="220">
        <f>N62+N64-N13</f>
        <v>0</v>
      </c>
      <c r="O43" s="58">
        <f>O62+O64-O13</f>
        <v>0</v>
      </c>
      <c r="P43" s="58">
        <f>P62+P64-P13</f>
        <v>0</v>
      </c>
      <c r="Q43" s="58">
        <f>Q62+Q64-Q13</f>
        <v>0</v>
      </c>
      <c r="R43" s="143"/>
      <c r="S43" s="58">
        <f>S62+S64-S13</f>
        <v>0</v>
      </c>
      <c r="T43" s="58">
        <f>T62+T64-T13</f>
        <v>0</v>
      </c>
      <c r="U43" s="58">
        <f>U62+U64-U13</f>
        <v>0</v>
      </c>
      <c r="V43" s="58">
        <f>V62+V64-V13</f>
        <v>0</v>
      </c>
      <c r="W43" s="205"/>
    </row>
    <row r="44" spans="2:25" ht="15.6">
      <c r="B44" s="329" t="s">
        <v>3</v>
      </c>
      <c r="C44" s="330"/>
      <c r="D44" s="51" t="s">
        <v>92</v>
      </c>
      <c r="E44" s="51" t="s">
        <v>90</v>
      </c>
      <c r="F44" s="51" t="s">
        <v>93</v>
      </c>
      <c r="G44" s="51" t="s">
        <v>94</v>
      </c>
      <c r="H44" s="51" t="s">
        <v>94</v>
      </c>
      <c r="I44" s="51" t="s">
        <v>95</v>
      </c>
      <c r="J44" s="51" t="s">
        <v>91</v>
      </c>
      <c r="K44" s="51" t="s">
        <v>89</v>
      </c>
      <c r="L44" s="51" t="s">
        <v>87</v>
      </c>
      <c r="M44" s="51" t="s">
        <v>87</v>
      </c>
      <c r="N44" s="51" t="s">
        <v>88</v>
      </c>
      <c r="O44" s="51" t="s">
        <v>86</v>
      </c>
      <c r="P44" s="51" t="s">
        <v>225</v>
      </c>
      <c r="Q44" s="53" t="s">
        <v>146</v>
      </c>
      <c r="R44" s="53" t="s">
        <v>146</v>
      </c>
      <c r="S44" s="53" t="s">
        <v>151</v>
      </c>
      <c r="T44" s="53" t="s">
        <v>152</v>
      </c>
      <c r="U44" s="53" t="s">
        <v>153</v>
      </c>
      <c r="V44" s="53" t="s">
        <v>154</v>
      </c>
      <c r="W44" s="59" t="s">
        <v>154</v>
      </c>
    </row>
    <row r="45" spans="2:25" ht="16.2">
      <c r="B45" s="335" t="s">
        <v>30</v>
      </c>
      <c r="C45" s="336"/>
      <c r="D45" s="52" t="s">
        <v>181</v>
      </c>
      <c r="E45" s="52" t="s">
        <v>182</v>
      </c>
      <c r="F45" s="52" t="s">
        <v>183</v>
      </c>
      <c r="G45" s="52" t="s">
        <v>184</v>
      </c>
      <c r="H45" s="52" t="s">
        <v>11</v>
      </c>
      <c r="I45" s="52" t="s">
        <v>185</v>
      </c>
      <c r="J45" s="52" t="s">
        <v>186</v>
      </c>
      <c r="K45" s="52" t="s">
        <v>187</v>
      </c>
      <c r="L45" s="52" t="s">
        <v>188</v>
      </c>
      <c r="M45" s="52" t="s">
        <v>45</v>
      </c>
      <c r="N45" s="52" t="s">
        <v>185</v>
      </c>
      <c r="O45" s="52" t="s">
        <v>189</v>
      </c>
      <c r="P45" s="52" t="s">
        <v>229</v>
      </c>
      <c r="Q45" s="54" t="s">
        <v>190</v>
      </c>
      <c r="R45" s="54" t="s">
        <v>12</v>
      </c>
      <c r="S45" s="54" t="s">
        <v>191</v>
      </c>
      <c r="T45" s="54" t="s">
        <v>192</v>
      </c>
      <c r="U45" s="54" t="s">
        <v>202</v>
      </c>
      <c r="V45" s="54" t="s">
        <v>193</v>
      </c>
      <c r="W45" s="60" t="s">
        <v>203</v>
      </c>
    </row>
    <row r="46" spans="2:25" s="63" customFormat="1" ht="14.4" hidden="1" customHeight="1" outlineLevel="1">
      <c r="B46" s="352" t="s">
        <v>162</v>
      </c>
      <c r="C46" s="353"/>
      <c r="D46" s="200">
        <v>3740</v>
      </c>
      <c r="E46" s="200">
        <v>3258</v>
      </c>
      <c r="F46" s="200">
        <v>3368</v>
      </c>
      <c r="G46" s="200">
        <v>3635</v>
      </c>
      <c r="H46" s="226"/>
      <c r="I46" s="200">
        <v>3846</v>
      </c>
      <c r="J46" s="200">
        <v>3615</v>
      </c>
      <c r="K46" s="200">
        <v>3560</v>
      </c>
      <c r="L46" s="200">
        <v>3719</v>
      </c>
      <c r="M46" s="226"/>
      <c r="N46" s="200">
        <v>4022</v>
      </c>
      <c r="O46" s="200">
        <v>3483</v>
      </c>
      <c r="P46" s="200">
        <v>3447</v>
      </c>
      <c r="Q46" s="200">
        <f>P46*(1+Q47)</f>
        <v>3767.5709999999999</v>
      </c>
      <c r="R46" s="226"/>
      <c r="S46" s="200">
        <f>Q46*(1+S47)</f>
        <v>3815.6730201371342</v>
      </c>
      <c r="T46" s="200">
        <f>S46*(1+T47)</f>
        <v>3815.5090801360502</v>
      </c>
      <c r="U46" s="200">
        <f>T46*(1+U47)</f>
        <v>3929.9743525401318</v>
      </c>
      <c r="V46" s="200">
        <f>U46*(1+V47)</f>
        <v>4103.0791952441978</v>
      </c>
      <c r="W46" s="226"/>
      <c r="Y46" s="285"/>
    </row>
    <row r="47" spans="2:25" s="63" customFormat="1" ht="14.4" hidden="1" customHeight="1" outlineLevel="1">
      <c r="B47" s="327" t="s">
        <v>166</v>
      </c>
      <c r="C47" s="328"/>
      <c r="D47" s="30"/>
      <c r="E47" s="30">
        <f t="shared" ref="E47:F47" si="69">E46/D46-1</f>
        <v>-0.12887700534759361</v>
      </c>
      <c r="F47" s="30">
        <f t="shared" si="69"/>
        <v>3.3763044812768594E-2</v>
      </c>
      <c r="G47" s="30">
        <f>G46/F46-1</f>
        <v>7.927553444180524E-2</v>
      </c>
      <c r="H47" s="35"/>
      <c r="I47" s="30">
        <f>I46/G46-1</f>
        <v>5.8046767537826671E-2</v>
      </c>
      <c r="J47" s="30">
        <f>J46/I46-1</f>
        <v>-6.0062402496099843E-2</v>
      </c>
      <c r="K47" s="30">
        <f>K46/I46-1</f>
        <v>-7.4362974518980773E-2</v>
      </c>
      <c r="L47" s="30">
        <f>L46/K46-1</f>
        <v>4.466292134831451E-2</v>
      </c>
      <c r="M47" s="35"/>
      <c r="N47" s="30">
        <f>N46/L46-1</f>
        <v>8.1473514385587587E-2</v>
      </c>
      <c r="O47" s="30">
        <f>O46/N46-1</f>
        <v>-0.13401292889109895</v>
      </c>
      <c r="P47" s="30">
        <f>P46/O46-1</f>
        <v>-1.033591731266148E-2</v>
      </c>
      <c r="Q47" s="164">
        <v>9.2999999999999999E-2</v>
      </c>
      <c r="R47" s="35"/>
      <c r="S47" s="164">
        <v>1.2767382522355873E-2</v>
      </c>
      <c r="T47" s="164">
        <v>-4.2964897730751218E-5</v>
      </c>
      <c r="U47" s="164">
        <v>0.03</v>
      </c>
      <c r="V47" s="164">
        <v>4.404732122289285E-2</v>
      </c>
      <c r="W47" s="35"/>
    </row>
    <row r="48" spans="2:25" s="63" customFormat="1" ht="14.4" hidden="1" customHeight="1" outlineLevel="1">
      <c r="B48" s="189" t="s">
        <v>163</v>
      </c>
      <c r="C48" s="190"/>
      <c r="D48" s="38">
        <v>2025</v>
      </c>
      <c r="E48" s="38">
        <v>1730</v>
      </c>
      <c r="F48" s="38">
        <v>1924</v>
      </c>
      <c r="G48" s="38">
        <v>1927</v>
      </c>
      <c r="H48" s="31"/>
      <c r="I48" s="38">
        <v>1949</v>
      </c>
      <c r="J48" s="38">
        <v>1764</v>
      </c>
      <c r="K48" s="38">
        <v>1999</v>
      </c>
      <c r="L48" s="38">
        <v>1992</v>
      </c>
      <c r="M48" s="31"/>
      <c r="N48" s="38">
        <v>1793</v>
      </c>
      <c r="O48" s="38">
        <v>1845</v>
      </c>
      <c r="P48" s="38">
        <v>1894</v>
      </c>
      <c r="Q48" s="38">
        <f>P48*(1+Q49)</f>
        <v>1988.7</v>
      </c>
      <c r="R48" s="31"/>
      <c r="S48" s="38">
        <f>Q48*(1+S49)</f>
        <v>2008.587</v>
      </c>
      <c r="T48" s="38">
        <f>S48*(1+T49)</f>
        <v>2028.6728700000001</v>
      </c>
      <c r="U48" s="38">
        <f>T48*(1+U49)</f>
        <v>2048.9595987000002</v>
      </c>
      <c r="V48" s="38">
        <f>U48*(1+V49)</f>
        <v>2028.4700027130002</v>
      </c>
      <c r="W48" s="31"/>
    </row>
    <row r="49" spans="2:23" s="199" customFormat="1" ht="14.4" hidden="1" customHeight="1" outlineLevel="1">
      <c r="B49" s="197" t="s">
        <v>167</v>
      </c>
      <c r="C49" s="198"/>
      <c r="D49" s="30"/>
      <c r="E49" s="30">
        <f t="shared" ref="E49:F49" si="70">E48/D48-1</f>
        <v>-0.14567901234567904</v>
      </c>
      <c r="F49" s="30">
        <f t="shared" si="70"/>
        <v>0.11213872832369942</v>
      </c>
      <c r="G49" s="30">
        <f>G48/F48-1</f>
        <v>1.5592515592515177E-3</v>
      </c>
      <c r="H49" s="35"/>
      <c r="I49" s="30">
        <f>I48/G48-1</f>
        <v>1.1416709911779899E-2</v>
      </c>
      <c r="J49" s="30">
        <f>J48/I48-1</f>
        <v>-9.4920472036941983E-2</v>
      </c>
      <c r="K49" s="30">
        <f>K48/I48-1</f>
        <v>2.5654181631606043E-2</v>
      </c>
      <c r="L49" s="30">
        <f>L48/K48-1</f>
        <v>-3.5017508754376925E-3</v>
      </c>
      <c r="M49" s="35"/>
      <c r="N49" s="30">
        <f>N48/L48-1</f>
        <v>-9.9899598393574318E-2</v>
      </c>
      <c r="O49" s="30">
        <f>O48/N48-1</f>
        <v>2.9001673173452369E-2</v>
      </c>
      <c r="P49" s="30">
        <f>P48/O48-1</f>
        <v>2.6558265582655727E-2</v>
      </c>
      <c r="Q49" s="164">
        <v>0.05</v>
      </c>
      <c r="R49" s="35"/>
      <c r="S49" s="164">
        <v>0.01</v>
      </c>
      <c r="T49" s="164">
        <v>0.01</v>
      </c>
      <c r="U49" s="164">
        <v>0.01</v>
      </c>
      <c r="V49" s="164">
        <v>-0.01</v>
      </c>
      <c r="W49" s="35"/>
    </row>
    <row r="50" spans="2:23" s="104" customFormat="1" ht="14.4" hidden="1" customHeight="1" outlineLevel="1">
      <c r="B50" s="327" t="s">
        <v>164</v>
      </c>
      <c r="C50" s="328"/>
      <c r="D50" s="38">
        <v>1052</v>
      </c>
      <c r="E50" s="38">
        <v>899</v>
      </c>
      <c r="F50" s="38">
        <v>909</v>
      </c>
      <c r="G50" s="38">
        <v>957</v>
      </c>
      <c r="H50" s="31"/>
      <c r="I50" s="38">
        <v>950</v>
      </c>
      <c r="J50" s="38">
        <v>991</v>
      </c>
      <c r="K50" s="38">
        <v>974</v>
      </c>
      <c r="L50" s="38">
        <v>1089</v>
      </c>
      <c r="M50" s="31"/>
      <c r="N50" s="38">
        <v>1115</v>
      </c>
      <c r="O50" s="38">
        <v>1019</v>
      </c>
      <c r="P50" s="38">
        <v>1069</v>
      </c>
      <c r="Q50" s="38">
        <f>P50*(1+Q51)</f>
        <v>1122.45</v>
      </c>
      <c r="R50" s="31"/>
      <c r="S50" s="38">
        <f>Q50*(1+S51)</f>
        <v>1144.8990000000001</v>
      </c>
      <c r="T50" s="38">
        <f>S50*(1+T51)</f>
        <v>1167.7969800000001</v>
      </c>
      <c r="U50" s="38">
        <f>T50*(1+U51)</f>
        <v>1191.1529196000001</v>
      </c>
      <c r="V50" s="38">
        <f>U50*(1+V51)</f>
        <v>1214.9759779920003</v>
      </c>
      <c r="W50" s="31"/>
    </row>
    <row r="51" spans="2:23" s="103" customFormat="1" ht="14.4" hidden="1" customHeight="1" outlineLevel="1">
      <c r="B51" s="327" t="s">
        <v>168</v>
      </c>
      <c r="C51" s="328"/>
      <c r="D51" s="30"/>
      <c r="E51" s="30">
        <f t="shared" ref="E51:F51" si="71">E50/D50-1</f>
        <v>-0.1454372623574145</v>
      </c>
      <c r="F51" s="30">
        <f t="shared" si="71"/>
        <v>1.1123470522803158E-2</v>
      </c>
      <c r="G51" s="30">
        <f>G50/F50-1</f>
        <v>5.2805280528052778E-2</v>
      </c>
      <c r="H51" s="35"/>
      <c r="I51" s="30">
        <f>I50/G50-1</f>
        <v>-7.3145245559038674E-3</v>
      </c>
      <c r="J51" s="30">
        <f>J50/I50-1</f>
        <v>4.3157894736842062E-2</v>
      </c>
      <c r="K51" s="30">
        <f>K50/I50-1</f>
        <v>2.5263157894736876E-2</v>
      </c>
      <c r="L51" s="30">
        <f>L50/K50-1</f>
        <v>0.11806981519507187</v>
      </c>
      <c r="M51" s="35"/>
      <c r="N51" s="30">
        <f>N50/L50-1</f>
        <v>2.3875114784205786E-2</v>
      </c>
      <c r="O51" s="30">
        <f>O50/N50-1</f>
        <v>-8.6098654708520184E-2</v>
      </c>
      <c r="P51" s="30">
        <f>P50/O50-1</f>
        <v>4.9067713444553407E-2</v>
      </c>
      <c r="Q51" s="164">
        <v>0.05</v>
      </c>
      <c r="R51" s="35"/>
      <c r="S51" s="164">
        <v>0.02</v>
      </c>
      <c r="T51" s="164">
        <v>0.02</v>
      </c>
      <c r="U51" s="164">
        <v>0.02</v>
      </c>
      <c r="V51" s="164">
        <v>0.02</v>
      </c>
      <c r="W51" s="35"/>
    </row>
    <row r="52" spans="2:23" s="63" customFormat="1" ht="14.4" hidden="1" customHeight="1" outlineLevel="1">
      <c r="B52" s="189" t="s">
        <v>165</v>
      </c>
      <c r="C52" s="190"/>
      <c r="D52" s="38">
        <v>987</v>
      </c>
      <c r="E52" s="38">
        <v>957</v>
      </c>
      <c r="F52" s="38">
        <v>961</v>
      </c>
      <c r="G52" s="38">
        <v>1064</v>
      </c>
      <c r="H52" s="31"/>
      <c r="I52" s="38">
        <v>871</v>
      </c>
      <c r="J52" s="38">
        <v>776</v>
      </c>
      <c r="K52" s="38">
        <v>914</v>
      </c>
      <c r="L52" s="38">
        <v>994</v>
      </c>
      <c r="M52" s="31"/>
      <c r="N52" s="38">
        <v>850</v>
      </c>
      <c r="O52" s="38">
        <v>662</v>
      </c>
      <c r="P52" s="38">
        <v>468</v>
      </c>
      <c r="Q52" s="38">
        <f>P52*(1+Q53)</f>
        <v>585</v>
      </c>
      <c r="R52" s="31"/>
      <c r="S52" s="38">
        <f>Q52*(1+S53)</f>
        <v>497.25</v>
      </c>
      <c r="T52" s="38">
        <f>S52*(1+T53)</f>
        <v>397.8</v>
      </c>
      <c r="U52" s="38">
        <f>T52*(1+U53)</f>
        <v>417.69000000000005</v>
      </c>
      <c r="V52" s="38">
        <f>U52*(1+V53)</f>
        <v>438.57450000000006</v>
      </c>
      <c r="W52" s="31"/>
    </row>
    <row r="53" spans="2:23" s="199" customFormat="1" hidden="1" outlineLevel="1">
      <c r="B53" s="197" t="s">
        <v>169</v>
      </c>
      <c r="C53" s="198"/>
      <c r="D53" s="30"/>
      <c r="E53" s="30">
        <f t="shared" ref="E53:F53" si="72">E52/D52-1</f>
        <v>-3.039513677811545E-2</v>
      </c>
      <c r="F53" s="30">
        <f t="shared" si="72"/>
        <v>4.179728317659448E-3</v>
      </c>
      <c r="G53" s="30">
        <f>G52/F52-1</f>
        <v>0.10718002081165445</v>
      </c>
      <c r="H53" s="35"/>
      <c r="I53" s="30">
        <f>I52/G52-1</f>
        <v>-0.18139097744360899</v>
      </c>
      <c r="J53" s="30">
        <f>J52/I52-1</f>
        <v>-0.10907003444316876</v>
      </c>
      <c r="K53" s="30">
        <f>K52/I52-1</f>
        <v>4.9368541905855379E-2</v>
      </c>
      <c r="L53" s="30">
        <f>L52/K52-1</f>
        <v>8.7527352297593009E-2</v>
      </c>
      <c r="M53" s="35"/>
      <c r="N53" s="30">
        <f>N52/L52-1</f>
        <v>-0.14486921529175045</v>
      </c>
      <c r="O53" s="30">
        <f>O52/N52-1</f>
        <v>-0.22117647058823531</v>
      </c>
      <c r="P53" s="30">
        <f>P52/O52-1</f>
        <v>-0.29305135951661632</v>
      </c>
      <c r="Q53" s="164">
        <v>0.25</v>
      </c>
      <c r="R53" s="35"/>
      <c r="S53" s="164">
        <v>-0.15</v>
      </c>
      <c r="T53" s="164">
        <v>-0.2</v>
      </c>
      <c r="U53" s="164">
        <v>0.05</v>
      </c>
      <c r="V53" s="164">
        <v>0.05</v>
      </c>
      <c r="W53" s="35"/>
    </row>
    <row r="54" spans="2:23" s="201" customFormat="1" hidden="1" outlineLevel="1">
      <c r="B54" s="202" t="s">
        <v>177</v>
      </c>
      <c r="C54" s="203"/>
      <c r="D54" s="193">
        <v>601</v>
      </c>
      <c r="E54" s="193">
        <v>605</v>
      </c>
      <c r="F54" s="193">
        <v>662</v>
      </c>
      <c r="G54" s="193">
        <v>772</v>
      </c>
      <c r="H54" s="194"/>
      <c r="I54" s="193">
        <v>692</v>
      </c>
      <c r="J54" s="193">
        <v>846</v>
      </c>
      <c r="K54" s="193">
        <v>801</v>
      </c>
      <c r="L54" s="193">
        <v>880</v>
      </c>
      <c r="M54" s="194"/>
      <c r="N54" s="193">
        <v>859</v>
      </c>
      <c r="O54" s="193">
        <v>822</v>
      </c>
      <c r="P54" s="193">
        <v>811</v>
      </c>
      <c r="Q54" s="260">
        <f>P54*(1+Q55)</f>
        <v>892.1</v>
      </c>
      <c r="R54" s="261"/>
      <c r="S54" s="260">
        <f>Q54*(1+S55)</f>
        <v>874.25800000000004</v>
      </c>
      <c r="T54" s="260">
        <f>S54*(1+T55)</f>
        <v>856.77283999999997</v>
      </c>
      <c r="U54" s="260">
        <f>T54*(1+U55)</f>
        <v>873.90829680000002</v>
      </c>
      <c r="V54" s="260">
        <f>U54*(1+V55)</f>
        <v>891.386462736</v>
      </c>
      <c r="W54" s="204"/>
    </row>
    <row r="55" spans="2:23" s="199" customFormat="1" hidden="1" outlineLevel="1">
      <c r="B55" s="197" t="s">
        <v>178</v>
      </c>
      <c r="C55" s="198"/>
      <c r="D55" s="30"/>
      <c r="E55" s="30">
        <f t="shared" ref="E55:F55" si="73">E54/D54-1</f>
        <v>6.6555740432612254E-3</v>
      </c>
      <c r="F55" s="30">
        <f t="shared" si="73"/>
        <v>9.4214876033057893E-2</v>
      </c>
      <c r="G55" s="30">
        <f>G54/F54-1</f>
        <v>0.16616314199395776</v>
      </c>
      <c r="H55" s="35"/>
      <c r="I55" s="30">
        <f>I54/G54-1</f>
        <v>-0.10362694300518138</v>
      </c>
      <c r="J55" s="30">
        <f>J54/I54-1</f>
        <v>0.22254335260115599</v>
      </c>
      <c r="K55" s="30">
        <f>K54/I54-1</f>
        <v>0.15751445086705207</v>
      </c>
      <c r="L55" s="30">
        <f>L54/K54-1</f>
        <v>9.8626716604244713E-2</v>
      </c>
      <c r="M55" s="35"/>
      <c r="N55" s="30">
        <f>N54/L54-1</f>
        <v>-2.3863636363636309E-2</v>
      </c>
      <c r="O55" s="30">
        <f>O54/N54-1</f>
        <v>-4.3073341094295725E-2</v>
      </c>
      <c r="P55" s="30">
        <f>P54/O54-1</f>
        <v>-1.3381995133819991E-2</v>
      </c>
      <c r="Q55" s="164">
        <v>0.1</v>
      </c>
      <c r="R55" s="35"/>
      <c r="S55" s="164">
        <v>-0.02</v>
      </c>
      <c r="T55" s="164">
        <v>-0.02</v>
      </c>
      <c r="U55" s="164">
        <v>0.02</v>
      </c>
      <c r="V55" s="164">
        <v>0.02</v>
      </c>
      <c r="W55" s="35"/>
    </row>
    <row r="56" spans="2:23" s="195" customFormat="1" hidden="1" outlineLevel="1">
      <c r="B56" s="191" t="s">
        <v>170</v>
      </c>
      <c r="C56" s="192"/>
      <c r="D56" s="193">
        <v>547</v>
      </c>
      <c r="E56" s="193">
        <v>517</v>
      </c>
      <c r="F56" s="193">
        <v>560</v>
      </c>
      <c r="G56" s="193">
        <v>669</v>
      </c>
      <c r="H56" s="194"/>
      <c r="I56" s="193">
        <v>605</v>
      </c>
      <c r="J56" s="193">
        <v>611</v>
      </c>
      <c r="K56" s="193">
        <v>611</v>
      </c>
      <c r="L56" s="193">
        <v>715</v>
      </c>
      <c r="M56" s="194"/>
      <c r="N56" s="193">
        <v>645</v>
      </c>
      <c r="O56" s="193">
        <v>613</v>
      </c>
      <c r="P56" s="193">
        <v>615</v>
      </c>
      <c r="Q56" s="38">
        <f>P56*(1+Q57)</f>
        <v>676.5</v>
      </c>
      <c r="R56" s="31"/>
      <c r="S56" s="38">
        <f>Q56*(1+S57)</f>
        <v>690.03</v>
      </c>
      <c r="T56" s="38">
        <f>S56*(1+T57)</f>
        <v>703.8306</v>
      </c>
      <c r="U56" s="38">
        <f>T56*(1+U57)</f>
        <v>717.90721200000007</v>
      </c>
      <c r="V56" s="38">
        <f>U56*(1+V57)</f>
        <v>732.26535624000007</v>
      </c>
      <c r="W56" s="194"/>
    </row>
    <row r="57" spans="2:23" s="199" customFormat="1" hidden="1" outlineLevel="1">
      <c r="B57" s="325" t="s">
        <v>171</v>
      </c>
      <c r="C57" s="326"/>
      <c r="D57" s="30"/>
      <c r="E57" s="30">
        <f t="shared" ref="E57:F57" si="74">E56/D56-1</f>
        <v>-5.4844606946983565E-2</v>
      </c>
      <c r="F57" s="30">
        <f t="shared" si="74"/>
        <v>8.3172147001934205E-2</v>
      </c>
      <c r="G57" s="30">
        <f>G56/F56-1</f>
        <v>0.19464285714285712</v>
      </c>
      <c r="H57" s="35"/>
      <c r="I57" s="30">
        <f>I56/G56-1</f>
        <v>-9.5665171898355772E-2</v>
      </c>
      <c r="J57" s="30">
        <f>J56/I56-1</f>
        <v>9.917355371900749E-3</v>
      </c>
      <c r="K57" s="30">
        <f>K56/I56-1</f>
        <v>9.917355371900749E-3</v>
      </c>
      <c r="L57" s="30">
        <f>L56/K56-1</f>
        <v>0.17021276595744683</v>
      </c>
      <c r="M57" s="35"/>
      <c r="N57" s="30">
        <f>N56/L56-1</f>
        <v>-9.7902097902097918E-2</v>
      </c>
      <c r="O57" s="30">
        <f>O56/N56-1</f>
        <v>-4.9612403100775193E-2</v>
      </c>
      <c r="P57" s="30">
        <f>P56/O56-1</f>
        <v>3.2626427406199365E-3</v>
      </c>
      <c r="Q57" s="164">
        <v>0.1</v>
      </c>
      <c r="R57" s="35"/>
      <c r="S57" s="164">
        <v>0.02</v>
      </c>
      <c r="T57" s="164">
        <v>0.02</v>
      </c>
      <c r="U57" s="164">
        <v>0.02</v>
      </c>
      <c r="V57" s="164">
        <v>0.02</v>
      </c>
      <c r="W57" s="35"/>
    </row>
    <row r="58" spans="2:23" s="196" customFormat="1" hidden="1" outlineLevel="1">
      <c r="B58" s="191" t="s">
        <v>172</v>
      </c>
      <c r="C58" s="192"/>
      <c r="D58" s="193">
        <v>365</v>
      </c>
      <c r="E58" s="193">
        <v>393</v>
      </c>
      <c r="F58" s="193">
        <v>361</v>
      </c>
      <c r="G58" s="193">
        <v>447</v>
      </c>
      <c r="H58" s="194"/>
      <c r="I58" s="193">
        <v>455</v>
      </c>
      <c r="J58" s="193">
        <v>416</v>
      </c>
      <c r="K58" s="193">
        <v>412</v>
      </c>
      <c r="L58" s="193">
        <v>464</v>
      </c>
      <c r="M58" s="194"/>
      <c r="N58" s="193">
        <v>485</v>
      </c>
      <c r="O58" s="193">
        <v>462</v>
      </c>
      <c r="P58" s="193">
        <v>482</v>
      </c>
      <c r="Q58" s="38">
        <f>P58*(1+Q59)</f>
        <v>501.28000000000003</v>
      </c>
      <c r="R58" s="31"/>
      <c r="S58" s="38">
        <f>Q58*(1+S59)</f>
        <v>511.30560000000003</v>
      </c>
      <c r="T58" s="38">
        <f>S58*(1+T59)</f>
        <v>521.53171200000008</v>
      </c>
      <c r="U58" s="38">
        <f>T58*(1+U59)</f>
        <v>531.9623462400001</v>
      </c>
      <c r="V58" s="38">
        <f>U58*(1+V59)</f>
        <v>542.60159316480008</v>
      </c>
      <c r="W58" s="194"/>
    </row>
    <row r="59" spans="2:23" s="199" customFormat="1" hidden="1" outlineLevel="1">
      <c r="B59" s="197" t="s">
        <v>173</v>
      </c>
      <c r="C59" s="198"/>
      <c r="D59" s="30"/>
      <c r="E59" s="30">
        <f t="shared" ref="E59:F59" si="75">E58/D58-1</f>
        <v>7.6712328767123195E-2</v>
      </c>
      <c r="F59" s="30">
        <f t="shared" si="75"/>
        <v>-8.1424936386768398E-2</v>
      </c>
      <c r="G59" s="30">
        <f>G58/F58-1</f>
        <v>0.23822714681440438</v>
      </c>
      <c r="H59" s="35"/>
      <c r="I59" s="30">
        <f>I58/G58-1</f>
        <v>1.7897091722595126E-2</v>
      </c>
      <c r="J59" s="30">
        <f>J58/I58-1</f>
        <v>-8.5714285714285743E-2</v>
      </c>
      <c r="K59" s="30">
        <f>K58/I58-1</f>
        <v>-9.4505494505494503E-2</v>
      </c>
      <c r="L59" s="30">
        <f>L58/K58-1</f>
        <v>0.12621359223300965</v>
      </c>
      <c r="M59" s="35"/>
      <c r="N59" s="30">
        <f>N58/L58-1</f>
        <v>4.5258620689655249E-2</v>
      </c>
      <c r="O59" s="30">
        <f>O58/N58-1</f>
        <v>-4.7422680412371188E-2</v>
      </c>
      <c r="P59" s="30">
        <f>P58/O58-1</f>
        <v>4.3290043290043378E-2</v>
      </c>
      <c r="Q59" s="164">
        <v>0.04</v>
      </c>
      <c r="R59" s="35"/>
      <c r="S59" s="164">
        <v>0.02</v>
      </c>
      <c r="T59" s="164">
        <v>0.02</v>
      </c>
      <c r="U59" s="164">
        <v>0.02</v>
      </c>
      <c r="V59" s="164">
        <v>0.02</v>
      </c>
      <c r="W59" s="35"/>
    </row>
    <row r="60" spans="2:23" s="196" customFormat="1" hidden="1" outlineLevel="1">
      <c r="B60" s="191" t="s">
        <v>138</v>
      </c>
      <c r="C60" s="192"/>
      <c r="D60" s="193">
        <v>80</v>
      </c>
      <c r="E60" s="193">
        <v>64</v>
      </c>
      <c r="F60" s="193">
        <v>75</v>
      </c>
      <c r="G60" s="193">
        <v>61</v>
      </c>
      <c r="H60" s="194"/>
      <c r="I60" s="193">
        <v>67</v>
      </c>
      <c r="J60" s="193">
        <v>59</v>
      </c>
      <c r="K60" s="193">
        <v>55</v>
      </c>
      <c r="L60" s="193">
        <v>58</v>
      </c>
      <c r="M60" s="194"/>
      <c r="N60" s="193">
        <v>75</v>
      </c>
      <c r="O60" s="193">
        <v>77</v>
      </c>
      <c r="P60" s="193">
        <v>89</v>
      </c>
      <c r="Q60" s="38">
        <f>P60*(1+Q61)</f>
        <v>111.25</v>
      </c>
      <c r="R60" s="31"/>
      <c r="S60" s="38">
        <f>Q60*(1+S61)</f>
        <v>113.47500000000001</v>
      </c>
      <c r="T60" s="38">
        <f>S60*(1+T61)</f>
        <v>115.74450000000002</v>
      </c>
      <c r="U60" s="38">
        <f>T60*(1+U61)</f>
        <v>118.05939000000002</v>
      </c>
      <c r="V60" s="38">
        <f>U60*(1+V61)</f>
        <v>120.42057780000002</v>
      </c>
      <c r="W60" s="194"/>
    </row>
    <row r="61" spans="2:23" s="199" customFormat="1" hidden="1" outlineLevel="1">
      <c r="B61" s="197" t="s">
        <v>174</v>
      </c>
      <c r="C61" s="198"/>
      <c r="D61" s="30"/>
      <c r="E61" s="30">
        <f t="shared" ref="E61:F61" si="76">E60/D60-1</f>
        <v>-0.19999999999999996</v>
      </c>
      <c r="F61" s="30">
        <f t="shared" si="76"/>
        <v>0.171875</v>
      </c>
      <c r="G61" s="30">
        <f>G60/F60-1</f>
        <v>-0.18666666666666665</v>
      </c>
      <c r="H61" s="35"/>
      <c r="I61" s="30">
        <f>I60/G60-1</f>
        <v>9.8360655737705027E-2</v>
      </c>
      <c r="J61" s="30">
        <f>J60/I60-1</f>
        <v>-0.11940298507462688</v>
      </c>
      <c r="K61" s="30">
        <f>K60/I60-1</f>
        <v>-0.17910447761194026</v>
      </c>
      <c r="L61" s="30">
        <f>L60/K60-1</f>
        <v>5.4545454545454453E-2</v>
      </c>
      <c r="M61" s="35"/>
      <c r="N61" s="30">
        <f>N60/L60-1</f>
        <v>0.2931034482758621</v>
      </c>
      <c r="O61" s="30">
        <f>O60/N60-1</f>
        <v>2.6666666666666616E-2</v>
      </c>
      <c r="P61" s="30">
        <f>P60/O60-1</f>
        <v>0.1558441558441559</v>
      </c>
      <c r="Q61" s="164">
        <v>0.25</v>
      </c>
      <c r="R61" s="35"/>
      <c r="S61" s="164">
        <v>0.02</v>
      </c>
      <c r="T61" s="164">
        <v>0.02</v>
      </c>
      <c r="U61" s="164">
        <v>0.02</v>
      </c>
      <c r="V61" s="164">
        <v>0.02</v>
      </c>
      <c r="W61" s="35"/>
    </row>
    <row r="62" spans="2:23" s="254" customFormat="1" hidden="1" outlineLevel="1">
      <c r="B62" s="249" t="s">
        <v>175</v>
      </c>
      <c r="C62" s="250"/>
      <c r="D62" s="251">
        <f>SUM(D46+D48+D50+D52+D54+D56+D58+D60)</f>
        <v>9397</v>
      </c>
      <c r="E62" s="251">
        <f t="shared" ref="E62:G62" si="77">SUM(E46+E48+E50+E52+E54+E56+E58+E60)</f>
        <v>8423</v>
      </c>
      <c r="F62" s="251">
        <f t="shared" si="77"/>
        <v>8820</v>
      </c>
      <c r="G62" s="251">
        <f t="shared" si="77"/>
        <v>9532</v>
      </c>
      <c r="H62" s="252"/>
      <c r="I62" s="251">
        <f>SUM(I46,I48,I50,I52,I54,I56,I58,I60)</f>
        <v>9435</v>
      </c>
      <c r="J62" s="251">
        <f>SUM(J46,J48,J50,J52,J54,J56,J58,J60)</f>
        <v>9078</v>
      </c>
      <c r="K62" s="251">
        <f>SUM(K46,K48,K50,K52,K54,K56,K58,K60)</f>
        <v>9326</v>
      </c>
      <c r="L62" s="251">
        <f>SUM(L46,L48,L50,L52,L54,L56,L58,L60)</f>
        <v>9911</v>
      </c>
      <c r="M62" s="252"/>
      <c r="N62" s="251">
        <f>SUM(N46,N48,N50,N52,N54,N56,N58,N60)</f>
        <v>9844</v>
      </c>
      <c r="O62" s="209">
        <f>SUM(O46,O48,O50,O52,O54,O56,O58,O60)</f>
        <v>8983</v>
      </c>
      <c r="P62" s="215">
        <f>SUM(P46,P48,P50,P52,P54,P56,P58,P60)</f>
        <v>8875</v>
      </c>
      <c r="Q62" s="215">
        <f>SUM(Q46,Q48,Q50,Q52,Q54,Q56,Q58,Q60)</f>
        <v>9644.8510000000006</v>
      </c>
      <c r="R62" s="214"/>
      <c r="S62" s="215">
        <f>SUM(S46,S48,S50,S52,S54,S56,S58,S60)</f>
        <v>9655.4776201371351</v>
      </c>
      <c r="T62" s="215">
        <f>SUM(T46,T48,T50,T52,T54,T56,T58,T60)</f>
        <v>9607.6585821360513</v>
      </c>
      <c r="U62" s="215">
        <f>SUM(U46,U48,U50,U52,U54,U56,U58,U60)</f>
        <v>9829.6141158801329</v>
      </c>
      <c r="V62" s="215">
        <f>SUM(V46,V48,V50,V52,V54,V56,V58,V60)</f>
        <v>10071.773665889999</v>
      </c>
      <c r="W62" s="253"/>
    </row>
    <row r="63" spans="2:23" s="255" customFormat="1" hidden="1" outlineLevel="1">
      <c r="B63" s="256" t="s">
        <v>176</v>
      </c>
      <c r="C63" s="257"/>
      <c r="D63" s="258"/>
      <c r="E63" s="258">
        <f t="shared" ref="E63:F63" si="78">E62/D62-1</f>
        <v>-0.10365010109609452</v>
      </c>
      <c r="F63" s="258">
        <f t="shared" si="78"/>
        <v>4.7132850528315284E-2</v>
      </c>
      <c r="G63" s="258">
        <f>G62/F62-1</f>
        <v>8.072562358276647E-2</v>
      </c>
      <c r="H63" s="259"/>
      <c r="I63" s="258">
        <f>I62/G62-1</f>
        <v>-1.017624842635334E-2</v>
      </c>
      <c r="J63" s="258">
        <f>J62/I62-1</f>
        <v>-3.7837837837837784E-2</v>
      </c>
      <c r="K63" s="258">
        <f>K62/I62-1</f>
        <v>-1.1552729199788003E-2</v>
      </c>
      <c r="L63" s="258">
        <f>L62/K62-1</f>
        <v>6.272785760240196E-2</v>
      </c>
      <c r="M63" s="259"/>
      <c r="N63" s="258">
        <f>N62/L62-1</f>
        <v>-6.7601654727070803E-3</v>
      </c>
      <c r="O63" s="258">
        <f>O62/N62-1</f>
        <v>-8.7464445347419706E-2</v>
      </c>
      <c r="P63" s="258">
        <f t="shared" ref="P63:Q63" si="79">P62/O62-1</f>
        <v>-1.202270956250695E-2</v>
      </c>
      <c r="Q63" s="258">
        <f t="shared" si="79"/>
        <v>8.6743774647887406E-2</v>
      </c>
      <c r="R63" s="259"/>
      <c r="S63" s="258">
        <f>S62/Q62-1</f>
        <v>1.101792048123329E-3</v>
      </c>
      <c r="T63" s="258">
        <f>T62/S62-1</f>
        <v>-4.9525295259712498E-3</v>
      </c>
      <c r="U63" s="258">
        <f t="shared" ref="U63" si="80">U62/T62-1</f>
        <v>2.3101938088929685E-2</v>
      </c>
      <c r="V63" s="258">
        <f t="shared" ref="V63" si="81">V62/U62-1</f>
        <v>2.4635712771129858E-2</v>
      </c>
      <c r="W63" s="259"/>
    </row>
    <row r="64" spans="2:23" s="201" customFormat="1" hidden="1" outlineLevel="1">
      <c r="B64" s="202" t="s">
        <v>195</v>
      </c>
      <c r="C64" s="203"/>
      <c r="D64" s="38">
        <v>2688</v>
      </c>
      <c r="E64" s="38">
        <v>2732</v>
      </c>
      <c r="F64" s="38">
        <v>2725</v>
      </c>
      <c r="G64" s="38">
        <v>2825</v>
      </c>
      <c r="H64" s="31"/>
      <c r="I64" s="38">
        <v>2810</v>
      </c>
      <c r="J64" s="38">
        <v>2858</v>
      </c>
      <c r="K64" s="38">
        <v>2811</v>
      </c>
      <c r="L64" s="38">
        <v>2932</v>
      </c>
      <c r="M64" s="31"/>
      <c r="N64" s="38">
        <v>2838</v>
      </c>
      <c r="O64" s="38">
        <v>2944</v>
      </c>
      <c r="P64" s="260">
        <v>3125</v>
      </c>
      <c r="Q64" s="260">
        <f>Q65*Q62</f>
        <v>2893.4553000000001</v>
      </c>
      <c r="R64" s="31"/>
      <c r="S64" s="260">
        <f t="shared" ref="S64:V64" si="82">S65*S62</f>
        <v>2896.6432860411405</v>
      </c>
      <c r="T64" s="260">
        <f t="shared" si="82"/>
        <v>2882.2975746408151</v>
      </c>
      <c r="U64" s="260">
        <f t="shared" si="82"/>
        <v>2948.8842347640398</v>
      </c>
      <c r="V64" s="260">
        <f t="shared" si="82"/>
        <v>3021.5320997669996</v>
      </c>
      <c r="W64" s="261"/>
    </row>
    <row r="65" spans="2:25" s="201" customFormat="1" hidden="1" outlineLevel="1">
      <c r="B65" s="202" t="s">
        <v>196</v>
      </c>
      <c r="C65" s="203"/>
      <c r="D65" s="262">
        <f>D64/D11</f>
        <v>0.28604873895924232</v>
      </c>
      <c r="E65" s="262">
        <f>E64/E11</f>
        <v>0.32434999406387272</v>
      </c>
      <c r="F65" s="262">
        <f>F64/F11</f>
        <v>0.30895691609977322</v>
      </c>
      <c r="G65" s="262">
        <f>G64/G11</f>
        <v>0.29637012169534199</v>
      </c>
      <c r="H65" s="194"/>
      <c r="I65" s="262">
        <f>I64/I11</f>
        <v>0.29782723900370961</v>
      </c>
      <c r="J65" s="262">
        <f>J64/J11</f>
        <v>0.31482705441727254</v>
      </c>
      <c r="K65" s="262">
        <f>K64/K11</f>
        <v>0.30141539781256704</v>
      </c>
      <c r="L65" s="262">
        <f>L64/L11</f>
        <v>0.29583291292503278</v>
      </c>
      <c r="M65" s="194"/>
      <c r="N65" s="262">
        <f>N64/N11</f>
        <v>0.28829744006501423</v>
      </c>
      <c r="O65" s="262">
        <f>O64/O11</f>
        <v>0.32773015696315261</v>
      </c>
      <c r="P65" s="262">
        <f>P64/P11</f>
        <v>0.352112676056338</v>
      </c>
      <c r="Q65" s="263">
        <v>0.3</v>
      </c>
      <c r="R65" s="194"/>
      <c r="S65" s="264">
        <v>0.3</v>
      </c>
      <c r="T65" s="264">
        <v>0.3</v>
      </c>
      <c r="U65" s="264">
        <v>0.3</v>
      </c>
      <c r="V65" s="264">
        <v>0.3</v>
      </c>
      <c r="W65" s="204"/>
    </row>
    <row r="66" spans="2:25" s="48" customFormat="1" collapsed="1">
      <c r="B66" s="363" t="s">
        <v>55</v>
      </c>
      <c r="C66" s="364"/>
      <c r="D66" s="64"/>
      <c r="E66" s="64"/>
      <c r="F66" s="64"/>
      <c r="G66" s="64"/>
      <c r="H66" s="65"/>
      <c r="I66" s="66"/>
      <c r="J66" s="66"/>
      <c r="K66" s="66"/>
      <c r="L66" s="66"/>
      <c r="M66" s="65"/>
      <c r="N66" s="64"/>
      <c r="O66" s="64"/>
      <c r="P66" s="66"/>
      <c r="Q66" s="66"/>
      <c r="R66" s="144"/>
      <c r="S66" s="66"/>
      <c r="T66" s="66"/>
      <c r="U66" s="64"/>
      <c r="V66" s="275"/>
      <c r="W66" s="144"/>
      <c r="Y66" s="63"/>
    </row>
    <row r="67" spans="2:25" s="49" customFormat="1" hidden="1" outlineLevel="1">
      <c r="B67" s="239" t="s">
        <v>197</v>
      </c>
      <c r="C67" s="240"/>
      <c r="D67" s="265">
        <f t="shared" ref="D67:O67" si="83">(D11-D14)/D11</f>
        <v>0.60125571991060978</v>
      </c>
      <c r="E67" s="265">
        <f t="shared" si="83"/>
        <v>0.48676243618663184</v>
      </c>
      <c r="F67" s="265">
        <f t="shared" si="83"/>
        <v>0.59240362811791381</v>
      </c>
      <c r="G67" s="265">
        <f t="shared" si="83"/>
        <v>0.58287872429710452</v>
      </c>
      <c r="H67" s="266">
        <f t="shared" si="83"/>
        <v>0.56759371889859556</v>
      </c>
      <c r="I67" s="30">
        <f t="shared" si="83"/>
        <v>0.5846316905140434</v>
      </c>
      <c r="J67" s="30">
        <f t="shared" si="83"/>
        <v>0.58074465741352721</v>
      </c>
      <c r="K67" s="30">
        <f t="shared" si="83"/>
        <v>0.61569804846665233</v>
      </c>
      <c r="L67" s="30">
        <f t="shared" si="83"/>
        <v>0.58954696801533646</v>
      </c>
      <c r="M67" s="266">
        <f t="shared" si="83"/>
        <v>0.59266225165562914</v>
      </c>
      <c r="N67" s="265">
        <f t="shared" si="83"/>
        <v>0.60859406745225519</v>
      </c>
      <c r="O67" s="265">
        <f t="shared" si="83"/>
        <v>0.61260158076366467</v>
      </c>
      <c r="P67" s="265">
        <f t="shared" ref="P67" si="84">(P11-P14)/P11</f>
        <v>0.63785915492957745</v>
      </c>
      <c r="Q67" s="32">
        <v>0.61299999999999999</v>
      </c>
      <c r="R67" s="35"/>
      <c r="S67" s="32">
        <v>0.61199999999999999</v>
      </c>
      <c r="T67" s="32">
        <v>0.61199999999999999</v>
      </c>
      <c r="U67" s="32">
        <v>0.61199999999999999</v>
      </c>
      <c r="V67" s="32">
        <v>0.61199999999999999</v>
      </c>
      <c r="W67" s="35"/>
      <c r="Y67" s="103"/>
    </row>
    <row r="68" spans="2:25" s="49" customFormat="1" hidden="1" outlineLevel="1">
      <c r="B68" s="239" t="s">
        <v>198</v>
      </c>
      <c r="C68" s="240"/>
      <c r="D68" s="265">
        <f t="shared" ref="D68:O68" si="85">(D12-D15)/D12</f>
        <v>0.65364583333333337</v>
      </c>
      <c r="E68" s="265">
        <f t="shared" si="85"/>
        <v>0.67752562225475843</v>
      </c>
      <c r="F68" s="265">
        <f t="shared" si="85"/>
        <v>0.65357798165137615</v>
      </c>
      <c r="G68" s="265">
        <f t="shared" si="85"/>
        <v>0.65451327433628315</v>
      </c>
      <c r="H68" s="266">
        <f t="shared" si="85"/>
        <v>0.65979945305378307</v>
      </c>
      <c r="I68" s="30">
        <f t="shared" si="85"/>
        <v>0.64661921708185055</v>
      </c>
      <c r="J68" s="30">
        <f t="shared" si="85"/>
        <v>0.63610916724982502</v>
      </c>
      <c r="K68" s="30">
        <f t="shared" si="85"/>
        <v>0.63429384560654567</v>
      </c>
      <c r="L68" s="30">
        <f t="shared" si="85"/>
        <v>0.64461118690313779</v>
      </c>
      <c r="M68" s="266">
        <f t="shared" si="85"/>
        <v>0.64043466830251516</v>
      </c>
      <c r="N68" s="265">
        <f t="shared" si="85"/>
        <v>0.64869626497533472</v>
      </c>
      <c r="O68" s="265">
        <f t="shared" si="85"/>
        <v>0.65523097826086951</v>
      </c>
      <c r="P68" s="265">
        <f t="shared" ref="P68" si="86">(P12-P15)/P12</f>
        <v>0.65920000000000001</v>
      </c>
      <c r="Q68" s="32">
        <v>0.65500000000000003</v>
      </c>
      <c r="R68" s="35"/>
      <c r="S68" s="32">
        <v>0.65500000000000003</v>
      </c>
      <c r="T68" s="32">
        <v>0.65500000000000003</v>
      </c>
      <c r="U68" s="32">
        <v>0.65500000000000003</v>
      </c>
      <c r="V68" s="32">
        <v>0.65500000000000003</v>
      </c>
      <c r="W68" s="35"/>
      <c r="Y68" s="103"/>
    </row>
    <row r="69" spans="2:25" s="49" customFormat="1" hidden="1" outlineLevel="1">
      <c r="B69" s="348" t="s">
        <v>147</v>
      </c>
      <c r="C69" s="360"/>
      <c r="D69" s="265">
        <f>D20/D13</f>
        <v>0.1426561853537443</v>
      </c>
      <c r="E69" s="265">
        <f>E20/E13</f>
        <v>0.12658000896458987</v>
      </c>
      <c r="F69" s="265">
        <f>F20/F13</f>
        <v>0.13555651797314855</v>
      </c>
      <c r="G69" s="265">
        <f>G20/G13</f>
        <v>0.12891478514202476</v>
      </c>
      <c r="H69" s="266"/>
      <c r="I69" s="30">
        <f>I20/I13</f>
        <v>0.12927725602286647</v>
      </c>
      <c r="J69" s="30">
        <f>J20/J13</f>
        <v>0.12809986595174264</v>
      </c>
      <c r="K69" s="30">
        <f>K20/K13</f>
        <v>0.12746148142044986</v>
      </c>
      <c r="L69" s="30">
        <f>L20/L13</f>
        <v>0.12053258584442887</v>
      </c>
      <c r="M69" s="266"/>
      <c r="N69" s="265">
        <f>N20/N13</f>
        <v>0.12300898911843558</v>
      </c>
      <c r="O69" s="265">
        <f>O20/O13</f>
        <v>0.12651966127274253</v>
      </c>
      <c r="P69" s="265">
        <f>P20/P13</f>
        <v>0.13550000000000001</v>
      </c>
      <c r="Q69" s="32">
        <v>0.11899999999999999</v>
      </c>
      <c r="R69" s="35"/>
      <c r="S69" s="32">
        <v>0.12</v>
      </c>
      <c r="T69" s="32">
        <v>0.12</v>
      </c>
      <c r="U69" s="32">
        <v>0.12</v>
      </c>
      <c r="V69" s="32">
        <v>0.12</v>
      </c>
      <c r="W69" s="35"/>
      <c r="Y69" s="103"/>
    </row>
    <row r="70" spans="2:25" s="49" customFormat="1" hidden="1" outlineLevel="1">
      <c r="B70" s="239" t="s">
        <v>148</v>
      </c>
      <c r="C70" s="240"/>
      <c r="D70" s="265">
        <f>D21/D13</f>
        <v>0.19950351675630948</v>
      </c>
      <c r="E70" s="265">
        <f>E21/E13</f>
        <v>0.20412371134020618</v>
      </c>
      <c r="F70" s="265">
        <f>F21/F13</f>
        <v>0.20285838025119099</v>
      </c>
      <c r="G70" s="265">
        <f>G21/G13</f>
        <v>0.20012948126567937</v>
      </c>
      <c r="H70" s="266"/>
      <c r="I70" s="30">
        <f>I21/I13</f>
        <v>0.20538995508370764</v>
      </c>
      <c r="J70" s="30">
        <f>J21/J13</f>
        <v>0.19336461126005361</v>
      </c>
      <c r="K70" s="30">
        <f>K21/K13</f>
        <v>0.20177968196424156</v>
      </c>
      <c r="L70" s="30">
        <f>L21/L13</f>
        <v>0.19847387682005763</v>
      </c>
      <c r="M70" s="266"/>
      <c r="N70" s="265">
        <f>N21/N13</f>
        <v>0.19263523103611419</v>
      </c>
      <c r="O70" s="265">
        <f>O21/O13</f>
        <v>0.19166596797182864</v>
      </c>
      <c r="P70" s="265">
        <f>P21/P13</f>
        <v>0.20391666666666666</v>
      </c>
      <c r="Q70" s="32">
        <v>0.19</v>
      </c>
      <c r="R70" s="35"/>
      <c r="S70" s="32">
        <v>0.19</v>
      </c>
      <c r="T70" s="32">
        <v>0.19</v>
      </c>
      <c r="U70" s="32">
        <v>0.19</v>
      </c>
      <c r="V70" s="32">
        <v>0.19</v>
      </c>
      <c r="W70" s="35"/>
      <c r="Y70" s="103"/>
    </row>
    <row r="71" spans="2:25" s="49" customFormat="1" hidden="1" outlineLevel="1">
      <c r="B71" s="239" t="s">
        <v>149</v>
      </c>
      <c r="C71" s="240"/>
      <c r="D71" s="265">
        <f>D22/D13</f>
        <v>4.2614811750103433E-2</v>
      </c>
      <c r="E71" s="265">
        <f>E22/E13</f>
        <v>4.0430300313760645E-2</v>
      </c>
      <c r="F71" s="265">
        <f>F22/F13</f>
        <v>3.9844088349935039E-2</v>
      </c>
      <c r="G71" s="265">
        <f>G22/G13</f>
        <v>4.1110301853200616E-2</v>
      </c>
      <c r="H71" s="266"/>
      <c r="I71" s="30">
        <f>I22/I13</f>
        <v>4.1159657002858306E-2</v>
      </c>
      <c r="J71" s="30">
        <f>J22/J13</f>
        <v>4.1052278820375335E-2</v>
      </c>
      <c r="K71" s="30">
        <f>K22/K13</f>
        <v>4.2020268600148306E-2</v>
      </c>
      <c r="L71" s="30">
        <f>L22/L13</f>
        <v>4.1734797165771234E-2</v>
      </c>
      <c r="M71" s="266"/>
      <c r="N71" s="265">
        <f>N22/N13</f>
        <v>4.2501182778741521E-2</v>
      </c>
      <c r="O71" s="265">
        <f>O22/O13</f>
        <v>1.4756434979458373E-2</v>
      </c>
      <c r="P71" s="265">
        <f>P22/P13</f>
        <v>4.7166666666666669E-2</v>
      </c>
      <c r="Q71" s="32">
        <v>2.8000000000000001E-2</v>
      </c>
      <c r="R71" s="35"/>
      <c r="S71" s="32">
        <v>3.5000000000000003E-2</v>
      </c>
      <c r="T71" s="32">
        <v>3.5000000000000003E-2</v>
      </c>
      <c r="U71" s="32">
        <v>3.5000000000000003E-2</v>
      </c>
      <c r="V71" s="32">
        <v>3.5000000000000003E-2</v>
      </c>
      <c r="W71" s="35"/>
      <c r="Y71" s="103"/>
    </row>
    <row r="72" spans="2:25" s="267" customFormat="1" hidden="1" outlineLevel="1">
      <c r="B72" s="207" t="s">
        <v>150</v>
      </c>
      <c r="C72" s="208"/>
      <c r="D72" s="268"/>
      <c r="E72" s="268"/>
      <c r="F72" s="268"/>
      <c r="G72" s="268"/>
      <c r="H72" s="269"/>
      <c r="I72" s="271">
        <f>AVERAGE(F23,G23)</f>
        <v>69.5</v>
      </c>
      <c r="J72" s="271">
        <f>AVERAGE(I23,G23)</f>
        <v>69.5</v>
      </c>
      <c r="K72" s="271">
        <f>AVERAGE(I23,J23)</f>
        <v>71.5</v>
      </c>
      <c r="L72" s="271">
        <f>AVERAGE(J23,K23)</f>
        <v>71</v>
      </c>
      <c r="M72" s="272"/>
      <c r="N72" s="273">
        <f>L72</f>
        <v>71</v>
      </c>
      <c r="O72" s="273">
        <f>N72</f>
        <v>71</v>
      </c>
      <c r="P72" s="273">
        <f>O72</f>
        <v>71</v>
      </c>
      <c r="Q72" s="289">
        <f>P72</f>
        <v>71</v>
      </c>
      <c r="R72" s="276"/>
      <c r="S72" s="131">
        <f>Q72</f>
        <v>71</v>
      </c>
      <c r="T72" s="131">
        <f t="shared" ref="T72:V73" si="87">S72</f>
        <v>71</v>
      </c>
      <c r="U72" s="131">
        <f t="shared" si="87"/>
        <v>71</v>
      </c>
      <c r="V72" s="131">
        <f t="shared" si="87"/>
        <v>71</v>
      </c>
      <c r="W72" s="276"/>
      <c r="Y72" s="196"/>
    </row>
    <row r="73" spans="2:25" s="49" customFormat="1" hidden="1" outlineLevel="1">
      <c r="B73" s="239" t="s">
        <v>199</v>
      </c>
      <c r="C73" s="240"/>
      <c r="D73" s="265"/>
      <c r="E73" s="265"/>
      <c r="F73" s="265"/>
      <c r="G73" s="265"/>
      <c r="H73" s="266"/>
      <c r="I73" s="271">
        <f>AVERAGE(F24,G24)</f>
        <v>54</v>
      </c>
      <c r="J73" s="271">
        <f>AVERAGE(I24,G24)</f>
        <v>200</v>
      </c>
      <c r="K73" s="271">
        <f>AVERAGE(I24,J24)</f>
        <v>193.5</v>
      </c>
      <c r="L73" s="271">
        <f>AVERAGE(J24,K24)</f>
        <v>46.5</v>
      </c>
      <c r="M73" s="266"/>
      <c r="N73" s="271">
        <f>AVERAGE(K24,L24)</f>
        <v>48.5</v>
      </c>
      <c r="O73" s="271">
        <f>AVERAGE(N24,L24)</f>
        <v>107.5</v>
      </c>
      <c r="P73" s="271">
        <f>AVERAGE(O24,M24)</f>
        <v>290</v>
      </c>
      <c r="Q73" s="289">
        <f t="shared" ref="Q73:Q75" si="88">P73</f>
        <v>290</v>
      </c>
      <c r="R73" s="35"/>
      <c r="S73" s="131">
        <f>Q73</f>
        <v>290</v>
      </c>
      <c r="T73" s="131">
        <f t="shared" si="87"/>
        <v>290</v>
      </c>
      <c r="U73" s="131">
        <f t="shared" si="87"/>
        <v>290</v>
      </c>
      <c r="V73" s="131">
        <f t="shared" si="87"/>
        <v>290</v>
      </c>
      <c r="W73" s="35"/>
      <c r="Y73" s="103"/>
    </row>
    <row r="74" spans="2:25" s="49" customFormat="1" hidden="1" outlineLevel="1">
      <c r="B74" s="244" t="s">
        <v>224</v>
      </c>
      <c r="C74" s="240"/>
      <c r="D74" s="265"/>
      <c r="E74" s="265"/>
      <c r="F74" s="265"/>
      <c r="G74" s="265"/>
      <c r="H74" s="266"/>
      <c r="I74" s="38">
        <f>AVERAGE(I29,G29)</f>
        <v>181</v>
      </c>
      <c r="J74" s="38">
        <f t="shared" ref="J74:L75" si="89">AVERAGE(J29,I29)</f>
        <v>184</v>
      </c>
      <c r="K74" s="38">
        <f t="shared" si="89"/>
        <v>189.5</v>
      </c>
      <c r="L74" s="38">
        <f t="shared" si="89"/>
        <v>200.5</v>
      </c>
      <c r="M74" s="266"/>
      <c r="N74" s="38">
        <f>AVERAGE(N29,L29)</f>
        <v>218</v>
      </c>
      <c r="O74" s="38">
        <f>AVERAGE(O29,N29)</f>
        <v>231</v>
      </c>
      <c r="P74" s="38">
        <f>AVERAGE(P29,O29)</f>
        <v>253.5</v>
      </c>
      <c r="Q74" s="131">
        <f t="shared" si="88"/>
        <v>253.5</v>
      </c>
      <c r="R74" s="31"/>
      <c r="S74" s="131">
        <f>Q74</f>
        <v>253.5</v>
      </c>
      <c r="T74" s="131">
        <f t="shared" ref="T74:V75" si="90">S74</f>
        <v>253.5</v>
      </c>
      <c r="U74" s="131">
        <f t="shared" si="90"/>
        <v>253.5</v>
      </c>
      <c r="V74" s="131">
        <f t="shared" si="90"/>
        <v>253.5</v>
      </c>
      <c r="W74" s="35"/>
      <c r="Y74" s="103"/>
    </row>
    <row r="75" spans="2:25" s="48" customFormat="1" hidden="1" outlineLevel="1">
      <c r="B75" s="67" t="s">
        <v>31</v>
      </c>
      <c r="C75" s="68"/>
      <c r="D75" s="75"/>
      <c r="E75" s="75"/>
      <c r="F75" s="75"/>
      <c r="G75" s="75"/>
      <c r="H75" s="76"/>
      <c r="I75" s="38">
        <f>AVERAGE(I30,G30)</f>
        <v>-140.5</v>
      </c>
      <c r="J75" s="38">
        <f t="shared" si="89"/>
        <v>-139</v>
      </c>
      <c r="K75" s="38">
        <f t="shared" si="89"/>
        <v>-139</v>
      </c>
      <c r="L75" s="38">
        <f t="shared" si="89"/>
        <v>-144</v>
      </c>
      <c r="M75" s="270"/>
      <c r="N75" s="38">
        <f>AVERAGE(N30,L30)</f>
        <v>-154</v>
      </c>
      <c r="O75" s="38">
        <f>AVERAGE(O30,N30)</f>
        <v>-160.5</v>
      </c>
      <c r="P75" s="38">
        <f>AVERAGE(P30,O30)</f>
        <v>-168.5</v>
      </c>
      <c r="Q75" s="131">
        <f t="shared" si="88"/>
        <v>-168.5</v>
      </c>
      <c r="R75" s="31"/>
      <c r="S75" s="131">
        <f>Q75</f>
        <v>-168.5</v>
      </c>
      <c r="T75" s="131">
        <f t="shared" si="90"/>
        <v>-168.5</v>
      </c>
      <c r="U75" s="131">
        <f t="shared" si="90"/>
        <v>-168.5</v>
      </c>
      <c r="V75" s="131">
        <f t="shared" si="90"/>
        <v>-168.5</v>
      </c>
      <c r="W75" s="76"/>
      <c r="X75" s="77"/>
      <c r="Y75" s="286"/>
    </row>
    <row r="76" spans="2:25" s="44" customFormat="1" hidden="1" outlineLevel="1">
      <c r="B76" s="348" t="s">
        <v>155</v>
      </c>
      <c r="C76" s="360"/>
      <c r="D76" s="30">
        <f t="shared" ref="D76:L76" si="91">D31/D13</f>
        <v>4.6338436077782378E-3</v>
      </c>
      <c r="E76" s="30">
        <f t="shared" si="91"/>
        <v>4.9305244285073957E-3</v>
      </c>
      <c r="F76" s="30">
        <f t="shared" si="91"/>
        <v>6.5829363360762234E-3</v>
      </c>
      <c r="G76" s="30">
        <f t="shared" si="91"/>
        <v>4.5318442987780207E-3</v>
      </c>
      <c r="H76" s="35">
        <f t="shared" si="91"/>
        <v>5.1546391752577319E-3</v>
      </c>
      <c r="I76" s="30">
        <f t="shared" si="91"/>
        <v>-1.7966516945692118E-3</v>
      </c>
      <c r="J76" s="30">
        <f t="shared" si="91"/>
        <v>1.6839812332439679E-2</v>
      </c>
      <c r="K76" s="30">
        <f t="shared" si="91"/>
        <v>4.8611683282524512E-3</v>
      </c>
      <c r="L76" s="30">
        <f t="shared" si="91"/>
        <v>-7.7863427548080662E-4</v>
      </c>
      <c r="M76" s="35">
        <f>M30/M11</f>
        <v>-1.4993377483443709E-2</v>
      </c>
      <c r="N76" s="30">
        <f>N31/N13</f>
        <v>-6.308153288124901E-4</v>
      </c>
      <c r="O76" s="30">
        <f>O31/O13</f>
        <v>-5.2821329756015762E-3</v>
      </c>
      <c r="P76" s="30">
        <f>P31/P13</f>
        <v>3.3333333333333332E-4</v>
      </c>
      <c r="Q76" s="32">
        <v>-5.0000000000000001E-3</v>
      </c>
      <c r="R76" s="35">
        <f>R30/R11</f>
        <v>-1.779266476844326E-2</v>
      </c>
      <c r="S76" s="32">
        <v>-5.0000000000000001E-3</v>
      </c>
      <c r="T76" s="32">
        <v>-5.0000000000000001E-3</v>
      </c>
      <c r="U76" s="32">
        <v>-5.0000000000000001E-3</v>
      </c>
      <c r="V76" s="32">
        <v>-5.0000000000000001E-3</v>
      </c>
      <c r="W76" s="35">
        <v>-1E-3</v>
      </c>
      <c r="Y76" s="63"/>
    </row>
    <row r="77" spans="2:25" s="44" customFormat="1" hidden="1" outlineLevel="1">
      <c r="B77" s="348" t="s">
        <v>22</v>
      </c>
      <c r="C77" s="360"/>
      <c r="D77" s="30">
        <f t="shared" ref="D77:O77" si="92">D33/D32</f>
        <v>0.21417322834645669</v>
      </c>
      <c r="E77" s="30">
        <f t="shared" si="92"/>
        <v>0.18575498575498575</v>
      </c>
      <c r="F77" s="30">
        <f t="shared" si="92"/>
        <v>0.1744890234670704</v>
      </c>
      <c r="G77" s="30">
        <f t="shared" si="92"/>
        <v>0.19114470842332612</v>
      </c>
      <c r="H77" s="35">
        <f t="shared" si="92"/>
        <v>0.19166237776634071</v>
      </c>
      <c r="I77" s="30">
        <f t="shared" si="92"/>
        <v>0.22542372881355932</v>
      </c>
      <c r="J77" s="30">
        <f t="shared" si="92"/>
        <v>0.16568047337278108</v>
      </c>
      <c r="K77" s="30">
        <f t="shared" si="92"/>
        <v>0.19703459637561779</v>
      </c>
      <c r="L77" s="30">
        <f t="shared" si="92"/>
        <v>0.2093419706784862</v>
      </c>
      <c r="M77" s="35">
        <f t="shared" si="92"/>
        <v>0.19819658959021516</v>
      </c>
      <c r="N77" s="30">
        <f t="shared" si="92"/>
        <v>0.22537456168313674</v>
      </c>
      <c r="O77" s="30">
        <f t="shared" si="92"/>
        <v>4.8094373865698731E-2</v>
      </c>
      <c r="P77" s="30">
        <f t="shared" ref="P77" si="93">P33/P32</f>
        <v>0.23807979240999028</v>
      </c>
      <c r="Q77" s="32">
        <v>0.2</v>
      </c>
      <c r="R77" s="35">
        <f>R33/R32</f>
        <v>0.17609912341300163</v>
      </c>
      <c r="S77" s="32">
        <v>0.2</v>
      </c>
      <c r="T77" s="32">
        <v>0.2</v>
      </c>
      <c r="U77" s="32">
        <v>0.2</v>
      </c>
      <c r="V77" s="32">
        <v>0.2</v>
      </c>
      <c r="W77" s="35">
        <v>4.8094373865698731E-2</v>
      </c>
      <c r="Y77" s="63"/>
    </row>
    <row r="78" spans="2:25" s="44" customFormat="1" hidden="1" outlineLevel="1">
      <c r="B78" s="348" t="s">
        <v>200</v>
      </c>
      <c r="C78" s="360"/>
      <c r="D78" s="30">
        <f t="shared" ref="D78:W78" si="94">D17/D13</f>
        <v>0.61290856433595364</v>
      </c>
      <c r="E78" s="30">
        <f t="shared" si="94"/>
        <v>0.53348274316450017</v>
      </c>
      <c r="F78" s="30">
        <f t="shared" si="94"/>
        <v>0.6068427890861845</v>
      </c>
      <c r="G78" s="30">
        <f t="shared" si="94"/>
        <v>0.59925548272234364</v>
      </c>
      <c r="H78" s="35">
        <f t="shared" si="94"/>
        <v>0.58905010394128376</v>
      </c>
      <c r="I78" s="30">
        <f t="shared" si="94"/>
        <v>0.598856676194365</v>
      </c>
      <c r="J78" s="30">
        <f t="shared" si="94"/>
        <v>0.59400134048257369</v>
      </c>
      <c r="K78" s="30">
        <f t="shared" si="94"/>
        <v>0.62000494356101177</v>
      </c>
      <c r="L78" s="30">
        <f t="shared" si="94"/>
        <v>0.60211788522930776</v>
      </c>
      <c r="M78" s="35">
        <f t="shared" si="94"/>
        <v>0.60375094078639568</v>
      </c>
      <c r="N78" s="30">
        <f t="shared" si="94"/>
        <v>0.61756820690742786</v>
      </c>
      <c r="O78" s="30">
        <f t="shared" si="94"/>
        <v>0.62312400435985582</v>
      </c>
      <c r="P78" s="30">
        <f t="shared" ref="P78" si="95">P17/P13</f>
        <v>0.64341666666666664</v>
      </c>
      <c r="Q78" s="30">
        <f t="shared" si="94"/>
        <v>0.62269230769230777</v>
      </c>
      <c r="R78" s="35">
        <f t="shared" si="94"/>
        <v>0.62653498640473815</v>
      </c>
      <c r="S78" s="30">
        <f t="shared" si="94"/>
        <v>0.62192307692307691</v>
      </c>
      <c r="T78" s="30">
        <f t="shared" si="94"/>
        <v>0.62192307692307691</v>
      </c>
      <c r="U78" s="30">
        <f t="shared" si="94"/>
        <v>0.62192307692307691</v>
      </c>
      <c r="V78" s="30">
        <f t="shared" si="94"/>
        <v>0.62192307692307691</v>
      </c>
      <c r="W78" s="35">
        <f t="shared" si="94"/>
        <v>0.62192307692307702</v>
      </c>
      <c r="Y78" s="63"/>
    </row>
    <row r="79" spans="2:25" s="48" customFormat="1" hidden="1" outlineLevel="1">
      <c r="B79" s="348" t="s">
        <v>201</v>
      </c>
      <c r="C79" s="360"/>
      <c r="D79" s="30">
        <f t="shared" ref="D79:W79" si="96">D19/D13</f>
        <v>0</v>
      </c>
      <c r="E79" s="30">
        <f t="shared" si="96"/>
        <v>0</v>
      </c>
      <c r="F79" s="30">
        <f t="shared" si="96"/>
        <v>0</v>
      </c>
      <c r="G79" s="30">
        <f t="shared" si="96"/>
        <v>0</v>
      </c>
      <c r="H79" s="35">
        <f t="shared" si="96"/>
        <v>0</v>
      </c>
      <c r="I79" s="30">
        <f t="shared" si="96"/>
        <v>0.63291139240506333</v>
      </c>
      <c r="J79" s="30">
        <f t="shared" si="96"/>
        <v>0.61729222520107241</v>
      </c>
      <c r="K79" s="30">
        <f t="shared" si="96"/>
        <v>0.62527807530691271</v>
      </c>
      <c r="L79" s="30">
        <f t="shared" si="96"/>
        <v>0.62096083469594332</v>
      </c>
      <c r="M79" s="35">
        <f t="shared" si="96"/>
        <v>0.6241126095889018</v>
      </c>
      <c r="N79" s="30">
        <f t="shared" si="96"/>
        <v>0.63160384797350577</v>
      </c>
      <c r="O79" s="30">
        <f t="shared" si="96"/>
        <v>0.63771275257818394</v>
      </c>
      <c r="P79" s="30">
        <f t="shared" ref="P79" si="97">P19/P13</f>
        <v>0.65166666666666662</v>
      </c>
      <c r="Q79" s="371">
        <f t="shared" si="96"/>
        <v>0.63507375978076441</v>
      </c>
      <c r="R79" s="35">
        <f t="shared" si="96"/>
        <v>0.63887019832913694</v>
      </c>
      <c r="S79" s="30">
        <f t="shared" si="96"/>
        <v>0.63251885756261372</v>
      </c>
      <c r="T79" s="30">
        <f t="shared" si="96"/>
        <v>0.63401911588889626</v>
      </c>
      <c r="U79" s="30">
        <f t="shared" si="96"/>
        <v>0.63312731868043604</v>
      </c>
      <c r="V79" s="30">
        <f t="shared" si="96"/>
        <v>0.63331427660598083</v>
      </c>
      <c r="W79" s="35">
        <f t="shared" si="96"/>
        <v>0.63324416162510022</v>
      </c>
      <c r="Y79" s="63"/>
    </row>
    <row r="80" spans="2:25" s="48" customFormat="1" hidden="1" outlineLevel="1">
      <c r="B80" s="55" t="s">
        <v>25</v>
      </c>
      <c r="C80" s="56"/>
      <c r="D80" s="30">
        <f t="shared" ref="D80:W80" si="98">D26/D13</f>
        <v>0.20314439387670666</v>
      </c>
      <c r="E80" s="30">
        <f t="shared" si="98"/>
        <v>0.14943971313312415</v>
      </c>
      <c r="F80" s="30">
        <f t="shared" si="98"/>
        <v>0.22018189692507578</v>
      </c>
      <c r="G80" s="30">
        <f t="shared" si="98"/>
        <v>0.21696204580399772</v>
      </c>
      <c r="H80" s="35">
        <f t="shared" si="98"/>
        <v>0.19823087692503499</v>
      </c>
      <c r="I80" s="30">
        <f t="shared" si="98"/>
        <v>0.19126173948550429</v>
      </c>
      <c r="J80" s="30">
        <f t="shared" si="98"/>
        <v>0.21967158176943699</v>
      </c>
      <c r="K80" s="30">
        <f t="shared" si="98"/>
        <v>0.24099859932438</v>
      </c>
      <c r="L80" s="30">
        <f t="shared" si="98"/>
        <v>0.22432453476602041</v>
      </c>
      <c r="M80" s="35">
        <f t="shared" si="98"/>
        <v>0.21907609690608409</v>
      </c>
      <c r="N80" s="30">
        <f t="shared" si="98"/>
        <v>0.24278504967670714</v>
      </c>
      <c r="O80" s="30">
        <f t="shared" si="98"/>
        <v>0.27618009558145384</v>
      </c>
      <c r="P80" s="30">
        <f t="shared" ref="P80" si="99">P26/P13</f>
        <v>0.24866666666666667</v>
      </c>
      <c r="Q80" s="30">
        <f t="shared" si="98"/>
        <v>0.25690054017901925</v>
      </c>
      <c r="R80" s="35">
        <f t="shared" si="98"/>
        <v>0.25592649136500084</v>
      </c>
      <c r="S80" s="30">
        <f t="shared" si="98"/>
        <v>0.24816299703711028</v>
      </c>
      <c r="T80" s="30">
        <f t="shared" si="98"/>
        <v>0.24801985296707235</v>
      </c>
      <c r="U80" s="30">
        <f t="shared" si="98"/>
        <v>0.2486724961354054</v>
      </c>
      <c r="V80" s="30">
        <f t="shared" si="98"/>
        <v>0.24935173577660472</v>
      </c>
      <c r="W80" s="35">
        <f t="shared" si="98"/>
        <v>0.2485614598835903</v>
      </c>
      <c r="Y80" s="63"/>
    </row>
    <row r="81" spans="2:25" s="48" customFormat="1" hidden="1" outlineLevel="1">
      <c r="B81" s="55" t="s">
        <v>26</v>
      </c>
      <c r="C81" s="56"/>
      <c r="D81" s="30">
        <f t="shared" ref="D81:W81" si="100">D28/D13</f>
        <v>0</v>
      </c>
      <c r="E81" s="30">
        <f t="shared" si="100"/>
        <v>0</v>
      </c>
      <c r="F81" s="30">
        <f t="shared" si="100"/>
        <v>0</v>
      </c>
      <c r="G81" s="30">
        <f t="shared" si="100"/>
        <v>0</v>
      </c>
      <c r="H81" s="35">
        <f t="shared" si="100"/>
        <v>0</v>
      </c>
      <c r="I81" s="30">
        <f t="shared" si="100"/>
        <v>0.29187423438138016</v>
      </c>
      <c r="J81" s="30">
        <f t="shared" si="100"/>
        <v>0.28434986595174261</v>
      </c>
      <c r="K81" s="30">
        <f t="shared" si="100"/>
        <v>0.28614978989865703</v>
      </c>
      <c r="L81" s="30">
        <f t="shared" si="100"/>
        <v>0.29268862415323521</v>
      </c>
      <c r="M81" s="35">
        <f t="shared" si="100"/>
        <v>0.28884685014544048</v>
      </c>
      <c r="N81" s="30">
        <f t="shared" si="100"/>
        <v>0.30507806339694055</v>
      </c>
      <c r="O81" s="30">
        <f t="shared" si="100"/>
        <v>0.3096336044269305</v>
      </c>
      <c r="P81" s="30">
        <f t="shared" ref="P81" si="101">P28/P13</f>
        <v>0.29949999999999999</v>
      </c>
      <c r="Q81" s="371">
        <f t="shared" si="100"/>
        <v>0.29462977877642055</v>
      </c>
      <c r="R81" s="35">
        <f t="shared" si="100"/>
        <v>0.30215610029068879</v>
      </c>
      <c r="S81" s="30">
        <f t="shared" si="100"/>
        <v>0.29405638811554424</v>
      </c>
      <c r="T81" s="30">
        <f t="shared" si="100"/>
        <v>0.29359262181896462</v>
      </c>
      <c r="U81" s="30">
        <f t="shared" si="100"/>
        <v>0.29408880499447998</v>
      </c>
      <c r="V81" s="30">
        <f t="shared" si="100"/>
        <v>0.29430184148415028</v>
      </c>
      <c r="W81" s="35">
        <f t="shared" si="100"/>
        <v>0.29401387739703777</v>
      </c>
      <c r="Y81" s="63"/>
    </row>
    <row r="82" spans="2:25" s="48" customFormat="1" hidden="1" outlineLevel="1">
      <c r="B82" s="67" t="s">
        <v>37</v>
      </c>
      <c r="C82" s="68"/>
      <c r="D82" s="30"/>
      <c r="E82" s="30"/>
      <c r="F82" s="30"/>
      <c r="G82" s="30"/>
      <c r="H82" s="35"/>
      <c r="I82" s="30"/>
      <c r="J82" s="30"/>
      <c r="K82" s="30"/>
      <c r="L82" s="30"/>
      <c r="M82" s="35"/>
      <c r="N82" s="30"/>
      <c r="O82" s="30"/>
      <c r="P82" s="30"/>
      <c r="Q82" s="30"/>
      <c r="R82" s="35"/>
      <c r="S82" s="30"/>
      <c r="T82" s="30"/>
      <c r="U82" s="30"/>
      <c r="V82" s="30"/>
      <c r="W82" s="35"/>
      <c r="Y82" s="63"/>
    </row>
    <row r="83" spans="2:25" s="44" customFormat="1" collapsed="1">
      <c r="B83" s="363" t="s">
        <v>36</v>
      </c>
      <c r="C83" s="364"/>
      <c r="D83" s="46"/>
      <c r="E83" s="46"/>
      <c r="F83" s="46"/>
      <c r="G83" s="46"/>
      <c r="H83" s="74"/>
      <c r="I83" s="46"/>
      <c r="J83" s="46"/>
      <c r="K83" s="46"/>
      <c r="L83" s="46"/>
      <c r="M83" s="74"/>
      <c r="N83" s="46"/>
      <c r="O83" s="235"/>
      <c r="P83" s="235"/>
      <c r="Q83" s="235"/>
      <c r="R83" s="236"/>
      <c r="S83" s="235"/>
      <c r="T83" s="235"/>
      <c r="U83" s="235"/>
      <c r="V83" s="237"/>
      <c r="W83" s="74"/>
      <c r="Y83" s="63"/>
    </row>
    <row r="84" spans="2:25" s="187" customFormat="1" ht="15" hidden="1" customHeight="1" outlineLevel="1">
      <c r="B84" s="245" t="s">
        <v>204</v>
      </c>
      <c r="C84" s="40"/>
      <c r="D84" s="38"/>
      <c r="E84" s="38"/>
      <c r="F84" s="38"/>
      <c r="G84" s="38"/>
      <c r="H84" s="31"/>
      <c r="I84" s="38">
        <v>48</v>
      </c>
      <c r="J84" s="38">
        <v>45</v>
      </c>
      <c r="K84" s="38">
        <v>56</v>
      </c>
      <c r="L84" s="38">
        <v>58</v>
      </c>
      <c r="M84" s="31">
        <f>SUM(I84:L84)</f>
        <v>207</v>
      </c>
      <c r="N84" s="38">
        <v>51</v>
      </c>
      <c r="O84" s="38">
        <v>51</v>
      </c>
      <c r="P84" s="36">
        <v>58</v>
      </c>
      <c r="Q84" s="36">
        <f>P84/P86*Q86</f>
        <v>40.829173417721528</v>
      </c>
      <c r="R84" s="31">
        <f>SUM(N84:Q84)</f>
        <v>200.82917341772153</v>
      </c>
      <c r="S84" s="38">
        <f>Q84/Q86*S86</f>
        <v>55.292887029747341</v>
      </c>
      <c r="T84" s="38">
        <f>S84/S86*T86</f>
        <v>55.01904737415633</v>
      </c>
      <c r="U84" s="38">
        <f>T84/T86*U86</f>
        <v>56.290094000305977</v>
      </c>
      <c r="V84" s="38">
        <f t="shared" ref="V84" si="102">U84/U86*V86</f>
        <v>57.676840587957415</v>
      </c>
      <c r="W84" s="31">
        <f>SUM(S84:V84)</f>
        <v>224.27886899216708</v>
      </c>
      <c r="X84" s="188"/>
      <c r="Y84" s="63"/>
    </row>
    <row r="85" spans="2:25" s="187" customFormat="1" ht="15" hidden="1" customHeight="1" outlineLevel="1">
      <c r="B85" s="245" t="s">
        <v>205</v>
      </c>
      <c r="C85" s="40"/>
      <c r="D85" s="213"/>
      <c r="E85" s="213"/>
      <c r="F85" s="213"/>
      <c r="G85" s="213"/>
      <c r="H85" s="212"/>
      <c r="I85" s="213">
        <v>325</v>
      </c>
      <c r="J85" s="213">
        <v>261</v>
      </c>
      <c r="K85" s="213">
        <v>311</v>
      </c>
      <c r="L85" s="213">
        <v>338</v>
      </c>
      <c r="M85" s="212">
        <f>SUM(I85:L85)</f>
        <v>1235</v>
      </c>
      <c r="N85" s="213">
        <v>310</v>
      </c>
      <c r="O85" s="213">
        <v>280</v>
      </c>
      <c r="P85" s="213">
        <v>337</v>
      </c>
      <c r="Q85" s="213">
        <f>P85/P86*Q86</f>
        <v>237.23157658227851</v>
      </c>
      <c r="R85" s="212">
        <f>SUM(N85:Q85)</f>
        <v>1164.2315765822784</v>
      </c>
      <c r="S85" s="213">
        <f t="shared" ref="S85:U85" si="103">R85/R86*S86</f>
        <v>321.16319025474826</v>
      </c>
      <c r="T85" s="213">
        <f t="shared" si="103"/>
        <v>319.57262007235653</v>
      </c>
      <c r="U85" s="213">
        <f t="shared" si="103"/>
        <v>326.95536695618517</v>
      </c>
      <c r="V85" s="213">
        <f>U85/U86*V86</f>
        <v>335.01014546549709</v>
      </c>
      <c r="W85" s="212">
        <f>SUM(S85:V85)</f>
        <v>1302.7013227487871</v>
      </c>
      <c r="X85" s="188"/>
      <c r="Y85" s="63"/>
    </row>
    <row r="86" spans="2:25" s="50" customFormat="1" ht="15" hidden="1" customHeight="1" outlineLevel="1">
      <c r="B86" s="70" t="s">
        <v>41</v>
      </c>
      <c r="C86" s="40"/>
      <c r="D86" s="215"/>
      <c r="E86" s="215"/>
      <c r="F86" s="215"/>
      <c r="G86" s="215"/>
      <c r="H86" s="214"/>
      <c r="I86" s="215">
        <f t="shared" ref="I86:P86" si="104">SUM(I84:I85)</f>
        <v>373</v>
      </c>
      <c r="J86" s="215">
        <f t="shared" si="104"/>
        <v>306</v>
      </c>
      <c r="K86" s="215">
        <f t="shared" si="104"/>
        <v>367</v>
      </c>
      <c r="L86" s="215">
        <f t="shared" si="104"/>
        <v>396</v>
      </c>
      <c r="M86" s="214">
        <f t="shared" si="104"/>
        <v>1442</v>
      </c>
      <c r="N86" s="215">
        <f t="shared" si="104"/>
        <v>361</v>
      </c>
      <c r="O86" s="215">
        <f t="shared" si="104"/>
        <v>331</v>
      </c>
      <c r="P86" s="215">
        <f t="shared" si="104"/>
        <v>395</v>
      </c>
      <c r="Q86" s="215">
        <f>Q87*Q13</f>
        <v>278.06075000000004</v>
      </c>
      <c r="R86" s="214">
        <f>SUM(R84:R85)</f>
        <v>1365.0607499999999</v>
      </c>
      <c r="S86" s="215">
        <f>S87*S13</f>
        <v>376.56362718534825</v>
      </c>
      <c r="T86" s="215">
        <f>T87*T13</f>
        <v>374.69868470330601</v>
      </c>
      <c r="U86" s="215">
        <f>U87*U13</f>
        <v>383.3549505193252</v>
      </c>
      <c r="V86" s="215">
        <f>V87*V13</f>
        <v>392.79917296970996</v>
      </c>
      <c r="W86" s="214">
        <f>SUM(W84:W85)</f>
        <v>1526.9801917409541</v>
      </c>
      <c r="X86" s="71"/>
      <c r="Y86" s="287"/>
    </row>
    <row r="87" spans="2:25" s="48" customFormat="1" ht="15" hidden="1" customHeight="1" outlineLevel="1">
      <c r="B87" s="69" t="s">
        <v>42</v>
      </c>
      <c r="C87" s="40"/>
      <c r="D87" s="30"/>
      <c r="E87" s="30"/>
      <c r="F87" s="30"/>
      <c r="G87" s="30"/>
      <c r="H87" s="35"/>
      <c r="I87" s="30">
        <f>I86/I11</f>
        <v>3.9533651298357182E-2</v>
      </c>
      <c r="J87" s="30">
        <f>J86/J11</f>
        <v>3.3707865168539325E-2</v>
      </c>
      <c r="K87" s="30">
        <f>K86/K11</f>
        <v>3.9352348273643575E-2</v>
      </c>
      <c r="L87" s="30">
        <f>L86/L11</f>
        <v>3.9955604883462822E-2</v>
      </c>
      <c r="M87" s="35">
        <f>M86/M11</f>
        <v>3.819867549668874E-2</v>
      </c>
      <c r="N87" s="30">
        <f>N86/N13</f>
        <v>2.8465541712663616E-2</v>
      </c>
      <c r="O87" s="30">
        <f>O86/O13</f>
        <v>2.7752158967049551E-2</v>
      </c>
      <c r="P87" s="30">
        <f>P86/P13</f>
        <v>3.2916666666666664E-2</v>
      </c>
      <c r="Q87" s="32">
        <v>2.2176898804904775E-2</v>
      </c>
      <c r="R87" s="35">
        <v>0.04</v>
      </c>
      <c r="S87" s="32">
        <v>0.03</v>
      </c>
      <c r="T87" s="32">
        <v>0.03</v>
      </c>
      <c r="U87" s="32">
        <v>0.03</v>
      </c>
      <c r="V87" s="32">
        <v>0.03</v>
      </c>
      <c r="W87" s="35">
        <v>0.04</v>
      </c>
      <c r="Y87" s="63"/>
    </row>
    <row r="88" spans="2:25" s="187" customFormat="1" ht="15" hidden="1" customHeight="1" outlineLevel="1">
      <c r="B88" s="245" t="s">
        <v>217</v>
      </c>
      <c r="C88" s="40"/>
      <c r="D88" s="30"/>
      <c r="E88" s="30"/>
      <c r="F88" s="30"/>
      <c r="G88" s="30"/>
      <c r="H88" s="35"/>
      <c r="I88" s="291">
        <f>I86/I41</f>
        <v>7.2342901474010859E-2</v>
      </c>
      <c r="J88" s="291">
        <f>J86/J41</f>
        <v>5.9302325581395351E-2</v>
      </c>
      <c r="K88" s="291">
        <f>K86/K41</f>
        <v>7.1289821289821295E-2</v>
      </c>
      <c r="L88" s="291">
        <f>L86/L41</f>
        <v>7.7177938023777037E-2</v>
      </c>
      <c r="M88" s="292">
        <f>SUM(I88:L88)</f>
        <v>0.28011298636900456</v>
      </c>
      <c r="N88" s="291">
        <f>N86/N41</f>
        <v>7.0604341873655385E-2</v>
      </c>
      <c r="O88" s="291">
        <f>O86/O41</f>
        <v>6.4940160878948397E-2</v>
      </c>
      <c r="P88" s="291">
        <f>P86/P41</f>
        <v>7.7986179664363275E-2</v>
      </c>
      <c r="Q88" s="309">
        <f>Q86/Q41</f>
        <v>5.5000000000000014E-2</v>
      </c>
      <c r="R88" s="292">
        <f>SUM(N88:Q88)</f>
        <v>0.26853068241696704</v>
      </c>
      <c r="S88" s="291">
        <f>S86/S41</f>
        <v>7.4623110882471477E-2</v>
      </c>
      <c r="T88" s="291">
        <f>T86/T41</f>
        <v>7.4394151584065191E-2</v>
      </c>
      <c r="U88" s="291">
        <f>U86/U41</f>
        <v>7.6258655729489283E-2</v>
      </c>
      <c r="V88" s="291">
        <f>V86/V41</f>
        <v>7.813734206835346E-2</v>
      </c>
      <c r="W88" s="292">
        <f>SUM(S88:V88)</f>
        <v>0.30341326026437943</v>
      </c>
      <c r="Y88" s="63"/>
    </row>
    <row r="89" spans="2:25" s="48" customFormat="1" ht="15" hidden="1" customHeight="1" outlineLevel="1">
      <c r="B89" s="69" t="s">
        <v>206</v>
      </c>
      <c r="C89" s="40"/>
      <c r="D89" s="38"/>
      <c r="E89" s="38"/>
      <c r="F89" s="38"/>
      <c r="G89" s="38"/>
      <c r="H89" s="31"/>
      <c r="I89" s="38">
        <v>181</v>
      </c>
      <c r="J89" s="38">
        <v>233</v>
      </c>
      <c r="K89" s="38">
        <v>172</v>
      </c>
      <c r="L89" s="38">
        <v>179</v>
      </c>
      <c r="M89" s="31">
        <f>SUM(I89:L89)</f>
        <v>765</v>
      </c>
      <c r="N89" s="38">
        <v>128</v>
      </c>
      <c r="O89" s="38">
        <v>123</v>
      </c>
      <c r="P89" s="38">
        <v>115</v>
      </c>
      <c r="Q89" s="38">
        <f>P89/P91*Q91</f>
        <v>114.41326530612245</v>
      </c>
      <c r="R89" s="31">
        <f>SUM(N89:Q89)</f>
        <v>480.41326530612247</v>
      </c>
      <c r="S89" s="38">
        <f>Q89/Q91*S91</f>
        <v>114.70663265306123</v>
      </c>
      <c r="T89" s="38">
        <f>S89/S91*T91</f>
        <v>114.55994897959185</v>
      </c>
      <c r="U89" s="38">
        <f>T89/T91*U91</f>
        <v>114.63329081632654</v>
      </c>
      <c r="V89" s="38">
        <f>U89/U91*V91</f>
        <v>114.59661989795919</v>
      </c>
      <c r="W89" s="31">
        <f>SUM(S89:V89)</f>
        <v>458.49649234693879</v>
      </c>
      <c r="Y89" s="63"/>
    </row>
    <row r="90" spans="2:25" s="48" customFormat="1" ht="15" hidden="1" customHeight="1" outlineLevel="1">
      <c r="B90" s="245" t="s">
        <v>207</v>
      </c>
      <c r="C90" s="40"/>
      <c r="D90" s="213"/>
      <c r="E90" s="213"/>
      <c r="F90" s="213"/>
      <c r="G90" s="213"/>
      <c r="H90" s="212"/>
      <c r="I90" s="213">
        <v>71</v>
      </c>
      <c r="J90" s="213">
        <v>72</v>
      </c>
      <c r="K90" s="213">
        <v>70</v>
      </c>
      <c r="L90" s="213">
        <v>146</v>
      </c>
      <c r="M90" s="212">
        <f>SUM(I90:L90)</f>
        <v>359</v>
      </c>
      <c r="N90" s="213">
        <v>69</v>
      </c>
      <c r="O90" s="213">
        <v>71</v>
      </c>
      <c r="P90" s="213">
        <v>81</v>
      </c>
      <c r="Q90" s="213">
        <f>P90/P91*Q91</f>
        <v>80.58673469387756</v>
      </c>
      <c r="R90" s="212">
        <f>SUM(N90:Q90)</f>
        <v>301.58673469387759</v>
      </c>
      <c r="S90" s="213">
        <f t="shared" ref="S90:V90" si="105">R90/R91*S91</f>
        <v>75.396683673469397</v>
      </c>
      <c r="T90" s="213">
        <f t="shared" si="105"/>
        <v>75.300268476956006</v>
      </c>
      <c r="U90" s="213">
        <f t="shared" si="105"/>
        <v>75.348476075212702</v>
      </c>
      <c r="V90" s="213">
        <f t="shared" si="105"/>
        <v>75.324372276084361</v>
      </c>
      <c r="W90" s="212">
        <f>SUM(S90:V90)</f>
        <v>301.36980050172247</v>
      </c>
      <c r="Y90" s="63"/>
    </row>
    <row r="91" spans="2:25" s="48" customFormat="1" ht="15" hidden="1" customHeight="1" outlineLevel="1">
      <c r="B91" s="70" t="s">
        <v>43</v>
      </c>
      <c r="C91" s="40"/>
      <c r="D91" s="215"/>
      <c r="E91" s="215"/>
      <c r="F91" s="215"/>
      <c r="G91" s="215"/>
      <c r="H91" s="214"/>
      <c r="I91" s="215">
        <f t="shared" ref="I91:P91" si="106">SUM(I89:I90)</f>
        <v>252</v>
      </c>
      <c r="J91" s="215">
        <f t="shared" si="106"/>
        <v>305</v>
      </c>
      <c r="K91" s="215">
        <f t="shared" si="106"/>
        <v>242</v>
      </c>
      <c r="L91" s="215">
        <f t="shared" si="106"/>
        <v>325</v>
      </c>
      <c r="M91" s="214">
        <f t="shared" si="106"/>
        <v>1124</v>
      </c>
      <c r="N91" s="215">
        <f t="shared" si="106"/>
        <v>197</v>
      </c>
      <c r="O91" s="215">
        <f t="shared" si="106"/>
        <v>194</v>
      </c>
      <c r="P91" s="215">
        <f>SUM(P89:P90)</f>
        <v>196</v>
      </c>
      <c r="Q91" s="282">
        <f>AVERAGE(O91:P91)</f>
        <v>195</v>
      </c>
      <c r="R91" s="214">
        <f>SUM(R89:R90)</f>
        <v>782</v>
      </c>
      <c r="S91" s="282">
        <f>AVERAGE(P91:Q91)</f>
        <v>195.5</v>
      </c>
      <c r="T91" s="282">
        <f>AVERAGE(Q91,S91)</f>
        <v>195.25</v>
      </c>
      <c r="U91" s="282">
        <f>AVERAGE(S91:T91)</f>
        <v>195.375</v>
      </c>
      <c r="V91" s="282">
        <f>AVERAGE(T91:U91)</f>
        <v>195.3125</v>
      </c>
      <c r="W91" s="214">
        <f>SUM(W89:W90)</f>
        <v>759.86629284866126</v>
      </c>
      <c r="Y91" s="63"/>
    </row>
    <row r="92" spans="2:25" s="49" customFormat="1" ht="15" hidden="1" customHeight="1" outlineLevel="1">
      <c r="B92" s="245" t="s">
        <v>218</v>
      </c>
      <c r="C92" s="78"/>
      <c r="D92" s="38"/>
      <c r="E92" s="38"/>
      <c r="F92" s="38"/>
      <c r="G92" s="38"/>
      <c r="H92" s="31"/>
      <c r="I92" s="291">
        <f>I91/I41</f>
        <v>4.8875096974398756E-2</v>
      </c>
      <c r="J92" s="291">
        <f>J91/J41</f>
        <v>5.9108527131782947E-2</v>
      </c>
      <c r="K92" s="291">
        <f>K91/K41</f>
        <v>4.7008547008547008E-2</v>
      </c>
      <c r="L92" s="291">
        <f>L91/L41</f>
        <v>6.334047943870591E-2</v>
      </c>
      <c r="M92" s="292">
        <f>SUM(I92:L92)</f>
        <v>0.21833265055343462</v>
      </c>
      <c r="N92" s="291">
        <f>N91/N41</f>
        <v>3.8529239194210835E-2</v>
      </c>
      <c r="O92" s="291">
        <f>O91/O41</f>
        <v>3.8061604865607217E-2</v>
      </c>
      <c r="P92" s="291">
        <f>P91/P41</f>
        <v>3.8696939782823299E-2</v>
      </c>
      <c r="Q92" s="309">
        <f>Q91/Q41</f>
        <v>3.8570708019740295E-2</v>
      </c>
      <c r="R92" s="292">
        <f>SUM(N92:Q92)</f>
        <v>0.15385849186238165</v>
      </c>
      <c r="S92" s="291">
        <f>S91/S41</f>
        <v>3.8741973797544751E-2</v>
      </c>
      <c r="T92" s="291">
        <f>T91/T41</f>
        <v>3.8765703456606147E-2</v>
      </c>
      <c r="U92" s="291">
        <f>U91/U41</f>
        <v>3.8864855776521136E-2</v>
      </c>
      <c r="V92" s="291">
        <f>V91/V41</f>
        <v>3.8852423001160763E-2</v>
      </c>
      <c r="W92" s="292">
        <f>SUM(S92:V92)</f>
        <v>0.15522495603183278</v>
      </c>
      <c r="Y92" s="103"/>
    </row>
    <row r="93" spans="2:25" s="48" customFormat="1" ht="15" hidden="1" customHeight="1" outlineLevel="1">
      <c r="B93" s="80" t="s">
        <v>213</v>
      </c>
      <c r="C93" s="40"/>
      <c r="D93" s="38"/>
      <c r="E93" s="38"/>
      <c r="F93" s="38"/>
      <c r="G93" s="38"/>
      <c r="H93" s="31"/>
      <c r="I93" s="38">
        <v>188</v>
      </c>
      <c r="J93" s="38">
        <v>0</v>
      </c>
      <c r="K93" s="38">
        <v>-164</v>
      </c>
      <c r="L93" s="38">
        <v>5</v>
      </c>
      <c r="M93" s="31">
        <f t="shared" ref="M93:M94" si="107">SUM(I93:L93)</f>
        <v>29</v>
      </c>
      <c r="N93" s="38">
        <v>-1</v>
      </c>
      <c r="O93" s="38">
        <f>1-1</f>
        <v>0</v>
      </c>
      <c r="P93" s="38">
        <v>-74</v>
      </c>
      <c r="Q93" s="131">
        <v>0</v>
      </c>
      <c r="R93" s="31">
        <f>SUM(N93:Q93)</f>
        <v>-75</v>
      </c>
      <c r="S93" s="131">
        <f t="shared" ref="S93:S94" si="108">AVERAGE(P93:Q93)</f>
        <v>-37</v>
      </c>
      <c r="T93" s="131">
        <f t="shared" ref="T93:T94" si="109">AVERAGE(Q93,S93)</f>
        <v>-18.5</v>
      </c>
      <c r="U93" s="131">
        <f t="shared" ref="U93:V93" si="110">AVERAGE(S93:T93)</f>
        <v>-27.75</v>
      </c>
      <c r="V93" s="131">
        <f t="shared" si="110"/>
        <v>-23.125</v>
      </c>
      <c r="W93" s="31">
        <f>SUM(S93:V93)</f>
        <v>-106.375</v>
      </c>
      <c r="Y93" s="63"/>
    </row>
    <row r="94" spans="2:25" s="48" customFormat="1" ht="15" hidden="1" customHeight="1" outlineLevel="1">
      <c r="B94" s="245" t="s">
        <v>214</v>
      </c>
      <c r="C94" s="40"/>
      <c r="D94" s="38"/>
      <c r="E94" s="38"/>
      <c r="F94" s="38"/>
      <c r="G94" s="38"/>
      <c r="H94" s="31"/>
      <c r="I94" s="38">
        <f>101+318</f>
        <v>419</v>
      </c>
      <c r="J94" s="38">
        <f>92+69</f>
        <v>161</v>
      </c>
      <c r="K94" s="38">
        <f>79+24</f>
        <v>103</v>
      </c>
      <c r="L94" s="38">
        <f>79+73</f>
        <v>152</v>
      </c>
      <c r="M94" s="31">
        <f t="shared" si="107"/>
        <v>835</v>
      </c>
      <c r="N94" s="38">
        <f>91+142</f>
        <v>233</v>
      </c>
      <c r="O94" s="38">
        <f>-222+96</f>
        <v>-126</v>
      </c>
      <c r="P94" s="38">
        <f>76+17</f>
        <v>93</v>
      </c>
      <c r="Q94" s="131">
        <v>0</v>
      </c>
      <c r="R94" s="31">
        <f>SUM(N94:Q94)</f>
        <v>200</v>
      </c>
      <c r="S94" s="131">
        <f t="shared" si="108"/>
        <v>46.5</v>
      </c>
      <c r="T94" s="131">
        <f t="shared" si="109"/>
        <v>23.25</v>
      </c>
      <c r="U94" s="131">
        <f t="shared" ref="U94:V94" si="111">AVERAGE(S94:T94)</f>
        <v>34.875</v>
      </c>
      <c r="V94" s="131">
        <f t="shared" si="111"/>
        <v>29.0625</v>
      </c>
      <c r="W94" s="31">
        <f t="shared" ref="W94" si="112">SUM(R94:V94)</f>
        <v>333.6875</v>
      </c>
      <c r="Y94" s="63"/>
    </row>
    <row r="95" spans="2:25" s="187" customFormat="1" ht="15" hidden="1" customHeight="1" outlineLevel="1">
      <c r="B95" s="245" t="s">
        <v>216</v>
      </c>
      <c r="C95" s="40"/>
      <c r="D95" s="38"/>
      <c r="E95" s="38"/>
      <c r="F95" s="38"/>
      <c r="G95" s="38"/>
      <c r="H95" s="31"/>
      <c r="I95" s="213">
        <v>-258</v>
      </c>
      <c r="J95" s="213">
        <f>-126-298</f>
        <v>-424</v>
      </c>
      <c r="K95" s="213">
        <v>-190</v>
      </c>
      <c r="L95" s="213">
        <v>-185</v>
      </c>
      <c r="M95" s="212">
        <f>SUM(I95:L95)</f>
        <v>-1057</v>
      </c>
      <c r="N95" s="213">
        <v>-196</v>
      </c>
      <c r="O95" s="213">
        <v>-617</v>
      </c>
      <c r="P95" s="213">
        <v>-79</v>
      </c>
      <c r="Q95" s="290">
        <v>-5</v>
      </c>
      <c r="R95" s="212">
        <f>SUM(N95:Q95)</f>
        <v>-897</v>
      </c>
      <c r="S95" s="290">
        <f>AVERAGE(P95:Q95)</f>
        <v>-42</v>
      </c>
      <c r="T95" s="290">
        <f>AVERAGE(Q95,S95)</f>
        <v>-23.5</v>
      </c>
      <c r="U95" s="290">
        <f>AVERAGE(S95:T95)</f>
        <v>-32.75</v>
      </c>
      <c r="V95" s="290">
        <f>AVERAGE(T95:U95)</f>
        <v>-28.125</v>
      </c>
      <c r="W95" s="212">
        <f>SUM(S95:V95)</f>
        <v>-126.375</v>
      </c>
      <c r="Y95" s="63"/>
    </row>
    <row r="96" spans="2:25" s="48" customFormat="1" ht="15" hidden="1" customHeight="1" outlineLevel="1">
      <c r="B96" s="81" t="s">
        <v>215</v>
      </c>
      <c r="C96" s="40"/>
      <c r="D96" s="215"/>
      <c r="E96" s="215"/>
      <c r="F96" s="215"/>
      <c r="G96" s="215"/>
      <c r="H96" s="214"/>
      <c r="I96" s="215">
        <f>SUM(I93:I95)</f>
        <v>349</v>
      </c>
      <c r="J96" s="215">
        <f t="shared" ref="J96:W96" si="113">SUM(J93:J95)</f>
        <v>-263</v>
      </c>
      <c r="K96" s="215">
        <f t="shared" si="113"/>
        <v>-251</v>
      </c>
      <c r="L96" s="215">
        <f t="shared" si="113"/>
        <v>-28</v>
      </c>
      <c r="M96" s="214">
        <f>SUM(M93:M95)</f>
        <v>-193</v>
      </c>
      <c r="N96" s="215">
        <f t="shared" si="113"/>
        <v>36</v>
      </c>
      <c r="O96" s="215">
        <f t="shared" si="113"/>
        <v>-743</v>
      </c>
      <c r="P96" s="215">
        <f t="shared" si="113"/>
        <v>-60</v>
      </c>
      <c r="Q96" s="215">
        <f t="shared" si="113"/>
        <v>-5</v>
      </c>
      <c r="R96" s="214">
        <f>SUM(R93:R95)</f>
        <v>-772</v>
      </c>
      <c r="S96" s="215">
        <f t="shared" si="113"/>
        <v>-32.5</v>
      </c>
      <c r="T96" s="215">
        <f t="shared" si="113"/>
        <v>-18.75</v>
      </c>
      <c r="U96" s="215">
        <f t="shared" si="113"/>
        <v>-25.625</v>
      </c>
      <c r="V96" s="215">
        <f t="shared" si="113"/>
        <v>-22.1875</v>
      </c>
      <c r="W96" s="214">
        <f t="shared" si="113"/>
        <v>100.9375</v>
      </c>
      <c r="Y96" s="63"/>
    </row>
    <row r="97" spans="2:38" s="49" customFormat="1" ht="15" hidden="1" customHeight="1" outlineLevel="1">
      <c r="B97" s="245" t="s">
        <v>219</v>
      </c>
      <c r="C97" s="78"/>
      <c r="D97" s="38"/>
      <c r="E97" s="38"/>
      <c r="F97" s="38"/>
      <c r="G97" s="38"/>
      <c r="H97" s="31"/>
      <c r="I97" s="291">
        <f>I96/I46</f>
        <v>9.0743629745189805E-2</v>
      </c>
      <c r="J97" s="291">
        <f>J96/J46</f>
        <v>-7.2752420470262799E-2</v>
      </c>
      <c r="K97" s="291">
        <f>K96/K46</f>
        <v>-7.0505617977528093E-2</v>
      </c>
      <c r="L97" s="291">
        <f>L96/L46</f>
        <v>-7.5289056197902658E-3</v>
      </c>
      <c r="M97" s="292">
        <f>SUM(I97:L97)</f>
        <v>-6.004331432239135E-2</v>
      </c>
      <c r="N97" s="291">
        <f>N96/N46</f>
        <v>8.950770760815515E-3</v>
      </c>
      <c r="O97" s="291">
        <f>O96/O46</f>
        <v>-0.2133218489807637</v>
      </c>
      <c r="P97" s="291">
        <f>P96/P46</f>
        <v>-1.7406440382941687E-2</v>
      </c>
      <c r="Q97" s="291">
        <f>Q96/Q46</f>
        <v>-1.3271150032739926E-3</v>
      </c>
      <c r="R97" s="292">
        <f>SUM(N97:Q97)</f>
        <v>-0.22310463360616384</v>
      </c>
      <c r="S97" s="291">
        <f>S96/S46</f>
        <v>-8.5175013237460163E-3</v>
      </c>
      <c r="T97" s="291">
        <f>T96/T46</f>
        <v>-4.9141542075248918E-3</v>
      </c>
      <c r="U97" s="291">
        <f>U96/U46</f>
        <v>-6.5203987866835128E-3</v>
      </c>
      <c r="V97" s="291">
        <f>V96/V46</f>
        <v>-5.407524189568926E-3</v>
      </c>
      <c r="W97" s="292">
        <f>SUM(S97:V97)</f>
        <v>-2.5359578507523347E-2</v>
      </c>
      <c r="Y97" s="103"/>
    </row>
    <row r="98" spans="2:38" s="27" customFormat="1" ht="15" customHeight="1" collapsed="1">
      <c r="B98" s="333" t="s">
        <v>40</v>
      </c>
      <c r="C98" s="334"/>
      <c r="D98" s="45"/>
      <c r="E98" s="45"/>
      <c r="F98" s="45"/>
      <c r="G98" s="45"/>
      <c r="H98" s="41"/>
      <c r="I98" s="45"/>
      <c r="J98" s="45"/>
      <c r="K98" s="45"/>
      <c r="L98" s="45"/>
      <c r="M98" s="41"/>
      <c r="N98" s="45"/>
      <c r="O98" s="45"/>
      <c r="P98" s="45"/>
      <c r="Q98" s="45"/>
      <c r="R98" s="41"/>
      <c r="S98" s="45"/>
      <c r="T98" s="45"/>
      <c r="U98" s="45"/>
      <c r="V98" s="45"/>
      <c r="W98" s="41"/>
      <c r="Y98" s="63"/>
    </row>
    <row r="99" spans="2:38" s="27" customFormat="1" ht="15" hidden="1" customHeight="1" outlineLevel="1">
      <c r="B99" s="327" t="s">
        <v>16</v>
      </c>
      <c r="C99" s="328"/>
      <c r="D99" s="2"/>
      <c r="E99" s="30"/>
      <c r="F99" s="30"/>
      <c r="G99" s="30"/>
      <c r="H99" s="35"/>
      <c r="I99" s="140">
        <f>(I40+I103)/G40-1</f>
        <v>6.2902495174150808E-3</v>
      </c>
      <c r="J99" s="140">
        <f>(J40+J103)/I40-1</f>
        <v>1.7592542721807769E-2</v>
      </c>
      <c r="K99" s="140">
        <f>(K40+K103)/J40-1</f>
        <v>2.0605849966436329E-2</v>
      </c>
      <c r="L99" s="140">
        <f>(L40+L103)/K40-1</f>
        <v>3.7240297922382926E-3</v>
      </c>
      <c r="M99" s="10"/>
      <c r="N99" s="140">
        <f>(N40+N103)/L40-1</f>
        <v>7.6655436298131985E-3</v>
      </c>
      <c r="O99" s="140">
        <f>(O40+O103)/N40-1</f>
        <v>1.6399735747317346E-2</v>
      </c>
      <c r="P99" s="140">
        <f>(P40+P103)/O40-1</f>
        <v>-2.1791267766223532E-3</v>
      </c>
      <c r="Q99" s="32">
        <v>0.01</v>
      </c>
      <c r="R99" s="35"/>
      <c r="S99" s="32">
        <v>0.01</v>
      </c>
      <c r="T99" s="32">
        <v>0.01</v>
      </c>
      <c r="U99" s="210">
        <v>0.01</v>
      </c>
      <c r="V99" s="32">
        <v>0.01</v>
      </c>
      <c r="W99" s="35"/>
      <c r="Y99" s="63"/>
    </row>
    <row r="100" spans="2:38" s="27" customFormat="1" ht="15" hidden="1" customHeight="1" outlineLevel="1">
      <c r="B100" s="327" t="s">
        <v>17</v>
      </c>
      <c r="C100" s="328"/>
      <c r="D100" s="2"/>
      <c r="E100" s="30"/>
      <c r="F100" s="30"/>
      <c r="G100" s="30"/>
      <c r="H100" s="35"/>
      <c r="I100" s="140">
        <f>(I41+I103)/G41-1</f>
        <v>4.8747810863654095E-3</v>
      </c>
      <c r="J100" s="140">
        <f>(J41+J103)/I41-1</f>
        <v>1.7248463614018883E-2</v>
      </c>
      <c r="K100" s="140">
        <f>(K41+K103)/J41-1</f>
        <v>2.1015529898886554E-2</v>
      </c>
      <c r="L100" s="140">
        <f>(L41+L103)/K41-1</f>
        <v>3.4965034965035446E-3</v>
      </c>
      <c r="M100" s="10"/>
      <c r="N100" s="140">
        <f>(N41+N103)/L41-1</f>
        <v>5.2595897293374883E-3</v>
      </c>
      <c r="O100" s="140">
        <f>(O41+O103)/N41-1</f>
        <v>1.5120410247676963E-2</v>
      </c>
      <c r="P100" s="140">
        <f>(P41+P103)/O41-1</f>
        <v>-9.90420395816205E-4</v>
      </c>
      <c r="Q100" s="32">
        <v>0.01</v>
      </c>
      <c r="R100" s="35"/>
      <c r="S100" s="32">
        <v>0.01</v>
      </c>
      <c r="T100" s="32">
        <v>0.01</v>
      </c>
      <c r="U100" s="211">
        <v>0.01</v>
      </c>
      <c r="V100" s="32">
        <v>0.01</v>
      </c>
      <c r="W100" s="35"/>
      <c r="Y100" s="63"/>
    </row>
    <row r="101" spans="2:38" s="63" customFormat="1" ht="15" hidden="1" customHeight="1" outlineLevel="1">
      <c r="B101" s="327" t="s">
        <v>18</v>
      </c>
      <c r="C101" s="328"/>
      <c r="D101" s="130"/>
      <c r="E101" s="2"/>
      <c r="F101" s="2"/>
      <c r="G101" s="2"/>
      <c r="H101" s="10"/>
      <c r="I101" s="281">
        <v>24.58</v>
      </c>
      <c r="J101" s="281">
        <v>26.15</v>
      </c>
      <c r="K101" s="281">
        <v>26.81</v>
      </c>
      <c r="L101" s="281">
        <v>28.62</v>
      </c>
      <c r="M101" s="280"/>
      <c r="N101" s="281">
        <v>26.83</v>
      </c>
      <c r="O101" s="281">
        <v>26.46</v>
      </c>
      <c r="P101" s="281">
        <v>24.08</v>
      </c>
      <c r="Q101" s="293">
        <v>25</v>
      </c>
      <c r="R101" s="280"/>
      <c r="S101" s="293">
        <v>25</v>
      </c>
      <c r="T101" s="293">
        <v>25</v>
      </c>
      <c r="U101" s="293">
        <v>25</v>
      </c>
      <c r="V101" s="293">
        <v>25</v>
      </c>
      <c r="W101" s="280"/>
      <c r="X101" s="16"/>
    </row>
    <row r="102" spans="2:38" s="63" customFormat="1" ht="15" hidden="1" customHeight="1" outlineLevel="1">
      <c r="B102" s="327" t="s">
        <v>19</v>
      </c>
      <c r="C102" s="328"/>
      <c r="D102" s="130"/>
      <c r="E102" s="2"/>
      <c r="F102" s="2"/>
      <c r="G102" s="2"/>
      <c r="H102" s="10"/>
      <c r="I102" s="38">
        <v>1013</v>
      </c>
      <c r="J102" s="36">
        <v>2221</v>
      </c>
      <c r="K102" s="38">
        <v>3229</v>
      </c>
      <c r="L102" s="38">
        <v>1001.7</v>
      </c>
      <c r="M102" s="31"/>
      <c r="N102" s="38">
        <v>1207</v>
      </c>
      <c r="O102" s="38">
        <v>2469</v>
      </c>
      <c r="P102" s="38">
        <v>649</v>
      </c>
      <c r="Q102" s="131">
        <v>1500</v>
      </c>
      <c r="R102" s="31"/>
      <c r="S102" s="131">
        <v>1500</v>
      </c>
      <c r="T102" s="131">
        <v>1500</v>
      </c>
      <c r="U102" s="131">
        <v>1500</v>
      </c>
      <c r="V102" s="131">
        <v>1500</v>
      </c>
      <c r="W102" s="31"/>
      <c r="X102" s="16"/>
    </row>
    <row r="103" spans="2:38" s="63" customFormat="1" ht="15" hidden="1" customHeight="1" outlineLevel="1">
      <c r="B103" s="327" t="s">
        <v>20</v>
      </c>
      <c r="C103" s="328"/>
      <c r="D103" s="33"/>
      <c r="E103" s="33"/>
      <c r="F103" s="33"/>
      <c r="G103" s="33"/>
      <c r="H103" s="10"/>
      <c r="I103" s="150">
        <f>IF((I102)&gt;0,(I102/I101),0)</f>
        <v>41.212367778681859</v>
      </c>
      <c r="J103" s="150">
        <f t="shared" ref="J103" si="114">IF((J102)&gt;0,(J102/J101),0)</f>
        <v>84.933078393881459</v>
      </c>
      <c r="K103" s="150">
        <f t="shared" ref="K103" si="115">IF((K102)&gt;0,(K102/K101),0)</f>
        <v>120.44013427825439</v>
      </c>
      <c r="L103" s="150">
        <f t="shared" ref="L103" si="116">IF((L102)&gt;0,(L102/L101),0)</f>
        <v>35</v>
      </c>
      <c r="M103" s="31"/>
      <c r="N103" s="38">
        <f t="shared" ref="N103:O103" si="117">IF((N102)&gt;0,(N102/N101),0)</f>
        <v>44.986954901229971</v>
      </c>
      <c r="O103" s="38">
        <f t="shared" si="117"/>
        <v>93.310657596371883</v>
      </c>
      <c r="P103" s="150">
        <f>IF((P102)&gt;0,(P102/P101),0)</f>
        <v>26.951827242524917</v>
      </c>
      <c r="Q103" s="150">
        <f t="shared" ref="Q103" si="118">IF((Q102)&gt;0,(Q102/Q101),0)</f>
        <v>60</v>
      </c>
      <c r="R103" s="147"/>
      <c r="S103" s="150">
        <f t="shared" ref="S103" si="119">IF((S102)&gt;0,(S102/S101),0)</f>
        <v>60</v>
      </c>
      <c r="T103" s="150">
        <f t="shared" ref="T103:U103" si="120">IF((T102)&gt;0,(T102/T101),0)</f>
        <v>60</v>
      </c>
      <c r="U103" s="150">
        <f t="shared" si="120"/>
        <v>60</v>
      </c>
      <c r="V103" s="150">
        <f>IF((V102)&gt;0,(V102/V101),0)</f>
        <v>60</v>
      </c>
      <c r="W103" s="147"/>
      <c r="X103" s="16"/>
    </row>
    <row r="104" spans="2:38" s="27" customFormat="1" ht="15" customHeight="1" collapsed="1">
      <c r="B104" s="57" t="s">
        <v>15</v>
      </c>
      <c r="C104" s="29"/>
      <c r="D104" s="128"/>
      <c r="E104" s="128"/>
      <c r="F104" s="128"/>
      <c r="G104" s="128"/>
      <c r="H104" s="129"/>
      <c r="I104" s="128"/>
      <c r="J104" s="128"/>
      <c r="K104" s="128"/>
      <c r="L104" s="128"/>
      <c r="M104" s="129"/>
      <c r="N104" s="128"/>
      <c r="O104" s="128"/>
      <c r="P104" s="128"/>
      <c r="Q104" s="128"/>
      <c r="R104" s="129"/>
      <c r="S104" s="128"/>
      <c r="T104" s="128"/>
      <c r="U104" s="128"/>
      <c r="V104" s="128"/>
      <c r="W104" s="129"/>
      <c r="Y104" s="63"/>
    </row>
    <row r="105" spans="2:38" s="48" customFormat="1" ht="15" customHeight="1">
      <c r="B105" s="23"/>
      <c r="C105" s="105"/>
      <c r="D105" s="38"/>
      <c r="E105" s="38"/>
      <c r="F105" s="38"/>
      <c r="G105" s="38"/>
      <c r="H105" s="38"/>
      <c r="I105" s="38"/>
      <c r="J105" s="38"/>
      <c r="K105" s="38"/>
      <c r="L105" s="38"/>
      <c r="M105" s="38"/>
      <c r="N105" s="38"/>
      <c r="O105" s="38"/>
      <c r="P105" s="38"/>
      <c r="Q105" s="38"/>
      <c r="R105" s="200"/>
      <c r="S105" s="38"/>
      <c r="T105" s="38"/>
      <c r="U105" s="38"/>
      <c r="V105" s="38"/>
      <c r="W105" s="38"/>
      <c r="X105" s="72"/>
      <c r="Y105" s="63"/>
    </row>
    <row r="106" spans="2:38" s="48" customFormat="1" ht="15.6">
      <c r="B106" s="321" t="s">
        <v>56</v>
      </c>
      <c r="C106" s="322"/>
      <c r="D106" s="106"/>
      <c r="E106" s="106"/>
      <c r="F106" s="106"/>
      <c r="G106" s="106"/>
      <c r="H106" s="106"/>
      <c r="I106" s="106"/>
      <c r="J106" s="106"/>
      <c r="K106" s="106"/>
      <c r="L106" s="106"/>
      <c r="M106" s="106"/>
      <c r="N106" s="106"/>
      <c r="O106" s="106"/>
      <c r="P106" s="106"/>
      <c r="Q106" s="106"/>
      <c r="R106" s="294"/>
      <c r="S106" s="106"/>
      <c r="T106" s="106"/>
      <c r="U106" s="106"/>
      <c r="V106" s="106"/>
      <c r="W106" s="106"/>
      <c r="X106" s="106"/>
      <c r="Y106" s="288"/>
      <c r="Z106" s="106"/>
      <c r="AA106" s="106"/>
      <c r="AB106" s="106"/>
      <c r="AC106" s="106"/>
      <c r="AD106" s="106"/>
      <c r="AE106" s="106"/>
      <c r="AF106" s="106"/>
      <c r="AG106" s="106"/>
      <c r="AH106" s="106"/>
      <c r="AI106" s="106"/>
      <c r="AJ106" s="106"/>
      <c r="AK106" s="106"/>
      <c r="AL106" s="106"/>
    </row>
    <row r="107" spans="2:38" s="48" customFormat="1" hidden="1" outlineLevel="1">
      <c r="B107" s="335" t="s">
        <v>0</v>
      </c>
      <c r="C107" s="336"/>
      <c r="D107" s="51" t="s">
        <v>92</v>
      </c>
      <c r="E107" s="51" t="s">
        <v>90</v>
      </c>
      <c r="F107" s="51" t="s">
        <v>93</v>
      </c>
      <c r="G107" s="51" t="s">
        <v>94</v>
      </c>
      <c r="H107" s="51" t="s">
        <v>94</v>
      </c>
      <c r="I107" s="51" t="s">
        <v>95</v>
      </c>
      <c r="J107" s="51" t="s">
        <v>91</v>
      </c>
      <c r="K107" s="51" t="s">
        <v>89</v>
      </c>
      <c r="L107" s="51" t="s">
        <v>87</v>
      </c>
      <c r="M107" s="51" t="s">
        <v>87</v>
      </c>
      <c r="N107" s="51" t="s">
        <v>88</v>
      </c>
      <c r="O107" s="51" t="s">
        <v>86</v>
      </c>
      <c r="P107" s="51" t="s">
        <v>225</v>
      </c>
      <c r="Q107" s="53" t="s">
        <v>146</v>
      </c>
      <c r="R107" s="53" t="s">
        <v>146</v>
      </c>
      <c r="S107" s="53" t="s">
        <v>151</v>
      </c>
      <c r="T107" s="53" t="s">
        <v>152</v>
      </c>
      <c r="U107" s="53" t="s">
        <v>153</v>
      </c>
      <c r="V107" s="53" t="s">
        <v>154</v>
      </c>
      <c r="W107" s="59" t="s">
        <v>154</v>
      </c>
      <c r="Y107" s="63"/>
    </row>
    <row r="108" spans="2:38" s="48" customFormat="1" ht="16.2" hidden="1" outlineLevel="1">
      <c r="B108" s="335"/>
      <c r="C108" s="336"/>
      <c r="D108" s="52" t="s">
        <v>181</v>
      </c>
      <c r="E108" s="52" t="s">
        <v>182</v>
      </c>
      <c r="F108" s="52" t="s">
        <v>183</v>
      </c>
      <c r="G108" s="52" t="s">
        <v>184</v>
      </c>
      <c r="H108" s="52" t="s">
        <v>11</v>
      </c>
      <c r="I108" s="52" t="s">
        <v>185</v>
      </c>
      <c r="J108" s="52" t="s">
        <v>186</v>
      </c>
      <c r="K108" s="52" t="s">
        <v>187</v>
      </c>
      <c r="L108" s="52" t="s">
        <v>188</v>
      </c>
      <c r="M108" s="52" t="s">
        <v>45</v>
      </c>
      <c r="N108" s="52" t="s">
        <v>185</v>
      </c>
      <c r="O108" s="52" t="s">
        <v>189</v>
      </c>
      <c r="P108" s="52" t="s">
        <v>229</v>
      </c>
      <c r="Q108" s="54" t="s">
        <v>190</v>
      </c>
      <c r="R108" s="54" t="s">
        <v>12</v>
      </c>
      <c r="S108" s="54" t="s">
        <v>191</v>
      </c>
      <c r="T108" s="54" t="s">
        <v>192</v>
      </c>
      <c r="U108" s="54" t="s">
        <v>202</v>
      </c>
      <c r="V108" s="54" t="s">
        <v>193</v>
      </c>
      <c r="W108" s="60" t="s">
        <v>203</v>
      </c>
      <c r="Y108" s="63"/>
    </row>
    <row r="109" spans="2:38" s="48" customFormat="1" hidden="1" outlineLevel="1">
      <c r="B109" s="337" t="s">
        <v>57</v>
      </c>
      <c r="C109" s="338"/>
      <c r="D109" s="107"/>
      <c r="E109" s="108"/>
      <c r="F109" s="108"/>
      <c r="G109" s="108"/>
      <c r="H109" s="112"/>
      <c r="I109" s="109"/>
      <c r="J109" s="110"/>
      <c r="K109" s="111"/>
      <c r="L109" s="111"/>
      <c r="M109" s="112"/>
      <c r="N109" s="113"/>
      <c r="O109" s="113"/>
      <c r="P109" s="39"/>
      <c r="Q109" s="39"/>
      <c r="R109" s="186"/>
      <c r="S109" s="39"/>
      <c r="T109" s="39"/>
      <c r="U109" s="39"/>
      <c r="V109" s="39"/>
      <c r="W109" s="186"/>
      <c r="Y109" s="63"/>
    </row>
    <row r="110" spans="2:38" s="48" customFormat="1" hidden="1" outlineLevel="1">
      <c r="B110" s="327" t="s">
        <v>58</v>
      </c>
      <c r="C110" s="328"/>
      <c r="D110" s="115">
        <v>5254</v>
      </c>
      <c r="E110" s="130">
        <v>5339</v>
      </c>
      <c r="F110" s="130">
        <v>6241</v>
      </c>
      <c r="G110" s="130">
        <v>6726</v>
      </c>
      <c r="H110" s="118">
        <f>G110</f>
        <v>6726</v>
      </c>
      <c r="I110" s="149">
        <v>4387</v>
      </c>
      <c r="J110" s="149">
        <v>4797</v>
      </c>
      <c r="K110" s="183">
        <v>3870</v>
      </c>
      <c r="L110" s="149">
        <v>6877</v>
      </c>
      <c r="M110" s="118">
        <f>L110</f>
        <v>6877</v>
      </c>
      <c r="N110" s="116">
        <v>5758</v>
      </c>
      <c r="O110" s="116">
        <v>6314</v>
      </c>
      <c r="P110" s="39">
        <v>8895</v>
      </c>
      <c r="Q110" s="39"/>
      <c r="R110" s="186"/>
      <c r="S110" s="39"/>
      <c r="T110" s="39"/>
      <c r="U110" s="39"/>
      <c r="V110" s="39"/>
      <c r="W110" s="186"/>
      <c r="Y110" s="63"/>
    </row>
    <row r="111" spans="2:38" s="48" customFormat="1" hidden="1" outlineLevel="1">
      <c r="B111" s="327" t="s">
        <v>106</v>
      </c>
      <c r="C111" s="328"/>
      <c r="D111" s="115">
        <v>42947</v>
      </c>
      <c r="E111" s="130">
        <v>41726</v>
      </c>
      <c r="F111" s="130">
        <v>44228</v>
      </c>
      <c r="G111" s="130">
        <v>45348</v>
      </c>
      <c r="H111" s="118">
        <f t="shared" ref="H111:H116" si="121">G111</f>
        <v>45348</v>
      </c>
      <c r="I111" s="149">
        <v>47720</v>
      </c>
      <c r="J111" s="149">
        <v>48225</v>
      </c>
      <c r="K111" s="149">
        <v>50549</v>
      </c>
      <c r="L111" s="149">
        <v>53539</v>
      </c>
      <c r="M111" s="118">
        <f t="shared" ref="M111:M116" si="122">L111</f>
        <v>53539</v>
      </c>
      <c r="N111" s="116">
        <v>53349</v>
      </c>
      <c r="O111" s="116">
        <v>54061</v>
      </c>
      <c r="P111" s="39">
        <v>54617</v>
      </c>
      <c r="Q111" s="39"/>
      <c r="R111" s="186"/>
      <c r="S111" s="39"/>
      <c r="T111" s="39"/>
      <c r="U111" s="39"/>
      <c r="V111" s="39"/>
      <c r="W111" s="186"/>
      <c r="Y111" s="63"/>
    </row>
    <row r="112" spans="2:38" s="48" customFormat="1" hidden="1" outlineLevel="1">
      <c r="B112" s="327" t="s">
        <v>59</v>
      </c>
      <c r="C112" s="328"/>
      <c r="D112" s="115">
        <v>5188</v>
      </c>
      <c r="E112" s="130">
        <v>4378</v>
      </c>
      <c r="F112" s="130">
        <v>4443</v>
      </c>
      <c r="G112" s="130">
        <v>5157</v>
      </c>
      <c r="H112" s="118">
        <f t="shared" si="121"/>
        <v>5157</v>
      </c>
      <c r="I112" s="149">
        <v>4375</v>
      </c>
      <c r="J112" s="149">
        <v>4541</v>
      </c>
      <c r="K112" s="149">
        <v>4889</v>
      </c>
      <c r="L112" s="149">
        <v>5344</v>
      </c>
      <c r="M112" s="118">
        <f t="shared" si="122"/>
        <v>5344</v>
      </c>
      <c r="N112" s="116">
        <v>4712</v>
      </c>
      <c r="O112" s="116">
        <v>4302</v>
      </c>
      <c r="P112" s="39">
        <v>4047</v>
      </c>
      <c r="Q112" s="39"/>
      <c r="R112" s="186"/>
      <c r="S112" s="39"/>
      <c r="T112" s="39"/>
      <c r="U112" s="39"/>
      <c r="V112" s="39"/>
      <c r="W112" s="186"/>
      <c r="Y112" s="63"/>
    </row>
    <row r="113" spans="2:25" s="48" customFormat="1" hidden="1" outlineLevel="1">
      <c r="B113" s="327" t="s">
        <v>107</v>
      </c>
      <c r="C113" s="328"/>
      <c r="D113" s="115">
        <v>1466</v>
      </c>
      <c r="E113" s="130">
        <v>1548</v>
      </c>
      <c r="F113" s="130">
        <v>1528</v>
      </c>
      <c r="G113" s="130">
        <v>1591</v>
      </c>
      <c r="H113" s="118">
        <f t="shared" si="121"/>
        <v>1591</v>
      </c>
      <c r="I113" s="149">
        <v>1676</v>
      </c>
      <c r="J113" s="149">
        <v>1890</v>
      </c>
      <c r="K113" s="149">
        <v>1760</v>
      </c>
      <c r="L113" s="149">
        <v>1627</v>
      </c>
      <c r="M113" s="118">
        <f t="shared" si="122"/>
        <v>1627</v>
      </c>
      <c r="N113" s="116">
        <v>1482</v>
      </c>
      <c r="O113" s="116">
        <v>1362</v>
      </c>
      <c r="P113" s="39">
        <v>1343</v>
      </c>
      <c r="Q113" s="39"/>
      <c r="R113" s="186"/>
      <c r="S113" s="39"/>
      <c r="T113" s="39"/>
      <c r="U113" s="39"/>
      <c r="V113" s="39"/>
      <c r="W113" s="186"/>
      <c r="Y113" s="63"/>
    </row>
    <row r="114" spans="2:25" s="48" customFormat="1" hidden="1" outlineLevel="1">
      <c r="B114" s="138" t="s">
        <v>108</v>
      </c>
      <c r="C114" s="139"/>
      <c r="D114" s="130">
        <v>4132</v>
      </c>
      <c r="E114" s="130">
        <v>4016</v>
      </c>
      <c r="F114" s="130">
        <v>4071</v>
      </c>
      <c r="G114" s="130">
        <v>4153</v>
      </c>
      <c r="H114" s="118">
        <f t="shared" si="121"/>
        <v>4153</v>
      </c>
      <c r="I114" s="149">
        <v>4265</v>
      </c>
      <c r="J114" s="149">
        <v>4210</v>
      </c>
      <c r="K114" s="149">
        <v>4248</v>
      </c>
      <c r="L114" s="149">
        <v>4491</v>
      </c>
      <c r="M114" s="118">
        <f t="shared" si="122"/>
        <v>4491</v>
      </c>
      <c r="N114" s="116">
        <v>4506</v>
      </c>
      <c r="O114" s="116">
        <v>4514</v>
      </c>
      <c r="P114" s="39">
        <v>4716</v>
      </c>
      <c r="Q114" s="39"/>
      <c r="R114" s="186"/>
      <c r="S114" s="39"/>
      <c r="T114" s="39"/>
      <c r="U114" s="39"/>
      <c r="V114" s="39"/>
      <c r="W114" s="186"/>
      <c r="Y114" s="63"/>
    </row>
    <row r="115" spans="2:25" s="48" customFormat="1" hidden="1" outlineLevel="1">
      <c r="B115" s="138" t="s">
        <v>109</v>
      </c>
      <c r="C115" s="139"/>
      <c r="D115" s="130">
        <v>2333</v>
      </c>
      <c r="E115" s="130">
        <v>2419</v>
      </c>
      <c r="F115" s="130">
        <v>2504</v>
      </c>
      <c r="G115" s="130">
        <v>2808</v>
      </c>
      <c r="H115" s="118">
        <f t="shared" si="121"/>
        <v>2808</v>
      </c>
      <c r="I115" s="149">
        <v>2689</v>
      </c>
      <c r="J115" s="149">
        <v>2654</v>
      </c>
      <c r="K115" s="149">
        <v>2539</v>
      </c>
      <c r="L115" s="149">
        <v>2915</v>
      </c>
      <c r="M115" s="118">
        <f t="shared" si="122"/>
        <v>2915</v>
      </c>
      <c r="N115" s="116">
        <v>2706</v>
      </c>
      <c r="O115" s="116">
        <v>2834</v>
      </c>
      <c r="P115" s="39">
        <v>2723</v>
      </c>
      <c r="Q115" s="39"/>
      <c r="R115" s="186"/>
      <c r="S115" s="39"/>
      <c r="T115" s="39"/>
      <c r="U115" s="39"/>
      <c r="V115" s="39"/>
      <c r="W115" s="186"/>
      <c r="Y115" s="63"/>
    </row>
    <row r="116" spans="2:25" s="48" customFormat="1" ht="16.2" hidden="1" outlineLevel="1">
      <c r="B116" s="138" t="s">
        <v>110</v>
      </c>
      <c r="C116" s="139"/>
      <c r="D116" s="155">
        <v>1476</v>
      </c>
      <c r="E116" s="155">
        <v>1263</v>
      </c>
      <c r="F116" s="155">
        <v>1273</v>
      </c>
      <c r="G116" s="155">
        <v>1331</v>
      </c>
      <c r="H116" s="295">
        <f t="shared" si="121"/>
        <v>1331</v>
      </c>
      <c r="I116" s="154">
        <v>1284</v>
      </c>
      <c r="J116" s="154">
        <v>1565</v>
      </c>
      <c r="K116" s="154">
        <v>1476</v>
      </c>
      <c r="L116" s="154">
        <v>1490</v>
      </c>
      <c r="M116" s="295">
        <f t="shared" si="122"/>
        <v>1490</v>
      </c>
      <c r="N116" s="296">
        <v>1433</v>
      </c>
      <c r="O116" s="296">
        <v>1618</v>
      </c>
      <c r="P116" s="314">
        <v>2230</v>
      </c>
      <c r="Q116" s="39"/>
      <c r="R116" s="186"/>
      <c r="S116" s="39"/>
      <c r="T116" s="39"/>
      <c r="U116" s="39"/>
      <c r="V116" s="39"/>
      <c r="W116" s="186"/>
      <c r="Y116" s="63"/>
    </row>
    <row r="117" spans="2:25" s="48" customFormat="1" hidden="1" outlineLevel="1">
      <c r="B117" s="331" t="s">
        <v>60</v>
      </c>
      <c r="C117" s="332"/>
      <c r="D117" s="158">
        <f>SUM(D110:D116)</f>
        <v>62796</v>
      </c>
      <c r="E117" s="158">
        <f t="shared" ref="E117:L117" si="123">SUM(E110:E116)</f>
        <v>60689</v>
      </c>
      <c r="F117" s="158">
        <f t="shared" si="123"/>
        <v>64288</v>
      </c>
      <c r="G117" s="158">
        <f t="shared" si="123"/>
        <v>67114</v>
      </c>
      <c r="H117" s="157">
        <f>SUM(H110:H116)</f>
        <v>67114</v>
      </c>
      <c r="I117" s="158">
        <f t="shared" si="123"/>
        <v>66396</v>
      </c>
      <c r="J117" s="158">
        <f t="shared" si="123"/>
        <v>67882</v>
      </c>
      <c r="K117" s="158">
        <f>SUM(K110:K116)</f>
        <v>69331</v>
      </c>
      <c r="L117" s="158">
        <f t="shared" si="123"/>
        <v>76283</v>
      </c>
      <c r="M117" s="157">
        <f>SUM(M110:M116)</f>
        <v>76283</v>
      </c>
      <c r="N117" s="158">
        <f t="shared" ref="N117" si="124">SUM(N110:N116)</f>
        <v>73946</v>
      </c>
      <c r="O117" s="158">
        <f t="shared" ref="O117:P117" si="125">SUM(O110:O116)</f>
        <v>75005</v>
      </c>
      <c r="P117" s="158">
        <f t="shared" si="125"/>
        <v>78571</v>
      </c>
      <c r="Q117" s="39"/>
      <c r="R117" s="186"/>
      <c r="S117" s="39"/>
      <c r="T117" s="39"/>
      <c r="U117" s="39"/>
      <c r="V117" s="39"/>
      <c r="W117" s="186"/>
      <c r="Y117" s="63"/>
    </row>
    <row r="118" spans="2:25" s="48" customFormat="1" hidden="1" outlineLevel="1">
      <c r="B118" s="327" t="s">
        <v>61</v>
      </c>
      <c r="C118" s="328"/>
      <c r="D118" s="115">
        <v>3273</v>
      </c>
      <c r="E118" s="130">
        <v>3234</v>
      </c>
      <c r="F118" s="130">
        <v>3310</v>
      </c>
      <c r="G118" s="130">
        <v>3252</v>
      </c>
      <c r="H118" s="118">
        <f t="shared" ref="H118:H122" si="126">G118</f>
        <v>3252</v>
      </c>
      <c r="I118" s="149">
        <v>3233</v>
      </c>
      <c r="J118" s="149">
        <v>3212</v>
      </c>
      <c r="K118" s="149">
        <v>3276</v>
      </c>
      <c r="L118" s="149">
        <v>3332</v>
      </c>
      <c r="M118" s="118">
        <f t="shared" ref="M118:M122" si="127">L118</f>
        <v>3332</v>
      </c>
      <c r="N118" s="116">
        <v>3346</v>
      </c>
      <c r="O118" s="116">
        <v>3386</v>
      </c>
      <c r="P118" s="39">
        <v>3529</v>
      </c>
      <c r="Q118" s="39"/>
      <c r="R118" s="186"/>
      <c r="S118" s="39"/>
      <c r="T118" s="39"/>
      <c r="U118" s="39"/>
      <c r="V118" s="39"/>
      <c r="W118" s="186"/>
      <c r="Y118" s="63"/>
    </row>
    <row r="119" spans="2:25" s="48" customFormat="1" hidden="1" outlineLevel="1">
      <c r="B119" s="98" t="s">
        <v>108</v>
      </c>
      <c r="C119" s="99"/>
      <c r="D119" s="115">
        <v>3893</v>
      </c>
      <c r="E119" s="130">
        <v>3628</v>
      </c>
      <c r="F119" s="130">
        <v>3537</v>
      </c>
      <c r="G119" s="130">
        <v>3918</v>
      </c>
      <c r="H119" s="118">
        <f t="shared" si="126"/>
        <v>3918</v>
      </c>
      <c r="I119" s="149">
        <v>3691</v>
      </c>
      <c r="J119" s="149">
        <v>3549</v>
      </c>
      <c r="K119" s="149">
        <v>3506</v>
      </c>
      <c r="L119" s="149">
        <v>3858</v>
      </c>
      <c r="M119" s="118">
        <f t="shared" si="127"/>
        <v>3858</v>
      </c>
      <c r="N119" s="116">
        <v>4037</v>
      </c>
      <c r="O119" s="116">
        <v>3903</v>
      </c>
      <c r="P119" s="39">
        <v>3900</v>
      </c>
      <c r="Q119" s="39"/>
      <c r="R119" s="186"/>
      <c r="S119" s="39"/>
      <c r="T119" s="39"/>
      <c r="U119" s="39"/>
      <c r="V119" s="39"/>
      <c r="W119" s="186"/>
      <c r="Y119" s="63"/>
    </row>
    <row r="120" spans="2:25" s="48" customFormat="1" hidden="1" outlineLevel="1">
      <c r="B120" s="132" t="s">
        <v>81</v>
      </c>
      <c r="C120" s="133"/>
      <c r="D120" s="115">
        <v>23804</v>
      </c>
      <c r="E120" s="130">
        <v>24086</v>
      </c>
      <c r="F120" s="130">
        <v>24076</v>
      </c>
      <c r="G120" s="130">
        <v>24239</v>
      </c>
      <c r="H120" s="118">
        <f t="shared" si="126"/>
        <v>24239</v>
      </c>
      <c r="I120" s="149">
        <v>24364</v>
      </c>
      <c r="J120" s="149">
        <v>24382</v>
      </c>
      <c r="K120" s="149">
        <v>24398</v>
      </c>
      <c r="L120" s="149">
        <v>24469</v>
      </c>
      <c r="M120" s="118">
        <f t="shared" si="127"/>
        <v>24469</v>
      </c>
      <c r="N120" s="116">
        <v>24882</v>
      </c>
      <c r="O120" s="116">
        <v>24958</v>
      </c>
      <c r="P120" s="39">
        <v>26762</v>
      </c>
      <c r="Q120" s="39"/>
      <c r="R120" s="186"/>
      <c r="S120" s="39"/>
      <c r="T120" s="39"/>
      <c r="U120" s="39"/>
      <c r="V120" s="39"/>
      <c r="W120" s="186"/>
      <c r="Y120" s="63"/>
    </row>
    <row r="121" spans="2:25" s="48" customFormat="1" hidden="1" outlineLevel="1">
      <c r="B121" s="138" t="s">
        <v>111</v>
      </c>
      <c r="C121" s="139"/>
      <c r="D121" s="115">
        <v>3835</v>
      </c>
      <c r="E121" s="130">
        <v>3693</v>
      </c>
      <c r="F121" s="130">
        <v>3461</v>
      </c>
      <c r="G121" s="130">
        <v>3280</v>
      </c>
      <c r="H121" s="118">
        <f t="shared" si="126"/>
        <v>3280</v>
      </c>
      <c r="I121" s="149">
        <v>3066</v>
      </c>
      <c r="J121" s="149">
        <v>2755</v>
      </c>
      <c r="K121" s="149">
        <v>2626</v>
      </c>
      <c r="L121" s="149">
        <v>2376</v>
      </c>
      <c r="M121" s="118">
        <f t="shared" si="127"/>
        <v>2376</v>
      </c>
      <c r="N121" s="116">
        <v>2292</v>
      </c>
      <c r="O121" s="116">
        <v>2322</v>
      </c>
      <c r="P121" s="39">
        <v>2744</v>
      </c>
      <c r="Q121" s="39"/>
      <c r="R121" s="186"/>
      <c r="S121" s="39"/>
      <c r="T121" s="39"/>
      <c r="U121" s="39"/>
      <c r="V121" s="39"/>
      <c r="W121" s="186"/>
      <c r="Y121" s="63"/>
    </row>
    <row r="122" spans="2:25" s="48" customFormat="1" ht="16.2" hidden="1" outlineLevel="1">
      <c r="B122" s="327" t="s">
        <v>82</v>
      </c>
      <c r="C122" s="328"/>
      <c r="D122" s="153">
        <v>3140</v>
      </c>
      <c r="E122" s="155">
        <v>3097</v>
      </c>
      <c r="F122" s="155">
        <v>3184</v>
      </c>
      <c r="G122" s="155">
        <v>3331</v>
      </c>
      <c r="H122" s="295">
        <f t="shared" si="126"/>
        <v>3331</v>
      </c>
      <c r="I122" s="154">
        <v>3228</v>
      </c>
      <c r="J122" s="154">
        <v>3142</v>
      </c>
      <c r="K122" s="154">
        <v>3075</v>
      </c>
      <c r="L122" s="154">
        <v>3163</v>
      </c>
      <c r="M122" s="295">
        <f t="shared" si="127"/>
        <v>3163</v>
      </c>
      <c r="N122" s="296">
        <v>3270</v>
      </c>
      <c r="O122" s="296">
        <v>3068</v>
      </c>
      <c r="P122" s="314">
        <v>3148</v>
      </c>
      <c r="Q122" s="39"/>
      <c r="R122" s="186"/>
      <c r="S122" s="39"/>
      <c r="T122" s="39"/>
      <c r="U122" s="39"/>
      <c r="V122" s="39"/>
      <c r="W122" s="186"/>
      <c r="Y122" s="63"/>
    </row>
    <row r="123" spans="2:25" s="48" customFormat="1" hidden="1" outlineLevel="1">
      <c r="B123" s="331" t="s">
        <v>62</v>
      </c>
      <c r="C123" s="332"/>
      <c r="D123" s="158">
        <f t="shared" ref="D123:I123" si="128">SUM(D117:D122)</f>
        <v>100741</v>
      </c>
      <c r="E123" s="158">
        <f t="shared" si="128"/>
        <v>98427</v>
      </c>
      <c r="F123" s="158">
        <f t="shared" si="128"/>
        <v>101856</v>
      </c>
      <c r="G123" s="158">
        <f t="shared" si="128"/>
        <v>105134</v>
      </c>
      <c r="H123" s="181">
        <f t="shared" si="128"/>
        <v>105134</v>
      </c>
      <c r="I123" s="159">
        <f t="shared" si="128"/>
        <v>103978</v>
      </c>
      <c r="J123" s="159">
        <f t="shared" ref="J123:M123" si="129">SUM(J117:J122)</f>
        <v>104922</v>
      </c>
      <c r="K123" s="159">
        <f t="shared" si="129"/>
        <v>106212</v>
      </c>
      <c r="L123" s="159">
        <f t="shared" si="129"/>
        <v>113481</v>
      </c>
      <c r="M123" s="181">
        <f t="shared" si="129"/>
        <v>113481</v>
      </c>
      <c r="N123" s="180">
        <f t="shared" ref="N123" si="130">SUM(N117:N122)</f>
        <v>111773</v>
      </c>
      <c r="O123" s="180">
        <f t="shared" ref="O123:P123" si="131">SUM(O117:O122)</f>
        <v>112642</v>
      </c>
      <c r="P123" s="180">
        <f t="shared" si="131"/>
        <v>118654</v>
      </c>
      <c r="Q123" s="39"/>
      <c r="R123" s="186"/>
      <c r="S123" s="39"/>
      <c r="T123" s="39"/>
      <c r="U123" s="39"/>
      <c r="V123" s="39"/>
      <c r="W123" s="186"/>
      <c r="Y123" s="63"/>
    </row>
    <row r="124" spans="2:25" s="48" customFormat="1" ht="6.75" hidden="1" customHeight="1" outlineLevel="1">
      <c r="B124" s="358"/>
      <c r="C124" s="359"/>
      <c r="D124" s="115"/>
      <c r="E124" s="130"/>
      <c r="F124" s="130"/>
      <c r="G124" s="130"/>
      <c r="H124" s="118"/>
      <c r="I124" s="149"/>
      <c r="J124" s="149"/>
      <c r="K124" s="149"/>
      <c r="L124" s="149"/>
      <c r="M124" s="118"/>
      <c r="N124" s="116"/>
      <c r="O124" s="116"/>
      <c r="P124" s="39"/>
      <c r="Q124" s="39"/>
      <c r="R124" s="186"/>
      <c r="S124" s="39"/>
      <c r="T124" s="39"/>
      <c r="U124" s="39"/>
      <c r="V124" s="39"/>
      <c r="W124" s="186"/>
      <c r="Y124" s="63"/>
    </row>
    <row r="125" spans="2:25" s="48" customFormat="1" hidden="1" outlineLevel="1">
      <c r="B125" s="337" t="s">
        <v>112</v>
      </c>
      <c r="C125" s="338"/>
      <c r="D125" s="115"/>
      <c r="E125" s="130"/>
      <c r="F125" s="130"/>
      <c r="G125" s="130"/>
      <c r="H125" s="118"/>
      <c r="I125" s="149"/>
      <c r="J125" s="149"/>
      <c r="K125" s="149"/>
      <c r="L125" s="149"/>
      <c r="M125" s="118"/>
      <c r="N125" s="116"/>
      <c r="O125" s="116"/>
      <c r="P125" s="39"/>
      <c r="Q125" s="39"/>
      <c r="R125" s="186"/>
      <c r="S125" s="39"/>
      <c r="T125" s="39"/>
      <c r="U125" s="39"/>
      <c r="V125" s="39"/>
      <c r="W125" s="186"/>
      <c r="Y125" s="63"/>
    </row>
    <row r="126" spans="2:25" s="48" customFormat="1" hidden="1" outlineLevel="1">
      <c r="B126" s="327" t="s">
        <v>113</v>
      </c>
      <c r="C126" s="328"/>
      <c r="D126" s="148">
        <v>3279</v>
      </c>
      <c r="E126" s="150">
        <v>4762</v>
      </c>
      <c r="F126" s="150">
        <v>508</v>
      </c>
      <c r="G126" s="150">
        <v>508</v>
      </c>
      <c r="H126" s="118">
        <f t="shared" ref="H126:H131" si="132">G126</f>
        <v>508</v>
      </c>
      <c r="I126" s="149">
        <v>1357</v>
      </c>
      <c r="J126" s="149">
        <v>855</v>
      </c>
      <c r="K126" s="149">
        <v>4418</v>
      </c>
      <c r="L126" s="149">
        <v>3897</v>
      </c>
      <c r="M126" s="118">
        <f t="shared" ref="M126:M131" si="133">L126</f>
        <v>3897</v>
      </c>
      <c r="N126" s="116">
        <v>3027</v>
      </c>
      <c r="O126" s="116">
        <v>3008</v>
      </c>
      <c r="P126" s="39">
        <v>4164</v>
      </c>
      <c r="Q126" s="39"/>
      <c r="R126" s="186"/>
      <c r="S126" s="39"/>
      <c r="T126" s="39"/>
      <c r="U126" s="39"/>
      <c r="V126" s="39"/>
      <c r="W126" s="186"/>
      <c r="Y126" s="63"/>
    </row>
    <row r="127" spans="2:25" s="48" customFormat="1" hidden="1" outlineLevel="1">
      <c r="B127" s="348" t="s">
        <v>114</v>
      </c>
      <c r="C127" s="360"/>
      <c r="D127" s="148">
        <v>1025</v>
      </c>
      <c r="E127" s="150">
        <v>891</v>
      </c>
      <c r="F127" s="150">
        <v>1051</v>
      </c>
      <c r="G127" s="150">
        <v>1032</v>
      </c>
      <c r="H127" s="118">
        <f t="shared" si="132"/>
        <v>1032</v>
      </c>
      <c r="I127" s="149">
        <v>1022</v>
      </c>
      <c r="J127" s="149">
        <v>988</v>
      </c>
      <c r="K127" s="149">
        <v>1118</v>
      </c>
      <c r="L127" s="149">
        <v>1104</v>
      </c>
      <c r="M127" s="118">
        <f t="shared" si="133"/>
        <v>1104</v>
      </c>
      <c r="N127" s="116">
        <v>1119</v>
      </c>
      <c r="O127" s="116">
        <v>962</v>
      </c>
      <c r="P127" s="39">
        <v>1007</v>
      </c>
      <c r="Q127" s="39"/>
      <c r="R127" s="186"/>
      <c r="S127" s="39"/>
      <c r="T127" s="39"/>
      <c r="U127" s="39"/>
      <c r="V127" s="39"/>
      <c r="W127" s="186"/>
      <c r="Y127" s="63"/>
    </row>
    <row r="128" spans="2:25" s="48" customFormat="1" hidden="1" outlineLevel="1">
      <c r="B128" s="348" t="s">
        <v>115</v>
      </c>
      <c r="C128" s="360"/>
      <c r="D128" s="148" t="s">
        <v>160</v>
      </c>
      <c r="E128" s="150" t="s">
        <v>160</v>
      </c>
      <c r="F128" s="150" t="s">
        <v>160</v>
      </c>
      <c r="G128" s="150">
        <v>159</v>
      </c>
      <c r="H128" s="118">
        <f t="shared" si="132"/>
        <v>159</v>
      </c>
      <c r="I128" s="149">
        <v>94</v>
      </c>
      <c r="J128" s="149" t="s">
        <v>157</v>
      </c>
      <c r="K128" s="149">
        <v>80</v>
      </c>
      <c r="L128" s="149">
        <v>62</v>
      </c>
      <c r="M128" s="118">
        <f t="shared" si="133"/>
        <v>62</v>
      </c>
      <c r="N128" s="116">
        <v>122</v>
      </c>
      <c r="O128" s="116">
        <v>370</v>
      </c>
      <c r="P128" s="39">
        <v>152</v>
      </c>
      <c r="Q128" s="39"/>
      <c r="R128" s="186"/>
      <c r="S128" s="39"/>
      <c r="T128" s="39"/>
      <c r="U128" s="39"/>
      <c r="V128" s="39"/>
      <c r="W128" s="186"/>
      <c r="Y128" s="63"/>
    </row>
    <row r="129" spans="2:25" s="48" customFormat="1" hidden="1" outlineLevel="1">
      <c r="B129" s="136" t="s">
        <v>116</v>
      </c>
      <c r="C129" s="137"/>
      <c r="D129" s="150">
        <v>2771</v>
      </c>
      <c r="E129" s="150">
        <v>2406</v>
      </c>
      <c r="F129" s="150">
        <v>2813</v>
      </c>
      <c r="G129" s="150">
        <v>3181</v>
      </c>
      <c r="H129" s="118">
        <f t="shared" si="132"/>
        <v>3181</v>
      </c>
      <c r="I129" s="149">
        <v>2638</v>
      </c>
      <c r="J129" s="149">
        <v>2694</v>
      </c>
      <c r="K129" s="149">
        <v>2726</v>
      </c>
      <c r="L129" s="149">
        <v>3049</v>
      </c>
      <c r="M129" s="118">
        <f t="shared" si="133"/>
        <v>3049</v>
      </c>
      <c r="N129" s="116">
        <v>2611</v>
      </c>
      <c r="O129" s="116">
        <v>2667</v>
      </c>
      <c r="P129" s="39">
        <v>2745</v>
      </c>
      <c r="Q129" s="39"/>
      <c r="R129" s="186"/>
      <c r="S129" s="39"/>
      <c r="T129" s="39"/>
      <c r="U129" s="39"/>
      <c r="V129" s="39"/>
      <c r="W129" s="186"/>
      <c r="Y129" s="63"/>
    </row>
    <row r="130" spans="2:25" s="48" customFormat="1" hidden="1" outlineLevel="1">
      <c r="B130" s="136" t="s">
        <v>117</v>
      </c>
      <c r="C130" s="137"/>
      <c r="D130" s="150">
        <v>9212</v>
      </c>
      <c r="E130" s="150">
        <v>9350</v>
      </c>
      <c r="F130" s="150">
        <v>9198</v>
      </c>
      <c r="G130" s="150">
        <v>9478</v>
      </c>
      <c r="H130" s="118">
        <f t="shared" si="132"/>
        <v>9478</v>
      </c>
      <c r="I130" s="149">
        <v>9449</v>
      </c>
      <c r="J130" s="149">
        <v>9369</v>
      </c>
      <c r="K130" s="149">
        <v>9371</v>
      </c>
      <c r="L130" s="149">
        <v>9824</v>
      </c>
      <c r="M130" s="118">
        <f t="shared" si="133"/>
        <v>9824</v>
      </c>
      <c r="N130" s="116">
        <v>9821</v>
      </c>
      <c r="O130" s="116">
        <v>9796</v>
      </c>
      <c r="P130" s="39">
        <v>9662</v>
      </c>
      <c r="Q130" s="39"/>
      <c r="R130" s="186"/>
      <c r="S130" s="39"/>
      <c r="T130" s="39"/>
      <c r="U130" s="39"/>
      <c r="V130" s="39"/>
      <c r="W130" s="186"/>
      <c r="Y130" s="63"/>
    </row>
    <row r="131" spans="2:25" s="48" customFormat="1" ht="16.2" hidden="1" outlineLevel="1">
      <c r="B131" s="136" t="s">
        <v>118</v>
      </c>
      <c r="C131" s="137"/>
      <c r="D131" s="155">
        <v>5441</v>
      </c>
      <c r="E131" s="155">
        <v>5535</v>
      </c>
      <c r="F131" s="155">
        <v>4945</v>
      </c>
      <c r="G131" s="155">
        <v>5451</v>
      </c>
      <c r="H131" s="295">
        <f t="shared" si="132"/>
        <v>5451</v>
      </c>
      <c r="I131" s="154">
        <v>5496</v>
      </c>
      <c r="J131" s="154">
        <v>6128</v>
      </c>
      <c r="K131" s="154">
        <v>5532</v>
      </c>
      <c r="L131" s="154">
        <v>5687</v>
      </c>
      <c r="M131" s="295">
        <f t="shared" si="133"/>
        <v>5687</v>
      </c>
      <c r="N131" s="296">
        <v>5400</v>
      </c>
      <c r="O131" s="296">
        <v>5996</v>
      </c>
      <c r="P131" s="314">
        <v>6273</v>
      </c>
      <c r="Q131" s="39"/>
      <c r="R131" s="186"/>
      <c r="S131" s="39"/>
      <c r="T131" s="39"/>
      <c r="U131" s="39"/>
      <c r="V131" s="39"/>
      <c r="W131" s="186"/>
      <c r="Y131" s="63"/>
    </row>
    <row r="132" spans="2:25" s="48" customFormat="1" hidden="1" outlineLevel="1">
      <c r="B132" s="331" t="s">
        <v>64</v>
      </c>
      <c r="C132" s="332"/>
      <c r="D132" s="158">
        <f>SUM(D126:D131)</f>
        <v>21728</v>
      </c>
      <c r="E132" s="158">
        <f t="shared" ref="E132:M132" si="134">SUM(E126:E131)</f>
        <v>22944</v>
      </c>
      <c r="F132" s="158">
        <f t="shared" si="134"/>
        <v>18515</v>
      </c>
      <c r="G132" s="158">
        <f t="shared" si="134"/>
        <v>19809</v>
      </c>
      <c r="H132" s="157">
        <f t="shared" ref="H132" si="135">SUM(H126:H131)</f>
        <v>19809</v>
      </c>
      <c r="I132" s="158">
        <f t="shared" si="134"/>
        <v>20056</v>
      </c>
      <c r="J132" s="158">
        <f t="shared" si="134"/>
        <v>20034</v>
      </c>
      <c r="K132" s="158">
        <f t="shared" si="134"/>
        <v>23245</v>
      </c>
      <c r="L132" s="158">
        <f t="shared" si="134"/>
        <v>23623</v>
      </c>
      <c r="M132" s="157">
        <f t="shared" si="134"/>
        <v>23623</v>
      </c>
      <c r="N132" s="158">
        <f t="shared" ref="N132" si="136">SUM(N126:N131)</f>
        <v>22100</v>
      </c>
      <c r="O132" s="158">
        <f t="shared" ref="O132:P132" si="137">SUM(O126:O131)</f>
        <v>22799</v>
      </c>
      <c r="P132" s="158">
        <f t="shared" si="137"/>
        <v>24003</v>
      </c>
      <c r="Q132" s="39"/>
      <c r="R132" s="186"/>
      <c r="S132" s="39"/>
      <c r="T132" s="39"/>
      <c r="U132" s="39"/>
      <c r="V132" s="39"/>
      <c r="W132" s="186"/>
      <c r="Y132" s="63"/>
    </row>
    <row r="133" spans="2:25" s="49" customFormat="1" hidden="1" outlineLevel="1">
      <c r="B133" s="100" t="s">
        <v>119</v>
      </c>
      <c r="C133" s="101"/>
      <c r="D133" s="148">
        <v>12947</v>
      </c>
      <c r="E133" s="150">
        <v>12385</v>
      </c>
      <c r="F133" s="150">
        <v>20384</v>
      </c>
      <c r="G133" s="150">
        <v>20401</v>
      </c>
      <c r="H133" s="178">
        <f t="shared" ref="H133:H136" si="138">G133</f>
        <v>20401</v>
      </c>
      <c r="I133" s="149">
        <v>19615</v>
      </c>
      <c r="J133" s="149">
        <v>19667</v>
      </c>
      <c r="K133" s="149">
        <v>16586</v>
      </c>
      <c r="L133" s="149">
        <v>21457</v>
      </c>
      <c r="M133" s="178">
        <f t="shared" ref="M133:M136" si="139">L133</f>
        <v>21457</v>
      </c>
      <c r="N133" s="177">
        <v>21594</v>
      </c>
      <c r="O133" s="177">
        <v>21591</v>
      </c>
      <c r="P133" s="176">
        <v>24431</v>
      </c>
      <c r="Q133" s="176"/>
      <c r="R133" s="175"/>
      <c r="S133" s="176"/>
      <c r="T133" s="176"/>
      <c r="U133" s="176"/>
      <c r="V133" s="176"/>
      <c r="W133" s="175"/>
      <c r="Y133" s="103"/>
    </row>
    <row r="134" spans="2:25" s="49" customFormat="1" hidden="1" outlineLevel="1">
      <c r="B134" s="134" t="s">
        <v>115</v>
      </c>
      <c r="C134" s="135"/>
      <c r="D134" s="148">
        <v>1575</v>
      </c>
      <c r="E134" s="150">
        <v>1483</v>
      </c>
      <c r="F134" s="150">
        <v>1530</v>
      </c>
      <c r="G134" s="150">
        <v>1851</v>
      </c>
      <c r="H134" s="178">
        <f t="shared" si="138"/>
        <v>1851</v>
      </c>
      <c r="I134" s="149">
        <v>1504</v>
      </c>
      <c r="J134" s="149">
        <v>1433</v>
      </c>
      <c r="K134" s="149">
        <v>1294</v>
      </c>
      <c r="L134" s="149">
        <v>1876</v>
      </c>
      <c r="M134" s="178">
        <f t="shared" si="139"/>
        <v>1876</v>
      </c>
      <c r="N134" s="177">
        <v>1490</v>
      </c>
      <c r="O134" s="177">
        <v>706</v>
      </c>
      <c r="P134" s="176">
        <v>891</v>
      </c>
      <c r="Q134" s="176"/>
      <c r="R134" s="175"/>
      <c r="S134" s="176"/>
      <c r="T134" s="176"/>
      <c r="U134" s="176"/>
      <c r="V134" s="176"/>
      <c r="W134" s="175"/>
      <c r="Y134" s="103"/>
    </row>
    <row r="135" spans="2:25" s="49" customFormat="1" hidden="1" outlineLevel="1">
      <c r="B135" s="134" t="s">
        <v>117</v>
      </c>
      <c r="C135" s="135"/>
      <c r="D135" s="148">
        <v>3995</v>
      </c>
      <c r="E135" s="150">
        <v>3894</v>
      </c>
      <c r="F135" s="150">
        <v>3953</v>
      </c>
      <c r="G135" s="150">
        <v>4664</v>
      </c>
      <c r="H135" s="178">
        <f t="shared" si="138"/>
        <v>4664</v>
      </c>
      <c r="I135" s="149">
        <v>4295</v>
      </c>
      <c r="J135" s="149">
        <v>4652</v>
      </c>
      <c r="K135" s="149">
        <v>4810</v>
      </c>
      <c r="L135" s="149">
        <v>5359</v>
      </c>
      <c r="M135" s="178">
        <f t="shared" si="139"/>
        <v>5359</v>
      </c>
      <c r="N135" s="177">
        <v>5341</v>
      </c>
      <c r="O135" s="177">
        <v>5389</v>
      </c>
      <c r="P135" s="176">
        <v>5610</v>
      </c>
      <c r="Q135" s="176"/>
      <c r="R135" s="175"/>
      <c r="S135" s="176"/>
      <c r="T135" s="176"/>
      <c r="U135" s="176"/>
      <c r="V135" s="176"/>
      <c r="W135" s="175"/>
      <c r="Y135" s="103"/>
    </row>
    <row r="136" spans="2:25" s="48" customFormat="1" ht="15.75" hidden="1" customHeight="1" outlineLevel="1">
      <c r="B136" s="327" t="s">
        <v>65</v>
      </c>
      <c r="C136" s="328"/>
      <c r="D136" s="153">
        <v>1587</v>
      </c>
      <c r="E136" s="297">
        <v>1637</v>
      </c>
      <c r="F136" s="155">
        <v>1678</v>
      </c>
      <c r="G136" s="155">
        <v>1748</v>
      </c>
      <c r="H136" s="295">
        <f t="shared" si="138"/>
        <v>1748</v>
      </c>
      <c r="I136" s="154">
        <v>1793</v>
      </c>
      <c r="J136" s="154">
        <v>1403</v>
      </c>
      <c r="K136" s="154">
        <v>1444</v>
      </c>
      <c r="L136" s="154">
        <v>1459</v>
      </c>
      <c r="M136" s="295">
        <f t="shared" si="139"/>
        <v>1459</v>
      </c>
      <c r="N136" s="296">
        <v>1263</v>
      </c>
      <c r="O136" s="296">
        <v>1279</v>
      </c>
      <c r="P136" s="314">
        <v>1361</v>
      </c>
      <c r="Q136" s="39"/>
      <c r="R136" s="186"/>
      <c r="S136" s="39"/>
      <c r="T136" s="39"/>
      <c r="U136" s="39"/>
      <c r="V136" s="39"/>
      <c r="W136" s="186"/>
      <c r="Y136" s="63"/>
    </row>
    <row r="137" spans="2:25" s="48" customFormat="1" hidden="1" outlineLevel="1">
      <c r="B137" s="331" t="s">
        <v>66</v>
      </c>
      <c r="C137" s="332"/>
      <c r="D137" s="158">
        <f t="shared" ref="D137:M137" si="140">SUM(D132:D136)</f>
        <v>41832</v>
      </c>
      <c r="E137" s="158">
        <f t="shared" si="140"/>
        <v>42343</v>
      </c>
      <c r="F137" s="158">
        <f t="shared" si="140"/>
        <v>46060</v>
      </c>
      <c r="G137" s="158">
        <f t="shared" si="140"/>
        <v>48473</v>
      </c>
      <c r="H137" s="181">
        <f t="shared" ref="H137" si="141">SUM(H132:H136)</f>
        <v>48473</v>
      </c>
      <c r="I137" s="159">
        <f t="shared" si="140"/>
        <v>47263</v>
      </c>
      <c r="J137" s="159">
        <f t="shared" si="140"/>
        <v>47189</v>
      </c>
      <c r="K137" s="173">
        <f t="shared" si="140"/>
        <v>47379</v>
      </c>
      <c r="L137" s="159">
        <f t="shared" si="140"/>
        <v>53774</v>
      </c>
      <c r="M137" s="181">
        <f t="shared" si="140"/>
        <v>53774</v>
      </c>
      <c r="N137" s="180">
        <f t="shared" ref="N137" si="142">SUM(N132:N136)</f>
        <v>51788</v>
      </c>
      <c r="O137" s="180">
        <f t="shared" ref="O137:P137" si="143">SUM(O132:O136)</f>
        <v>51764</v>
      </c>
      <c r="P137" s="180">
        <f t="shared" si="143"/>
        <v>56296</v>
      </c>
      <c r="Q137" s="39"/>
      <c r="R137" s="186"/>
      <c r="S137" s="39"/>
      <c r="T137" s="39"/>
      <c r="U137" s="39"/>
      <c r="V137" s="39"/>
      <c r="W137" s="186"/>
      <c r="Y137" s="63"/>
    </row>
    <row r="138" spans="2:25" s="48" customFormat="1" ht="6.75" hidden="1" customHeight="1" outlineLevel="1">
      <c r="B138" s="358"/>
      <c r="C138" s="359"/>
      <c r="D138" s="148"/>
      <c r="E138" s="150"/>
      <c r="F138" s="150"/>
      <c r="G138" s="150"/>
      <c r="H138" s="118"/>
      <c r="I138" s="149"/>
      <c r="J138" s="149"/>
      <c r="K138" s="183"/>
      <c r="L138" s="149"/>
      <c r="M138" s="118"/>
      <c r="N138" s="116"/>
      <c r="O138" s="116"/>
      <c r="P138" s="39"/>
      <c r="Q138" s="39"/>
      <c r="R138" s="186"/>
      <c r="S138" s="39"/>
      <c r="T138" s="39"/>
      <c r="U138" s="39"/>
      <c r="V138" s="39"/>
      <c r="W138" s="186"/>
      <c r="Y138" s="63"/>
    </row>
    <row r="139" spans="2:25" s="187" customFormat="1" ht="13.95" hidden="1" customHeight="1" outlineLevel="1">
      <c r="B139" s="242" t="s">
        <v>220</v>
      </c>
      <c r="C139" s="243"/>
      <c r="D139" s="148">
        <v>0</v>
      </c>
      <c r="E139" s="150">
        <v>0</v>
      </c>
      <c r="F139" s="150">
        <v>0</v>
      </c>
      <c r="G139" s="150">
        <v>0</v>
      </c>
      <c r="H139" s="118">
        <f t="shared" ref="H139:H143" si="144">G139</f>
        <v>0</v>
      </c>
      <c r="I139" s="149">
        <v>0</v>
      </c>
      <c r="J139" s="149">
        <v>0</v>
      </c>
      <c r="K139" s="183">
        <v>0</v>
      </c>
      <c r="L139" s="149">
        <v>0</v>
      </c>
      <c r="M139" s="118">
        <f t="shared" ref="M139:M143" si="145">L139</f>
        <v>0</v>
      </c>
      <c r="N139" s="116">
        <v>0</v>
      </c>
      <c r="O139" s="116">
        <v>0</v>
      </c>
      <c r="P139" s="188"/>
      <c r="Q139" s="188"/>
      <c r="R139" s="186"/>
      <c r="S139" s="188"/>
      <c r="T139" s="188"/>
      <c r="U139" s="188"/>
      <c r="V139" s="188"/>
      <c r="W139" s="186"/>
      <c r="Y139" s="63"/>
    </row>
    <row r="140" spans="2:25" s="48" customFormat="1" hidden="1" outlineLevel="1">
      <c r="B140" s="348" t="s">
        <v>83</v>
      </c>
      <c r="C140" s="360"/>
      <c r="D140" s="148">
        <v>42166</v>
      </c>
      <c r="E140" s="174">
        <v>41438</v>
      </c>
      <c r="F140" s="150">
        <v>41241</v>
      </c>
      <c r="G140" s="150">
        <v>41884</v>
      </c>
      <c r="H140" s="118">
        <f t="shared" si="144"/>
        <v>41884</v>
      </c>
      <c r="I140" s="149">
        <v>41984</v>
      </c>
      <c r="J140" s="149">
        <v>42685</v>
      </c>
      <c r="K140" s="183">
        <v>43133</v>
      </c>
      <c r="L140" s="183">
        <v>43592</v>
      </c>
      <c r="M140" s="118">
        <f t="shared" si="145"/>
        <v>43592</v>
      </c>
      <c r="N140" s="116">
        <v>43643</v>
      </c>
      <c r="O140" s="116">
        <v>43857</v>
      </c>
      <c r="P140" s="39"/>
      <c r="Q140" s="39"/>
      <c r="R140" s="186"/>
      <c r="S140" s="39"/>
      <c r="T140" s="39"/>
      <c r="U140" s="39"/>
      <c r="V140" s="39"/>
      <c r="W140" s="186"/>
      <c r="Y140" s="63"/>
    </row>
    <row r="141" spans="2:25" s="48" customFormat="1" hidden="1" outlineLevel="1">
      <c r="B141" s="134" t="s">
        <v>84</v>
      </c>
      <c r="C141" s="135"/>
      <c r="D141" s="148">
        <v>772</v>
      </c>
      <c r="E141" s="174">
        <v>703</v>
      </c>
      <c r="F141" s="150">
        <v>697</v>
      </c>
      <c r="G141" s="150">
        <v>677</v>
      </c>
      <c r="H141" s="118">
        <f t="shared" si="144"/>
        <v>677</v>
      </c>
      <c r="I141" s="149">
        <v>451</v>
      </c>
      <c r="J141" s="149">
        <v>186</v>
      </c>
      <c r="K141" s="183">
        <v>187</v>
      </c>
      <c r="L141" s="183">
        <v>61</v>
      </c>
      <c r="M141" s="118">
        <f t="shared" si="145"/>
        <v>61</v>
      </c>
      <c r="N141" s="116">
        <v>-252</v>
      </c>
      <c r="O141" s="116">
        <v>-807</v>
      </c>
      <c r="P141" s="39"/>
      <c r="Q141" s="39"/>
      <c r="R141" s="186"/>
      <c r="S141" s="39"/>
      <c r="T141" s="39"/>
      <c r="U141" s="39"/>
      <c r="V141" s="39"/>
      <c r="W141" s="186"/>
      <c r="Y141" s="63"/>
    </row>
    <row r="142" spans="2:25" s="48" customFormat="1" ht="16.2" hidden="1" outlineLevel="1">
      <c r="B142" s="361" t="s">
        <v>221</v>
      </c>
      <c r="C142" s="362"/>
      <c r="D142" s="153">
        <v>15959</v>
      </c>
      <c r="E142" s="297">
        <v>13928</v>
      </c>
      <c r="F142" s="155">
        <v>13849</v>
      </c>
      <c r="G142" s="155">
        <v>14093</v>
      </c>
      <c r="H142" s="295">
        <f t="shared" si="144"/>
        <v>14093</v>
      </c>
      <c r="I142" s="154">
        <v>14273</v>
      </c>
      <c r="J142" s="154">
        <v>14847</v>
      </c>
      <c r="K142" s="154">
        <v>15503</v>
      </c>
      <c r="L142" s="154">
        <v>16045</v>
      </c>
      <c r="M142" s="295">
        <f t="shared" si="145"/>
        <v>16045</v>
      </c>
      <c r="N142" s="296">
        <v>16586</v>
      </c>
      <c r="O142" s="296">
        <v>17821</v>
      </c>
      <c r="P142" s="39"/>
      <c r="Q142" s="39"/>
      <c r="R142" s="186"/>
      <c r="S142" s="39"/>
      <c r="T142" s="39"/>
      <c r="U142" s="39"/>
      <c r="V142" s="39"/>
      <c r="W142" s="186"/>
      <c r="Y142" s="63"/>
    </row>
    <row r="143" spans="2:25" s="187" customFormat="1" hidden="1" outlineLevel="1">
      <c r="B143" s="246" t="s">
        <v>222</v>
      </c>
      <c r="C143" s="247"/>
      <c r="D143" s="150">
        <v>12</v>
      </c>
      <c r="E143" s="174">
        <v>15</v>
      </c>
      <c r="F143" s="150">
        <v>9</v>
      </c>
      <c r="G143" s="150">
        <v>7</v>
      </c>
      <c r="H143" s="178">
        <f t="shared" si="144"/>
        <v>7</v>
      </c>
      <c r="I143" s="149">
        <v>7</v>
      </c>
      <c r="J143" s="149">
        <v>15</v>
      </c>
      <c r="K143" s="149">
        <v>10</v>
      </c>
      <c r="L143" s="149">
        <v>9</v>
      </c>
      <c r="M143" s="178">
        <f t="shared" si="145"/>
        <v>9</v>
      </c>
      <c r="N143" s="177">
        <v>8</v>
      </c>
      <c r="O143" s="177">
        <v>7</v>
      </c>
      <c r="P143" s="188"/>
      <c r="Q143" s="188"/>
      <c r="R143" s="186"/>
      <c r="S143" s="188"/>
      <c r="T143" s="188"/>
      <c r="U143" s="188"/>
      <c r="V143" s="188"/>
      <c r="W143" s="186"/>
      <c r="Y143" s="63"/>
    </row>
    <row r="144" spans="2:25" s="48" customFormat="1" hidden="1" outlineLevel="1">
      <c r="B144" s="356" t="s">
        <v>223</v>
      </c>
      <c r="C144" s="357"/>
      <c r="D144" s="163">
        <f t="shared" ref="D144:N144" si="146">SUM(D139:D143)</f>
        <v>58909</v>
      </c>
      <c r="E144" s="163">
        <f t="shared" si="146"/>
        <v>56084</v>
      </c>
      <c r="F144" s="163">
        <f t="shared" si="146"/>
        <v>55796</v>
      </c>
      <c r="G144" s="163">
        <f t="shared" si="146"/>
        <v>56661</v>
      </c>
      <c r="H144" s="227">
        <f t="shared" si="146"/>
        <v>56661</v>
      </c>
      <c r="I144" s="163">
        <f t="shared" si="146"/>
        <v>56715</v>
      </c>
      <c r="J144" s="163">
        <f t="shared" si="146"/>
        <v>57733</v>
      </c>
      <c r="K144" s="172">
        <f t="shared" si="146"/>
        <v>58833</v>
      </c>
      <c r="L144" s="172">
        <f t="shared" si="146"/>
        <v>59707</v>
      </c>
      <c r="M144" s="227">
        <f t="shared" si="146"/>
        <v>59707</v>
      </c>
      <c r="N144" s="172">
        <f t="shared" si="146"/>
        <v>59985</v>
      </c>
      <c r="O144" s="172">
        <f>SUM(O139:O143)</f>
        <v>60878</v>
      </c>
      <c r="P144" s="172">
        <v>62358</v>
      </c>
      <c r="Q144" s="172"/>
      <c r="R144" s="227"/>
      <c r="S144" s="172"/>
      <c r="T144" s="172"/>
      <c r="U144" s="172"/>
      <c r="V144" s="172"/>
      <c r="W144" s="227"/>
      <c r="Y144" s="63"/>
    </row>
    <row r="145" spans="2:25" s="48" customFormat="1" collapsed="1">
      <c r="B145" s="20"/>
      <c r="C145" s="114"/>
      <c r="D145" s="228">
        <f t="shared" ref="D145:N145" si="147">D144+D137-D123</f>
        <v>0</v>
      </c>
      <c r="E145" s="228">
        <f t="shared" si="147"/>
        <v>0</v>
      </c>
      <c r="F145" s="228">
        <f t="shared" si="147"/>
        <v>0</v>
      </c>
      <c r="G145" s="228">
        <f t="shared" si="147"/>
        <v>0</v>
      </c>
      <c r="H145" s="228">
        <f t="shared" si="147"/>
        <v>0</v>
      </c>
      <c r="I145" s="228">
        <f t="shared" si="147"/>
        <v>0</v>
      </c>
      <c r="J145" s="228">
        <f t="shared" si="147"/>
        <v>0</v>
      </c>
      <c r="K145" s="228">
        <f t="shared" si="147"/>
        <v>0</v>
      </c>
      <c r="L145" s="228">
        <f t="shared" si="147"/>
        <v>0</v>
      </c>
      <c r="M145" s="228">
        <f t="shared" si="147"/>
        <v>0</v>
      </c>
      <c r="N145" s="228">
        <f t="shared" si="147"/>
        <v>0</v>
      </c>
      <c r="O145" s="228">
        <f>O144+O137-O123</f>
        <v>0</v>
      </c>
      <c r="P145" s="228">
        <f>P144+P137-P123</f>
        <v>0</v>
      </c>
      <c r="Q145" s="229"/>
      <c r="R145" s="229"/>
      <c r="S145" s="229"/>
      <c r="T145" s="229"/>
      <c r="U145" s="229"/>
      <c r="V145" s="229"/>
      <c r="W145" s="229"/>
      <c r="Y145" s="63"/>
    </row>
    <row r="146" spans="2:25" s="48" customFormat="1" ht="15.6">
      <c r="B146" s="321" t="s">
        <v>67</v>
      </c>
      <c r="C146" s="365"/>
      <c r="D146" s="230"/>
      <c r="E146" s="230"/>
      <c r="F146" s="230"/>
      <c r="G146" s="230"/>
      <c r="H146" s="230"/>
      <c r="I146" s="231"/>
      <c r="J146" s="230"/>
      <c r="K146" s="232"/>
      <c r="L146" s="232"/>
      <c r="M146" s="232"/>
      <c r="N146" s="232"/>
      <c r="O146" s="232"/>
      <c r="P146" s="233"/>
      <c r="Q146" s="233"/>
      <c r="R146" s="233"/>
      <c r="S146" s="233"/>
      <c r="T146" s="233"/>
      <c r="U146" s="233"/>
      <c r="V146" s="233"/>
      <c r="W146" s="233"/>
      <c r="Y146" s="63"/>
    </row>
    <row r="147" spans="2:25" s="48" customFormat="1" hidden="1" outlineLevel="1">
      <c r="B147" s="335" t="s">
        <v>0</v>
      </c>
      <c r="C147" s="336"/>
      <c r="D147" s="51" t="s">
        <v>92</v>
      </c>
      <c r="E147" s="51" t="s">
        <v>90</v>
      </c>
      <c r="F147" s="51" t="s">
        <v>93</v>
      </c>
      <c r="G147" s="51" t="s">
        <v>94</v>
      </c>
      <c r="H147" s="51" t="s">
        <v>94</v>
      </c>
      <c r="I147" s="51" t="s">
        <v>95</v>
      </c>
      <c r="J147" s="51" t="s">
        <v>91</v>
      </c>
      <c r="K147" s="51" t="s">
        <v>89</v>
      </c>
      <c r="L147" s="51" t="s">
        <v>87</v>
      </c>
      <c r="M147" s="51" t="s">
        <v>87</v>
      </c>
      <c r="N147" s="51" t="s">
        <v>88</v>
      </c>
      <c r="O147" s="51" t="s">
        <v>86</v>
      </c>
      <c r="P147" s="51" t="s">
        <v>225</v>
      </c>
      <c r="Q147" s="53" t="s">
        <v>146</v>
      </c>
      <c r="R147" s="53" t="s">
        <v>146</v>
      </c>
      <c r="S147" s="53" t="s">
        <v>151</v>
      </c>
      <c r="T147" s="53" t="s">
        <v>152</v>
      </c>
      <c r="U147" s="53" t="s">
        <v>153</v>
      </c>
      <c r="V147" s="53" t="s">
        <v>154</v>
      </c>
      <c r="W147" s="59" t="s">
        <v>154</v>
      </c>
      <c r="Y147" s="63"/>
    </row>
    <row r="148" spans="2:25" s="48" customFormat="1" ht="16.2" hidden="1" outlineLevel="1">
      <c r="B148" s="335"/>
      <c r="C148" s="336"/>
      <c r="D148" s="52" t="s">
        <v>181</v>
      </c>
      <c r="E148" s="52" t="s">
        <v>182</v>
      </c>
      <c r="F148" s="52" t="s">
        <v>183</v>
      </c>
      <c r="G148" s="52" t="s">
        <v>184</v>
      </c>
      <c r="H148" s="52" t="s">
        <v>11</v>
      </c>
      <c r="I148" s="52" t="s">
        <v>185</v>
      </c>
      <c r="J148" s="52" t="s">
        <v>186</v>
      </c>
      <c r="K148" s="52" t="s">
        <v>187</v>
      </c>
      <c r="L148" s="52" t="s">
        <v>188</v>
      </c>
      <c r="M148" s="52" t="s">
        <v>45</v>
      </c>
      <c r="N148" s="52" t="s">
        <v>185</v>
      </c>
      <c r="O148" s="52" t="s">
        <v>189</v>
      </c>
      <c r="P148" s="52" t="s">
        <v>229</v>
      </c>
      <c r="Q148" s="54" t="s">
        <v>190</v>
      </c>
      <c r="R148" s="54" t="s">
        <v>12</v>
      </c>
      <c r="S148" s="54" t="s">
        <v>191</v>
      </c>
      <c r="T148" s="54" t="s">
        <v>192</v>
      </c>
      <c r="U148" s="54" t="s">
        <v>202</v>
      </c>
      <c r="V148" s="54" t="s">
        <v>193</v>
      </c>
      <c r="W148" s="60" t="s">
        <v>203</v>
      </c>
      <c r="Y148" s="63"/>
    </row>
    <row r="149" spans="2:25" s="48" customFormat="1" hidden="1" outlineLevel="1">
      <c r="B149" s="337" t="s">
        <v>68</v>
      </c>
      <c r="C149" s="338"/>
      <c r="D149" s="115"/>
      <c r="E149" s="116"/>
      <c r="F149" s="116"/>
      <c r="G149" s="117"/>
      <c r="H149" s="118"/>
      <c r="I149" s="119"/>
      <c r="J149" s="113"/>
      <c r="K149" s="111"/>
      <c r="L149" s="111"/>
      <c r="M149" s="112"/>
      <c r="N149" s="113"/>
      <c r="O149" s="113"/>
      <c r="P149" s="39"/>
      <c r="Q149" s="39"/>
      <c r="R149" s="186"/>
      <c r="S149" s="39"/>
      <c r="T149" s="39"/>
      <c r="U149" s="39"/>
      <c r="V149" s="39"/>
      <c r="W149" s="186"/>
      <c r="Y149" s="63"/>
    </row>
    <row r="150" spans="2:25" s="48" customFormat="1" hidden="1" outlineLevel="1">
      <c r="B150" s="327" t="s">
        <v>69</v>
      </c>
      <c r="C150" s="328"/>
      <c r="D150" s="115">
        <f>D34</f>
        <v>1996</v>
      </c>
      <c r="E150" s="130">
        <f>E34</f>
        <v>1429</v>
      </c>
      <c r="F150" s="130">
        <f>F34</f>
        <v>2181</v>
      </c>
      <c r="G150" s="185">
        <f>G34</f>
        <v>2247</v>
      </c>
      <c r="H150" s="118">
        <f>SUM(D150:G150)</f>
        <v>7853</v>
      </c>
      <c r="I150" s="115">
        <f>I34</f>
        <v>1828</v>
      </c>
      <c r="J150" s="130">
        <f>J34</f>
        <v>2397</v>
      </c>
      <c r="K150" s="130">
        <f>K34</f>
        <v>2437</v>
      </c>
      <c r="L150" s="185">
        <f>L34</f>
        <v>2319</v>
      </c>
      <c r="M150" s="184">
        <f>M34</f>
        <v>8981</v>
      </c>
      <c r="N150" s="130">
        <v>2430</v>
      </c>
      <c r="O150" s="130">
        <f>O34</f>
        <v>3147</v>
      </c>
      <c r="P150" s="39">
        <v>2349</v>
      </c>
      <c r="Q150" s="39"/>
      <c r="R150" s="186"/>
      <c r="S150" s="39"/>
      <c r="T150" s="39"/>
      <c r="U150" s="39"/>
      <c r="V150" s="39"/>
      <c r="W150" s="186"/>
      <c r="Y150" s="63"/>
    </row>
    <row r="151" spans="2:25" s="48" customFormat="1" hidden="1" outlineLevel="1">
      <c r="B151" s="327" t="s">
        <v>120</v>
      </c>
      <c r="C151" s="328"/>
      <c r="D151" s="115">
        <v>593</v>
      </c>
      <c r="E151" s="130">
        <v>614</v>
      </c>
      <c r="F151" s="130">
        <v>610</v>
      </c>
      <c r="G151" s="185">
        <v>622</v>
      </c>
      <c r="H151" s="118">
        <f t="shared" ref="H151:H167" si="148">SUM(D151:G151)</f>
        <v>2439</v>
      </c>
      <c r="I151" s="115">
        <v>599</v>
      </c>
      <c r="J151" s="130">
        <v>630</v>
      </c>
      <c r="K151" s="130">
        <v>570</v>
      </c>
      <c r="L151" s="130">
        <v>643</v>
      </c>
      <c r="M151" s="184">
        <f>SUM(I151:L151)</f>
        <v>2442</v>
      </c>
      <c r="N151" s="130">
        <v>507</v>
      </c>
      <c r="O151" s="130">
        <v>498</v>
      </c>
      <c r="P151" s="39">
        <v>541</v>
      </c>
      <c r="Q151" s="39"/>
      <c r="R151" s="186"/>
      <c r="S151" s="39"/>
      <c r="T151" s="39"/>
      <c r="U151" s="39"/>
      <c r="V151" s="39"/>
      <c r="W151" s="186"/>
      <c r="Y151" s="63"/>
    </row>
    <row r="152" spans="2:25" s="48" customFormat="1" hidden="1" outlineLevel="1">
      <c r="B152" s="98" t="s">
        <v>121</v>
      </c>
      <c r="C152" s="99"/>
      <c r="D152" s="115">
        <v>309</v>
      </c>
      <c r="E152" s="116">
        <v>347</v>
      </c>
      <c r="F152" s="116">
        <v>353</v>
      </c>
      <c r="G152" s="117">
        <v>339</v>
      </c>
      <c r="H152" s="118">
        <f>SUM(D152:G152)</f>
        <v>1348</v>
      </c>
      <c r="I152" s="171">
        <v>369</v>
      </c>
      <c r="J152" s="116">
        <v>308</v>
      </c>
      <c r="K152" s="116">
        <v>367</v>
      </c>
      <c r="L152" s="130">
        <v>396</v>
      </c>
      <c r="M152" s="184">
        <f t="shared" ref="M152:M156" si="149">SUM(I152:L152)</f>
        <v>1440</v>
      </c>
      <c r="N152" s="130">
        <v>376</v>
      </c>
      <c r="O152" s="130">
        <v>330</v>
      </c>
      <c r="P152" s="39">
        <v>395</v>
      </c>
      <c r="Q152" s="39"/>
      <c r="R152" s="186"/>
      <c r="S152" s="39"/>
      <c r="T152" s="39"/>
      <c r="U152" s="39"/>
      <c r="V152" s="39"/>
      <c r="W152" s="186"/>
      <c r="Y152" s="63"/>
    </row>
    <row r="153" spans="2:25" s="48" customFormat="1" hidden="1" outlineLevel="1">
      <c r="B153" s="132" t="s">
        <v>122</v>
      </c>
      <c r="C153" s="133"/>
      <c r="D153" s="115">
        <v>23</v>
      </c>
      <c r="E153" s="116">
        <v>33</v>
      </c>
      <c r="F153" s="116">
        <v>-8</v>
      </c>
      <c r="G153" s="117">
        <v>31</v>
      </c>
      <c r="H153" s="118">
        <f t="shared" ref="H153:H154" si="150">SUM(D153:G153)</f>
        <v>79</v>
      </c>
      <c r="I153" s="171">
        <v>43</v>
      </c>
      <c r="J153" s="116">
        <v>19</v>
      </c>
      <c r="K153" s="116">
        <v>20</v>
      </c>
      <c r="L153" s="130">
        <v>52</v>
      </c>
      <c r="M153" s="184">
        <f t="shared" si="149"/>
        <v>134</v>
      </c>
      <c r="N153" s="130">
        <v>7</v>
      </c>
      <c r="O153" s="130">
        <v>24</v>
      </c>
      <c r="P153" s="39">
        <v>-58</v>
      </c>
      <c r="Q153" s="39"/>
      <c r="R153" s="186"/>
      <c r="S153" s="39"/>
      <c r="T153" s="39"/>
      <c r="U153" s="39"/>
      <c r="V153" s="39"/>
      <c r="W153" s="186"/>
      <c r="Y153" s="63"/>
    </row>
    <row r="154" spans="2:25" s="48" customFormat="1" hidden="1" outlineLevel="1">
      <c r="B154" s="132" t="s">
        <v>85</v>
      </c>
      <c r="C154" s="133"/>
      <c r="D154" s="115">
        <v>130</v>
      </c>
      <c r="E154" s="116">
        <v>-156</v>
      </c>
      <c r="F154" s="116">
        <v>-155</v>
      </c>
      <c r="G154" s="117">
        <v>-497</v>
      </c>
      <c r="H154" s="118">
        <f t="shared" si="150"/>
        <v>-678</v>
      </c>
      <c r="I154" s="171">
        <v>236</v>
      </c>
      <c r="J154" s="116">
        <v>149</v>
      </c>
      <c r="K154" s="116">
        <v>53</v>
      </c>
      <c r="L154" s="130">
        <v>-461</v>
      </c>
      <c r="M154" s="184">
        <f t="shared" si="149"/>
        <v>-23</v>
      </c>
      <c r="N154" s="130">
        <v>193</v>
      </c>
      <c r="O154" s="130">
        <v>81</v>
      </c>
      <c r="P154" s="39">
        <v>-45</v>
      </c>
      <c r="Q154" s="39"/>
      <c r="R154" s="186"/>
      <c r="S154" s="39"/>
      <c r="T154" s="39"/>
      <c r="U154" s="39"/>
      <c r="V154" s="39"/>
      <c r="W154" s="186"/>
      <c r="Y154" s="63"/>
    </row>
    <row r="155" spans="2:25" s="48" customFormat="1" hidden="1" outlineLevel="1">
      <c r="B155" s="327" t="s">
        <v>123</v>
      </c>
      <c r="C155" s="328"/>
      <c r="D155" s="115">
        <v>-55</v>
      </c>
      <c r="E155" s="116">
        <v>-18</v>
      </c>
      <c r="F155" s="116">
        <v>-11</v>
      </c>
      <c r="G155" s="117">
        <v>-34</v>
      </c>
      <c r="H155" s="118">
        <f t="shared" si="148"/>
        <v>-118</v>
      </c>
      <c r="I155" s="171">
        <v>-71</v>
      </c>
      <c r="J155" s="116">
        <v>-12</v>
      </c>
      <c r="K155" s="116">
        <v>-19</v>
      </c>
      <c r="L155" s="130">
        <v>-26</v>
      </c>
      <c r="M155" s="184">
        <f t="shared" si="149"/>
        <v>-128</v>
      </c>
      <c r="N155" s="130">
        <v>-73</v>
      </c>
      <c r="O155" s="130">
        <v>-9</v>
      </c>
      <c r="P155" s="39">
        <v>-21</v>
      </c>
      <c r="Q155" s="39"/>
      <c r="R155" s="186"/>
      <c r="S155" s="39"/>
      <c r="T155" s="39"/>
      <c r="U155" s="39"/>
      <c r="V155" s="39"/>
      <c r="W155" s="186"/>
      <c r="Y155" s="63"/>
    </row>
    <row r="156" spans="2:25" s="48" customFormat="1" hidden="1" outlineLevel="1">
      <c r="B156" s="98" t="s">
        <v>124</v>
      </c>
      <c r="C156" s="99"/>
      <c r="D156" s="115">
        <v>-108</v>
      </c>
      <c r="E156" s="116">
        <v>-55</v>
      </c>
      <c r="F156" s="116">
        <v>-65</v>
      </c>
      <c r="G156" s="117">
        <v>-71</v>
      </c>
      <c r="H156" s="118">
        <f t="shared" ref="H156" si="151">SUM(D156:G156)</f>
        <v>-299</v>
      </c>
      <c r="I156" s="171">
        <v>29</v>
      </c>
      <c r="J156" s="116">
        <v>-211</v>
      </c>
      <c r="K156" s="116">
        <v>-49</v>
      </c>
      <c r="L156" s="130">
        <v>-27</v>
      </c>
      <c r="M156" s="184">
        <f t="shared" si="149"/>
        <v>-258</v>
      </c>
      <c r="N156" s="130">
        <v>-4</v>
      </c>
      <c r="O156" s="130">
        <v>-256</v>
      </c>
      <c r="P156" s="39">
        <v>-19</v>
      </c>
      <c r="Q156" s="39"/>
      <c r="R156" s="186"/>
      <c r="S156" s="39"/>
      <c r="T156" s="39"/>
      <c r="U156" s="39"/>
      <c r="V156" s="39"/>
      <c r="W156" s="186"/>
      <c r="Y156" s="63"/>
    </row>
    <row r="157" spans="2:25" s="48" customFormat="1" ht="4.5" hidden="1" customHeight="1" outlineLevel="1">
      <c r="B157" s="358"/>
      <c r="C157" s="359"/>
      <c r="D157" s="115"/>
      <c r="E157" s="116"/>
      <c r="F157" s="116"/>
      <c r="G157" s="117"/>
      <c r="H157" s="118"/>
      <c r="I157" s="171"/>
      <c r="J157" s="116"/>
      <c r="K157" s="116"/>
      <c r="L157" s="130"/>
      <c r="M157" s="184"/>
      <c r="N157" s="130"/>
      <c r="O157" s="130"/>
      <c r="P157" s="39"/>
      <c r="Q157" s="39"/>
      <c r="R157" s="186"/>
      <c r="S157" s="39"/>
      <c r="T157" s="39"/>
      <c r="U157" s="39"/>
      <c r="V157" s="39"/>
      <c r="W157" s="186"/>
      <c r="Y157" s="63"/>
    </row>
    <row r="158" spans="2:25" s="48" customFormat="1" hidden="1" outlineLevel="1">
      <c r="B158" s="337" t="s">
        <v>70</v>
      </c>
      <c r="C158" s="338"/>
      <c r="D158" s="115"/>
      <c r="E158" s="116"/>
      <c r="F158" s="116"/>
      <c r="G158" s="117"/>
      <c r="H158" s="118"/>
      <c r="I158" s="171"/>
      <c r="J158" s="116"/>
      <c r="K158" s="116"/>
      <c r="L158" s="116"/>
      <c r="M158" s="184"/>
      <c r="N158" s="130"/>
      <c r="O158" s="130"/>
      <c r="P158" s="39"/>
      <c r="Q158" s="39"/>
      <c r="R158" s="186"/>
      <c r="S158" s="39"/>
      <c r="T158" s="39"/>
      <c r="U158" s="39"/>
      <c r="V158" s="39"/>
      <c r="W158" s="186"/>
      <c r="Y158" s="63"/>
    </row>
    <row r="159" spans="2:25" s="48" customFormat="1" hidden="1" outlineLevel="1">
      <c r="B159" s="348" t="s">
        <v>71</v>
      </c>
      <c r="C159" s="360"/>
      <c r="D159" s="115">
        <v>361</v>
      </c>
      <c r="E159" s="130">
        <v>773</v>
      </c>
      <c r="F159" s="130">
        <v>-70</v>
      </c>
      <c r="G159" s="185">
        <v>-724</v>
      </c>
      <c r="H159" s="118">
        <f t="shared" si="148"/>
        <v>340</v>
      </c>
      <c r="I159" s="115">
        <v>723</v>
      </c>
      <c r="J159" s="130">
        <v>-222</v>
      </c>
      <c r="K159" s="130">
        <v>-404</v>
      </c>
      <c r="L159" s="130">
        <v>-510</v>
      </c>
      <c r="M159" s="118">
        <f t="shared" ref="M159:M180" si="152">SUM(I159:L159)</f>
        <v>-413</v>
      </c>
      <c r="N159" s="116">
        <v>631</v>
      </c>
      <c r="O159" s="116">
        <v>357</v>
      </c>
      <c r="P159" s="39">
        <v>424</v>
      </c>
      <c r="Q159" s="39"/>
      <c r="R159" s="186"/>
      <c r="S159" s="39"/>
      <c r="T159" s="39"/>
      <c r="U159" s="39"/>
      <c r="V159" s="39"/>
      <c r="W159" s="186"/>
      <c r="Y159" s="63"/>
    </row>
    <row r="160" spans="2:25" s="48" customFormat="1" hidden="1" outlineLevel="1">
      <c r="B160" s="348" t="s">
        <v>107</v>
      </c>
      <c r="C160" s="360"/>
      <c r="D160" s="115">
        <v>22</v>
      </c>
      <c r="E160" s="130">
        <v>-99</v>
      </c>
      <c r="F160" s="130">
        <v>27</v>
      </c>
      <c r="G160" s="185">
        <v>-59</v>
      </c>
      <c r="H160" s="118">
        <f>SUM(D160:G160)</f>
        <v>-109</v>
      </c>
      <c r="I160" s="115">
        <v>-107</v>
      </c>
      <c r="J160" s="130">
        <v>-233</v>
      </c>
      <c r="K160" s="130">
        <v>105</v>
      </c>
      <c r="L160" s="130">
        <v>119</v>
      </c>
      <c r="M160" s="118">
        <f>SUM(I160:L160)</f>
        <v>-116</v>
      </c>
      <c r="N160" s="116">
        <v>130</v>
      </c>
      <c r="O160" s="116">
        <v>23</v>
      </c>
      <c r="P160" s="39">
        <v>36</v>
      </c>
      <c r="Q160" s="39"/>
      <c r="R160" s="186"/>
      <c r="S160" s="39"/>
      <c r="T160" s="39"/>
      <c r="U160" s="39"/>
      <c r="V160" s="39"/>
      <c r="W160" s="186"/>
      <c r="Y160" s="63"/>
    </row>
    <row r="161" spans="2:25" s="48" customFormat="1" hidden="1" outlineLevel="1">
      <c r="B161" s="348" t="s">
        <v>108</v>
      </c>
      <c r="C161" s="360"/>
      <c r="D161" s="115">
        <v>-37</v>
      </c>
      <c r="E161" s="130">
        <v>282</v>
      </c>
      <c r="F161" s="130">
        <v>87</v>
      </c>
      <c r="G161" s="185">
        <v>-451</v>
      </c>
      <c r="H161" s="184">
        <f t="shared" si="148"/>
        <v>-119</v>
      </c>
      <c r="I161" s="115">
        <v>-2</v>
      </c>
      <c r="J161" s="130">
        <v>76</v>
      </c>
      <c r="K161" s="130">
        <v>-38</v>
      </c>
      <c r="L161" s="130">
        <v>-670</v>
      </c>
      <c r="M161" s="184">
        <f t="shared" si="152"/>
        <v>-634</v>
      </c>
      <c r="N161" s="130">
        <v>-206</v>
      </c>
      <c r="O161" s="130">
        <v>35</v>
      </c>
      <c r="P161" s="39">
        <v>-125</v>
      </c>
      <c r="Q161" s="39"/>
      <c r="R161" s="186"/>
      <c r="S161" s="39"/>
      <c r="T161" s="39"/>
      <c r="U161" s="39"/>
      <c r="V161" s="39"/>
      <c r="W161" s="186"/>
      <c r="Y161" s="63"/>
    </row>
    <row r="162" spans="2:25" s="48" customFormat="1" hidden="1" outlineLevel="1">
      <c r="B162" s="100" t="s">
        <v>82</v>
      </c>
      <c r="C162" s="101"/>
      <c r="D162" s="115">
        <v>26</v>
      </c>
      <c r="E162" s="130">
        <v>149</v>
      </c>
      <c r="F162" s="130">
        <v>-1</v>
      </c>
      <c r="G162" s="185">
        <v>-148</v>
      </c>
      <c r="H162" s="184">
        <f t="shared" si="148"/>
        <v>26</v>
      </c>
      <c r="I162" s="115">
        <v>2</v>
      </c>
      <c r="J162" s="130">
        <v>-225</v>
      </c>
      <c r="K162" s="130">
        <v>-126</v>
      </c>
      <c r="L162" s="130">
        <v>-21</v>
      </c>
      <c r="M162" s="184">
        <f>SUM(I162:L162)</f>
        <v>-370</v>
      </c>
      <c r="N162" s="130">
        <v>129</v>
      </c>
      <c r="O162" s="130">
        <v>-310</v>
      </c>
      <c r="P162" s="39">
        <v>87</v>
      </c>
      <c r="Q162" s="39"/>
      <c r="R162" s="186"/>
      <c r="S162" s="39"/>
      <c r="T162" s="39"/>
      <c r="U162" s="39"/>
      <c r="V162" s="39"/>
      <c r="W162" s="186"/>
      <c r="Y162" s="63"/>
    </row>
    <row r="163" spans="2:25" s="48" customFormat="1" hidden="1" outlineLevel="1">
      <c r="B163" s="136" t="s">
        <v>63</v>
      </c>
      <c r="C163" s="137"/>
      <c r="D163" s="115">
        <v>-29</v>
      </c>
      <c r="E163" s="130">
        <v>-132</v>
      </c>
      <c r="F163" s="130">
        <v>159</v>
      </c>
      <c r="G163" s="185">
        <v>-21</v>
      </c>
      <c r="H163" s="184">
        <f t="shared" si="148"/>
        <v>-23</v>
      </c>
      <c r="I163" s="115">
        <v>-5</v>
      </c>
      <c r="J163" s="130">
        <v>-27</v>
      </c>
      <c r="K163" s="130">
        <v>133</v>
      </c>
      <c r="L163" s="130">
        <v>-14</v>
      </c>
      <c r="M163" s="184">
        <f t="shared" ref="M163:M167" si="153">SUM(I163:L163)</f>
        <v>87</v>
      </c>
      <c r="N163" s="130">
        <v>4</v>
      </c>
      <c r="O163" s="130">
        <v>-151</v>
      </c>
      <c r="P163" s="39">
        <v>33</v>
      </c>
      <c r="Q163" s="39"/>
      <c r="R163" s="186"/>
      <c r="S163" s="39"/>
      <c r="T163" s="39"/>
      <c r="U163" s="39"/>
      <c r="V163" s="39"/>
      <c r="W163" s="186"/>
      <c r="Y163" s="63"/>
    </row>
    <row r="164" spans="2:25" s="48" customFormat="1" hidden="1" outlineLevel="1">
      <c r="B164" s="136" t="s">
        <v>125</v>
      </c>
      <c r="C164" s="137"/>
      <c r="D164" s="115">
        <v>-389</v>
      </c>
      <c r="E164" s="130">
        <v>-55</v>
      </c>
      <c r="F164" s="130">
        <v>88</v>
      </c>
      <c r="G164" s="185">
        <v>547</v>
      </c>
      <c r="H164" s="184">
        <f t="shared" si="148"/>
        <v>191</v>
      </c>
      <c r="I164" s="115">
        <v>-398</v>
      </c>
      <c r="J164" s="130">
        <v>-130</v>
      </c>
      <c r="K164" s="130">
        <v>17</v>
      </c>
      <c r="L164" s="130">
        <v>564</v>
      </c>
      <c r="M164" s="184">
        <f t="shared" si="153"/>
        <v>53</v>
      </c>
      <c r="N164" s="130">
        <v>-315</v>
      </c>
      <c r="O164" s="130">
        <v>-449</v>
      </c>
      <c r="P164" s="39">
        <v>41</v>
      </c>
      <c r="Q164" s="39"/>
      <c r="R164" s="186"/>
      <c r="S164" s="39"/>
      <c r="T164" s="39"/>
      <c r="U164" s="39"/>
      <c r="V164" s="39"/>
      <c r="W164" s="186"/>
      <c r="Y164" s="63"/>
    </row>
    <row r="165" spans="2:25" s="48" customFormat="1" hidden="1" outlineLevel="1">
      <c r="B165" s="136" t="s">
        <v>126</v>
      </c>
      <c r="C165" s="137"/>
      <c r="D165" s="115">
        <v>-460</v>
      </c>
      <c r="E165" s="130">
        <v>-344</v>
      </c>
      <c r="F165" s="130">
        <v>393</v>
      </c>
      <c r="G165" s="185">
        <v>369</v>
      </c>
      <c r="H165" s="184">
        <f t="shared" si="148"/>
        <v>-42</v>
      </c>
      <c r="I165" s="115">
        <v>-495</v>
      </c>
      <c r="J165" s="130">
        <v>105</v>
      </c>
      <c r="K165" s="130">
        <v>66</v>
      </c>
      <c r="L165" s="130">
        <v>331</v>
      </c>
      <c r="M165" s="184">
        <f t="shared" si="153"/>
        <v>7</v>
      </c>
      <c r="N165" s="130">
        <v>-434</v>
      </c>
      <c r="O165" s="130">
        <v>86</v>
      </c>
      <c r="P165" s="39">
        <v>30</v>
      </c>
      <c r="Q165" s="39"/>
      <c r="R165" s="186"/>
      <c r="S165" s="39"/>
      <c r="T165" s="39"/>
      <c r="U165" s="39"/>
      <c r="V165" s="39"/>
      <c r="W165" s="186"/>
      <c r="Y165" s="63"/>
    </row>
    <row r="166" spans="2:25" s="48" customFormat="1" hidden="1" outlineLevel="1">
      <c r="B166" s="136" t="s">
        <v>127</v>
      </c>
      <c r="C166" s="137"/>
      <c r="D166" s="115">
        <v>-307</v>
      </c>
      <c r="E166" s="130">
        <v>102</v>
      </c>
      <c r="F166" s="130">
        <v>-104</v>
      </c>
      <c r="G166" s="185">
        <v>968</v>
      </c>
      <c r="H166" s="184">
        <f t="shared" si="148"/>
        <v>659</v>
      </c>
      <c r="I166" s="115">
        <v>-328</v>
      </c>
      <c r="J166" s="130">
        <v>354</v>
      </c>
      <c r="K166" s="130">
        <v>191</v>
      </c>
      <c r="L166" s="130">
        <v>1058</v>
      </c>
      <c r="M166" s="184">
        <f t="shared" si="153"/>
        <v>1275</v>
      </c>
      <c r="N166" s="130">
        <v>-19</v>
      </c>
      <c r="O166" s="130">
        <v>88</v>
      </c>
      <c r="P166" s="39">
        <v>-62</v>
      </c>
      <c r="Q166" s="39"/>
      <c r="R166" s="186"/>
      <c r="S166" s="39"/>
      <c r="T166" s="39"/>
      <c r="U166" s="39"/>
      <c r="V166" s="39"/>
      <c r="W166" s="186"/>
      <c r="Y166" s="63"/>
    </row>
    <row r="167" spans="2:25" s="48" customFormat="1" ht="16.2" hidden="1" outlineLevel="1">
      <c r="B167" s="136" t="s">
        <v>128</v>
      </c>
      <c r="C167" s="137"/>
      <c r="D167" s="153">
        <v>574</v>
      </c>
      <c r="E167" s="155">
        <v>3</v>
      </c>
      <c r="F167" s="155">
        <v>-286</v>
      </c>
      <c r="G167" s="170">
        <v>494</v>
      </c>
      <c r="H167" s="152">
        <f t="shared" si="148"/>
        <v>785</v>
      </c>
      <c r="I167" s="153">
        <v>68</v>
      </c>
      <c r="J167" s="155">
        <v>-95</v>
      </c>
      <c r="K167" s="155">
        <v>-283</v>
      </c>
      <c r="L167" s="155">
        <v>385</v>
      </c>
      <c r="M167" s="152">
        <f t="shared" si="153"/>
        <v>75</v>
      </c>
      <c r="N167" s="155">
        <v>-590</v>
      </c>
      <c r="O167" s="155">
        <v>428</v>
      </c>
      <c r="P167" s="314">
        <v>-542</v>
      </c>
      <c r="Q167" s="39"/>
      <c r="R167" s="186"/>
      <c r="S167" s="39"/>
      <c r="T167" s="39"/>
      <c r="U167" s="39"/>
      <c r="V167" s="39"/>
      <c r="W167" s="186"/>
      <c r="Y167" s="63"/>
    </row>
    <row r="168" spans="2:25" s="48" customFormat="1" hidden="1" outlineLevel="1">
      <c r="B168" s="331" t="s">
        <v>72</v>
      </c>
      <c r="C168" s="332"/>
      <c r="D168" s="156">
        <f>SUM(D150:D167)</f>
        <v>2649</v>
      </c>
      <c r="E168" s="158">
        <f t="shared" ref="E168:M168" si="154">SUM(E150:E167)</f>
        <v>2873</v>
      </c>
      <c r="F168" s="158">
        <f t="shared" si="154"/>
        <v>3198</v>
      </c>
      <c r="G168" s="158">
        <f t="shared" si="154"/>
        <v>3612</v>
      </c>
      <c r="H168" s="156">
        <f>SUM(H150:H167)</f>
        <v>12332</v>
      </c>
      <c r="I168" s="156">
        <f t="shared" si="154"/>
        <v>2491</v>
      </c>
      <c r="J168" s="158">
        <f t="shared" si="154"/>
        <v>2883</v>
      </c>
      <c r="K168" s="158">
        <f t="shared" si="154"/>
        <v>3040</v>
      </c>
      <c r="L168" s="158">
        <f t="shared" si="154"/>
        <v>4138</v>
      </c>
      <c r="M168" s="157">
        <f t="shared" si="154"/>
        <v>12552</v>
      </c>
      <c r="N168" s="158">
        <f t="shared" ref="N168:P168" si="155">SUM(N150:N167)</f>
        <v>2766</v>
      </c>
      <c r="O168" s="158">
        <f t="shared" si="155"/>
        <v>3922</v>
      </c>
      <c r="P168" s="158">
        <f t="shared" si="155"/>
        <v>3064</v>
      </c>
      <c r="Q168" s="39"/>
      <c r="R168" s="186"/>
      <c r="S168" s="39"/>
      <c r="T168" s="39"/>
      <c r="U168" s="39"/>
      <c r="V168" s="39"/>
      <c r="W168" s="186"/>
      <c r="Y168" s="63"/>
    </row>
    <row r="169" spans="2:25" s="48" customFormat="1" ht="4.5" hidden="1" customHeight="1" outlineLevel="1">
      <c r="B169" s="358"/>
      <c r="C169" s="359"/>
      <c r="D169" s="115"/>
      <c r="E169" s="130"/>
      <c r="F169" s="130"/>
      <c r="G169" s="185"/>
      <c r="H169" s="184"/>
      <c r="I169" s="115"/>
      <c r="J169" s="130"/>
      <c r="K169" s="130"/>
      <c r="L169" s="130"/>
      <c r="M169" s="184">
        <f t="shared" si="152"/>
        <v>0</v>
      </c>
      <c r="N169" s="130"/>
      <c r="O169" s="130"/>
      <c r="P169" s="39"/>
      <c r="Q169" s="39"/>
      <c r="R169" s="186"/>
      <c r="S169" s="39"/>
      <c r="T169" s="39"/>
      <c r="U169" s="39"/>
      <c r="V169" s="39"/>
      <c r="W169" s="186"/>
      <c r="Y169" s="63"/>
    </row>
    <row r="170" spans="2:25" s="48" customFormat="1" hidden="1" outlineLevel="1">
      <c r="B170" s="337" t="s">
        <v>73</v>
      </c>
      <c r="C170" s="338"/>
      <c r="D170" s="115"/>
      <c r="E170" s="130"/>
      <c r="F170" s="130"/>
      <c r="G170" s="185"/>
      <c r="H170" s="184"/>
      <c r="I170" s="115"/>
      <c r="J170" s="130"/>
      <c r="K170" s="130"/>
      <c r="L170" s="130"/>
      <c r="M170" s="184">
        <f t="shared" si="152"/>
        <v>0</v>
      </c>
      <c r="N170" s="130"/>
      <c r="O170" s="130"/>
      <c r="P170" s="39"/>
      <c r="Q170" s="39"/>
      <c r="R170" s="186"/>
      <c r="S170" s="39"/>
      <c r="T170" s="39"/>
      <c r="U170" s="39"/>
      <c r="V170" s="39"/>
      <c r="W170" s="186"/>
      <c r="Y170" s="63"/>
    </row>
    <row r="171" spans="2:25" s="48" customFormat="1" hidden="1" outlineLevel="1">
      <c r="B171" s="348" t="s">
        <v>129</v>
      </c>
      <c r="C171" s="360"/>
      <c r="D171" s="115">
        <v>-8835</v>
      </c>
      <c r="E171" s="130">
        <v>-7039</v>
      </c>
      <c r="F171" s="130">
        <v>-12010</v>
      </c>
      <c r="G171" s="185">
        <v>-8433</v>
      </c>
      <c r="H171" s="184">
        <f>SUM(D171:G171)</f>
        <v>-36317</v>
      </c>
      <c r="I171" s="115">
        <v>-9761</v>
      </c>
      <c r="J171" s="130">
        <v>-10300</v>
      </c>
      <c r="K171" s="130">
        <v>-10556</v>
      </c>
      <c r="L171" s="130">
        <v>-13358</v>
      </c>
      <c r="M171" s="184">
        <f t="shared" si="152"/>
        <v>-43975</v>
      </c>
      <c r="N171" s="130">
        <v>-10823</v>
      </c>
      <c r="O171" s="130">
        <v>-8266</v>
      </c>
      <c r="P171" s="39">
        <v>-17277</v>
      </c>
      <c r="Q171" s="39"/>
      <c r="R171" s="186"/>
      <c r="S171" s="39"/>
      <c r="T171" s="39"/>
      <c r="U171" s="39"/>
      <c r="V171" s="39"/>
      <c r="W171" s="186"/>
      <c r="Y171" s="63"/>
    </row>
    <row r="172" spans="2:25" s="48" customFormat="1" hidden="1" outlineLevel="1">
      <c r="B172" s="348" t="s">
        <v>130</v>
      </c>
      <c r="C172" s="360"/>
      <c r="D172" s="115">
        <v>4733</v>
      </c>
      <c r="E172" s="130">
        <v>4348</v>
      </c>
      <c r="F172" s="130">
        <v>5409</v>
      </c>
      <c r="G172" s="185">
        <v>3703</v>
      </c>
      <c r="H172" s="184">
        <f>SUM(D172:G172)</f>
        <v>18193</v>
      </c>
      <c r="I172" s="115">
        <v>3450</v>
      </c>
      <c r="J172" s="130">
        <v>6498</v>
      </c>
      <c r="K172" s="130">
        <v>3942</v>
      </c>
      <c r="L172" s="130">
        <v>6347</v>
      </c>
      <c r="M172" s="184">
        <f t="shared" si="152"/>
        <v>20237</v>
      </c>
      <c r="N172" s="130">
        <v>6675</v>
      </c>
      <c r="O172" s="130">
        <v>3572</v>
      </c>
      <c r="P172" s="39">
        <v>13559</v>
      </c>
      <c r="Q172" s="39"/>
      <c r="R172" s="186"/>
      <c r="S172" s="39"/>
      <c r="T172" s="39"/>
      <c r="U172" s="39"/>
      <c r="V172" s="39"/>
      <c r="W172" s="186"/>
      <c r="Y172" s="63"/>
    </row>
    <row r="173" spans="2:25" s="48" customFormat="1" hidden="1" outlineLevel="1">
      <c r="B173" s="134" t="s">
        <v>131</v>
      </c>
      <c r="C173" s="135"/>
      <c r="D173" s="115">
        <v>4058</v>
      </c>
      <c r="E173" s="130">
        <v>3930</v>
      </c>
      <c r="F173" s="130">
        <v>4060</v>
      </c>
      <c r="G173" s="185">
        <v>3612</v>
      </c>
      <c r="H173" s="184">
        <f t="shared" ref="H173:H176" si="156">SUM(D173:G173)</f>
        <v>15660</v>
      </c>
      <c r="I173" s="115">
        <v>3906</v>
      </c>
      <c r="J173" s="130">
        <v>3306</v>
      </c>
      <c r="K173" s="130">
        <v>4420</v>
      </c>
      <c r="L173" s="130">
        <v>3661</v>
      </c>
      <c r="M173" s="184">
        <f t="shared" si="152"/>
        <v>15293</v>
      </c>
      <c r="N173" s="130">
        <v>4133</v>
      </c>
      <c r="O173" s="130">
        <v>3822</v>
      </c>
      <c r="P173" s="39">
        <v>3835</v>
      </c>
      <c r="Q173" s="39"/>
      <c r="R173" s="186"/>
      <c r="S173" s="39"/>
      <c r="T173" s="39"/>
      <c r="U173" s="39"/>
      <c r="V173" s="39"/>
      <c r="W173" s="186"/>
      <c r="Y173" s="63"/>
    </row>
    <row r="174" spans="2:25" s="48" customFormat="1" hidden="1" outlineLevel="1">
      <c r="B174" s="134" t="s">
        <v>132</v>
      </c>
      <c r="C174" s="135"/>
      <c r="D174" s="115">
        <v>-2447</v>
      </c>
      <c r="E174" s="130">
        <v>-337</v>
      </c>
      <c r="F174" s="130" t="s">
        <v>161</v>
      </c>
      <c r="G174" s="185">
        <v>-205</v>
      </c>
      <c r="H174" s="184">
        <f t="shared" si="156"/>
        <v>-2989</v>
      </c>
      <c r="I174" s="115">
        <v>-184</v>
      </c>
      <c r="J174" s="130">
        <v>-33</v>
      </c>
      <c r="K174" s="130">
        <v>-21</v>
      </c>
      <c r="L174" s="130">
        <v>-88</v>
      </c>
      <c r="M174" s="184">
        <f t="shared" si="152"/>
        <v>-326</v>
      </c>
      <c r="N174" s="130">
        <v>-614</v>
      </c>
      <c r="O174" s="130">
        <v>-475</v>
      </c>
      <c r="P174" s="39">
        <v>-2072</v>
      </c>
      <c r="Q174" s="39"/>
      <c r="R174" s="186"/>
      <c r="S174" s="39"/>
      <c r="T174" s="39"/>
      <c r="U174" s="39"/>
      <c r="V174" s="39"/>
      <c r="W174" s="186"/>
      <c r="Y174" s="63"/>
    </row>
    <row r="175" spans="2:25" s="48" customFormat="1" hidden="1" outlineLevel="1">
      <c r="B175" s="134" t="s">
        <v>133</v>
      </c>
      <c r="C175" s="135"/>
      <c r="D175" s="115" t="s">
        <v>158</v>
      </c>
      <c r="E175" s="130" t="s">
        <v>158</v>
      </c>
      <c r="F175" s="130" t="s">
        <v>158</v>
      </c>
      <c r="G175" s="185" t="s">
        <v>158</v>
      </c>
      <c r="H175" s="184">
        <f t="shared" si="156"/>
        <v>0</v>
      </c>
      <c r="I175" s="115" t="s">
        <v>158</v>
      </c>
      <c r="J175" s="130" t="s">
        <v>158</v>
      </c>
      <c r="K175" s="130" t="s">
        <v>158</v>
      </c>
      <c r="L175" s="130" t="s">
        <v>158</v>
      </c>
      <c r="M175" s="184">
        <f t="shared" si="152"/>
        <v>0</v>
      </c>
      <c r="N175" s="130" t="s">
        <v>156</v>
      </c>
      <c r="O175" s="130">
        <v>372</v>
      </c>
      <c r="P175" s="39">
        <v>0</v>
      </c>
      <c r="Q175" s="39"/>
      <c r="R175" s="186"/>
      <c r="S175" s="39"/>
      <c r="T175" s="39"/>
      <c r="U175" s="39"/>
      <c r="V175" s="39"/>
      <c r="W175" s="186"/>
      <c r="Y175" s="63"/>
    </row>
    <row r="176" spans="2:25" s="48" customFormat="1" hidden="1" outlineLevel="1">
      <c r="B176" s="134" t="s">
        <v>134</v>
      </c>
      <c r="C176" s="135"/>
      <c r="D176" s="115">
        <v>-134</v>
      </c>
      <c r="E176" s="130">
        <v>-129</v>
      </c>
      <c r="F176" s="130">
        <v>-52</v>
      </c>
      <c r="G176" s="185">
        <v>-69</v>
      </c>
      <c r="H176" s="184">
        <f t="shared" si="156"/>
        <v>-384</v>
      </c>
      <c r="I176" s="115">
        <v>-50</v>
      </c>
      <c r="J176" s="130">
        <v>-41</v>
      </c>
      <c r="K176" s="130">
        <v>-64</v>
      </c>
      <c r="L176" s="130">
        <v>-67</v>
      </c>
      <c r="M176" s="184">
        <f t="shared" si="152"/>
        <v>-222</v>
      </c>
      <c r="N176" s="130">
        <v>-78</v>
      </c>
      <c r="O176" s="130">
        <v>-88</v>
      </c>
      <c r="P176" s="39">
        <v>-36</v>
      </c>
      <c r="Q176" s="39"/>
      <c r="R176" s="186"/>
      <c r="S176" s="39"/>
      <c r="T176" s="39"/>
      <c r="U176" s="39"/>
      <c r="V176" s="39"/>
      <c r="W176" s="186"/>
      <c r="Y176" s="63"/>
    </row>
    <row r="177" spans="2:25" s="48" customFormat="1" hidden="1" outlineLevel="1">
      <c r="B177" s="100" t="s">
        <v>135</v>
      </c>
      <c r="C177" s="120"/>
      <c r="D177" s="148">
        <v>33</v>
      </c>
      <c r="E177" s="150">
        <v>48</v>
      </c>
      <c r="F177" s="150">
        <v>38</v>
      </c>
      <c r="G177" s="179">
        <v>94</v>
      </c>
      <c r="H177" s="147">
        <f t="shared" ref="H177:H180" si="157">SUM(D177:G177)</f>
        <v>213</v>
      </c>
      <c r="I177" s="148">
        <v>42</v>
      </c>
      <c r="J177" s="150">
        <v>185</v>
      </c>
      <c r="K177" s="150">
        <v>47</v>
      </c>
      <c r="L177" s="150">
        <v>14</v>
      </c>
      <c r="M177" s="147">
        <f t="shared" si="152"/>
        <v>288</v>
      </c>
      <c r="N177" s="150">
        <v>24</v>
      </c>
      <c r="O177" s="150">
        <v>11</v>
      </c>
      <c r="P177" s="39">
        <v>39</v>
      </c>
      <c r="Q177" s="39"/>
      <c r="R177" s="186"/>
      <c r="S177" s="39"/>
      <c r="T177" s="39"/>
      <c r="U177" s="39"/>
      <c r="V177" s="39"/>
      <c r="W177" s="186"/>
      <c r="Y177" s="63"/>
    </row>
    <row r="178" spans="2:25" s="48" customFormat="1" hidden="1" outlineLevel="1">
      <c r="B178" s="136" t="s">
        <v>136</v>
      </c>
      <c r="C178" s="120"/>
      <c r="D178" s="148">
        <v>-315</v>
      </c>
      <c r="E178" s="150">
        <v>-262</v>
      </c>
      <c r="F178" s="150">
        <v>-373</v>
      </c>
      <c r="G178" s="179">
        <v>-325</v>
      </c>
      <c r="H178" s="147">
        <f t="shared" si="157"/>
        <v>-1275</v>
      </c>
      <c r="I178" s="148">
        <v>-285</v>
      </c>
      <c r="J178" s="150">
        <v>-265</v>
      </c>
      <c r="K178" s="150">
        <v>-357</v>
      </c>
      <c r="L178" s="150">
        <v>-320</v>
      </c>
      <c r="M178" s="147">
        <f t="shared" si="152"/>
        <v>-1227</v>
      </c>
      <c r="N178" s="150">
        <v>-262</v>
      </c>
      <c r="O178" s="150">
        <v>-314</v>
      </c>
      <c r="P178" s="39">
        <v>-304</v>
      </c>
      <c r="Q178" s="39"/>
      <c r="R178" s="186"/>
      <c r="S178" s="39"/>
      <c r="T178" s="39"/>
      <c r="U178" s="39"/>
      <c r="V178" s="39"/>
      <c r="W178" s="186"/>
      <c r="Y178" s="63"/>
    </row>
    <row r="179" spans="2:25" s="48" customFormat="1" hidden="1" outlineLevel="1">
      <c r="B179" s="136" t="s">
        <v>137</v>
      </c>
      <c r="C179" s="120"/>
      <c r="D179" s="148">
        <v>156</v>
      </c>
      <c r="E179" s="150">
        <v>8</v>
      </c>
      <c r="F179" s="150">
        <v>4</v>
      </c>
      <c r="G179" s="179">
        <v>64</v>
      </c>
      <c r="H179" s="147">
        <f t="shared" si="157"/>
        <v>232</v>
      </c>
      <c r="I179" s="148">
        <v>3</v>
      </c>
      <c r="J179" s="150">
        <v>2</v>
      </c>
      <c r="K179" s="150">
        <v>3</v>
      </c>
      <c r="L179" s="150">
        <v>14</v>
      </c>
      <c r="M179" s="147">
        <f t="shared" si="152"/>
        <v>22</v>
      </c>
      <c r="N179" s="150">
        <v>6</v>
      </c>
      <c r="O179" s="150">
        <v>5</v>
      </c>
      <c r="P179" s="39">
        <v>0</v>
      </c>
      <c r="Q179" s="39"/>
      <c r="R179" s="186"/>
      <c r="S179" s="39"/>
      <c r="T179" s="39"/>
      <c r="U179" s="39"/>
      <c r="V179" s="39"/>
      <c r="W179" s="186"/>
      <c r="Y179" s="63"/>
    </row>
    <row r="180" spans="2:25" s="48" customFormat="1" ht="16.2" hidden="1" outlineLevel="1">
      <c r="B180" s="136" t="s">
        <v>138</v>
      </c>
      <c r="C180" s="120"/>
      <c r="D180" s="153">
        <v>-4</v>
      </c>
      <c r="E180" s="155">
        <v>-2</v>
      </c>
      <c r="F180" s="155">
        <v>-24</v>
      </c>
      <c r="G180" s="170">
        <v>54</v>
      </c>
      <c r="H180" s="152">
        <f t="shared" si="157"/>
        <v>24</v>
      </c>
      <c r="I180" s="153">
        <v>2</v>
      </c>
      <c r="J180" s="155">
        <v>-111</v>
      </c>
      <c r="K180" s="155">
        <v>-6</v>
      </c>
      <c r="L180" s="155">
        <v>-63</v>
      </c>
      <c r="M180" s="152">
        <f t="shared" si="152"/>
        <v>-178</v>
      </c>
      <c r="N180" s="155">
        <v>-11</v>
      </c>
      <c r="O180" s="155">
        <v>-76</v>
      </c>
      <c r="P180" s="314">
        <v>-108</v>
      </c>
      <c r="Q180" s="39"/>
      <c r="R180" s="186"/>
      <c r="S180" s="39"/>
      <c r="T180" s="39"/>
      <c r="U180" s="39"/>
      <c r="V180" s="39"/>
      <c r="W180" s="186"/>
      <c r="Y180" s="63"/>
    </row>
    <row r="181" spans="2:25" s="48" customFormat="1" hidden="1" outlineLevel="1">
      <c r="B181" s="331" t="s">
        <v>74</v>
      </c>
      <c r="C181" s="332"/>
      <c r="D181" s="156">
        <f>SUM(D171:D180)</f>
        <v>-2755</v>
      </c>
      <c r="E181" s="158">
        <f t="shared" ref="E181:M181" si="158">SUM(E171:E180)</f>
        <v>565</v>
      </c>
      <c r="F181" s="158">
        <f t="shared" si="158"/>
        <v>-2948</v>
      </c>
      <c r="G181" s="158">
        <f t="shared" si="158"/>
        <v>-1505</v>
      </c>
      <c r="H181" s="156">
        <f>SUM(H171:H180)</f>
        <v>-6643</v>
      </c>
      <c r="I181" s="156">
        <f t="shared" si="158"/>
        <v>-2877</v>
      </c>
      <c r="J181" s="158">
        <f t="shared" si="158"/>
        <v>-759</v>
      </c>
      <c r="K181" s="158">
        <f t="shared" si="158"/>
        <v>-2592</v>
      </c>
      <c r="L181" s="158">
        <f t="shared" si="158"/>
        <v>-3860</v>
      </c>
      <c r="M181" s="157">
        <f t="shared" si="158"/>
        <v>-10088</v>
      </c>
      <c r="N181" s="158">
        <f t="shared" ref="N181:P181" si="159">SUM(N171:N180)</f>
        <v>-950</v>
      </c>
      <c r="O181" s="158">
        <f t="shared" si="159"/>
        <v>-1437</v>
      </c>
      <c r="P181" s="158">
        <f t="shared" si="159"/>
        <v>-2364</v>
      </c>
      <c r="Q181" s="39"/>
      <c r="R181" s="186"/>
      <c r="S181" s="39"/>
      <c r="T181" s="39"/>
      <c r="U181" s="39"/>
      <c r="V181" s="39"/>
      <c r="W181" s="186"/>
      <c r="Y181" s="63"/>
    </row>
    <row r="182" spans="2:25" s="48" customFormat="1" ht="4.5" hidden="1" customHeight="1" outlineLevel="1">
      <c r="B182" s="358"/>
      <c r="C182" s="359"/>
      <c r="D182" s="115"/>
      <c r="E182" s="130"/>
      <c r="F182" s="130"/>
      <c r="G182" s="185"/>
      <c r="H182" s="184"/>
      <c r="I182" s="115"/>
      <c r="J182" s="130"/>
      <c r="K182" s="130"/>
      <c r="L182" s="130"/>
      <c r="M182" s="184"/>
      <c r="N182" s="130"/>
      <c r="O182" s="130"/>
      <c r="P182" s="39"/>
      <c r="Q182" s="39"/>
      <c r="R182" s="186"/>
      <c r="S182" s="39"/>
      <c r="T182" s="39"/>
      <c r="U182" s="39"/>
      <c r="V182" s="39"/>
      <c r="W182" s="186"/>
      <c r="Y182" s="63"/>
    </row>
    <row r="183" spans="2:25" s="48" customFormat="1" hidden="1" outlineLevel="1">
      <c r="B183" s="337" t="s">
        <v>75</v>
      </c>
      <c r="C183" s="338"/>
      <c r="D183" s="115"/>
      <c r="E183" s="130"/>
      <c r="F183" s="130"/>
      <c r="G183" s="185"/>
      <c r="H183" s="184"/>
      <c r="I183" s="115"/>
      <c r="J183" s="130"/>
      <c r="K183" s="130"/>
      <c r="L183" s="130"/>
      <c r="M183" s="184"/>
      <c r="N183" s="130"/>
      <c r="O183" s="130"/>
      <c r="P183" s="39"/>
      <c r="Q183" s="39"/>
      <c r="R183" s="186"/>
      <c r="S183" s="39"/>
      <c r="T183" s="39"/>
      <c r="U183" s="39"/>
      <c r="V183" s="39"/>
      <c r="W183" s="186"/>
      <c r="Y183" s="63"/>
    </row>
    <row r="184" spans="2:25" s="48" customFormat="1" hidden="1" outlineLevel="1">
      <c r="B184" s="100" t="s">
        <v>139</v>
      </c>
      <c r="C184" s="101"/>
      <c r="D184" s="115">
        <v>444</v>
      </c>
      <c r="E184" s="130">
        <v>393</v>
      </c>
      <c r="F184" s="130">
        <v>216</v>
      </c>
      <c r="G184" s="185">
        <v>854</v>
      </c>
      <c r="H184" s="184">
        <f>SUM(D184:G184)</f>
        <v>1907</v>
      </c>
      <c r="I184" s="115">
        <v>353</v>
      </c>
      <c r="J184" s="130">
        <v>809</v>
      </c>
      <c r="K184" s="130">
        <v>422</v>
      </c>
      <c r="L184" s="130">
        <v>432</v>
      </c>
      <c r="M184" s="184">
        <f t="shared" ref="M184:M185" si="160">SUM(I184:L184)</f>
        <v>2016</v>
      </c>
      <c r="N184" s="130">
        <v>385</v>
      </c>
      <c r="O184" s="130">
        <v>316</v>
      </c>
      <c r="P184" s="39">
        <v>70</v>
      </c>
      <c r="Q184" s="39"/>
      <c r="R184" s="186"/>
      <c r="S184" s="39"/>
      <c r="T184" s="39"/>
      <c r="U184" s="39"/>
      <c r="V184" s="39"/>
      <c r="W184" s="186"/>
      <c r="Y184" s="63"/>
    </row>
    <row r="185" spans="2:25" s="48" customFormat="1" hidden="1" outlineLevel="1">
      <c r="B185" s="100" t="s">
        <v>140</v>
      </c>
      <c r="C185" s="101"/>
      <c r="D185" s="115">
        <v>-1898</v>
      </c>
      <c r="E185" s="130">
        <v>-3782</v>
      </c>
      <c r="F185" s="130">
        <v>-2285</v>
      </c>
      <c r="G185" s="185">
        <v>-1448</v>
      </c>
      <c r="H185" s="184">
        <f>SUM(D185:G185)</f>
        <v>-9413</v>
      </c>
      <c r="I185" s="115">
        <v>-1088</v>
      </c>
      <c r="J185" s="130">
        <v>-1108</v>
      </c>
      <c r="K185" s="130">
        <v>-1129</v>
      </c>
      <c r="L185" s="130">
        <v>-999</v>
      </c>
      <c r="M185" s="184">
        <f t="shared" si="160"/>
        <v>-4324</v>
      </c>
      <c r="N185" s="130">
        <v>-1210</v>
      </c>
      <c r="O185" s="130">
        <v>-1134</v>
      </c>
      <c r="P185" s="39">
        <v>-810</v>
      </c>
      <c r="Q185" s="39"/>
      <c r="R185" s="186"/>
      <c r="S185" s="39"/>
      <c r="T185" s="39"/>
      <c r="U185" s="39"/>
      <c r="V185" s="39"/>
      <c r="W185" s="186"/>
      <c r="Y185" s="63"/>
    </row>
    <row r="186" spans="2:25" s="48" customFormat="1" hidden="1" outlineLevel="1">
      <c r="B186" s="348" t="s">
        <v>141</v>
      </c>
      <c r="C186" s="360"/>
      <c r="D186" s="115">
        <v>-286</v>
      </c>
      <c r="E186" s="130">
        <v>-23</v>
      </c>
      <c r="F186" s="130">
        <v>-36</v>
      </c>
      <c r="G186" s="185">
        <v>-85</v>
      </c>
      <c r="H186" s="184">
        <f t="shared" ref="H186" si="161">SUM(D186:G186)</f>
        <v>-430</v>
      </c>
      <c r="I186" s="115">
        <v>-342</v>
      </c>
      <c r="J186" s="130">
        <v>-27</v>
      </c>
      <c r="K186" s="130">
        <v>-46</v>
      </c>
      <c r="L186" s="130">
        <v>-87</v>
      </c>
      <c r="M186" s="184">
        <f>SUM(I186:L186)</f>
        <v>-502</v>
      </c>
      <c r="N186" s="130">
        <v>-382</v>
      </c>
      <c r="O186" s="130">
        <v>-30</v>
      </c>
      <c r="P186" s="39">
        <v>-57</v>
      </c>
      <c r="Q186" s="39"/>
      <c r="R186" s="186"/>
      <c r="S186" s="39"/>
      <c r="T186" s="39"/>
      <c r="U186" s="39"/>
      <c r="V186" s="39"/>
      <c r="W186" s="186"/>
      <c r="Y186" s="63"/>
    </row>
    <row r="187" spans="2:25" s="48" customFormat="1" hidden="1" outlineLevel="1">
      <c r="B187" s="348" t="s">
        <v>142</v>
      </c>
      <c r="C187" s="360"/>
      <c r="D187" s="115">
        <v>-2</v>
      </c>
      <c r="E187" s="130">
        <v>1000</v>
      </c>
      <c r="F187" s="130">
        <v>-1000</v>
      </c>
      <c r="G187" s="185" t="s">
        <v>161</v>
      </c>
      <c r="H187" s="184">
        <f t="shared" ref="H187:H192" si="162">SUM(D187:G187)</f>
        <v>-2</v>
      </c>
      <c r="I187" s="115">
        <v>-4</v>
      </c>
      <c r="J187" s="130" t="s">
        <v>160</v>
      </c>
      <c r="K187" s="130">
        <v>500</v>
      </c>
      <c r="L187" s="130">
        <v>-500</v>
      </c>
      <c r="M187" s="184">
        <f t="shared" ref="M187:M192" si="163">SUM(I187:L187)</f>
        <v>-4</v>
      </c>
      <c r="N187" s="130">
        <v>-4</v>
      </c>
      <c r="O187" s="130" t="s">
        <v>156</v>
      </c>
      <c r="P187" s="39">
        <v>0</v>
      </c>
      <c r="Q187" s="39"/>
      <c r="R187" s="186"/>
      <c r="S187" s="39"/>
      <c r="T187" s="39"/>
      <c r="U187" s="39"/>
      <c r="V187" s="39"/>
      <c r="W187" s="186"/>
      <c r="Y187" s="63"/>
    </row>
    <row r="188" spans="2:25" s="187" customFormat="1" hidden="1" outlineLevel="1">
      <c r="B188" s="145" t="s">
        <v>159</v>
      </c>
      <c r="C188" s="146"/>
      <c r="D188" s="115">
        <v>4</v>
      </c>
      <c r="E188" s="130" t="s">
        <v>161</v>
      </c>
      <c r="F188" s="130">
        <v>7978</v>
      </c>
      <c r="G188" s="185">
        <v>-1</v>
      </c>
      <c r="H188" s="184">
        <f t="shared" si="162"/>
        <v>7981</v>
      </c>
      <c r="I188" s="115" t="s">
        <v>160</v>
      </c>
      <c r="J188" s="130" t="s">
        <v>160</v>
      </c>
      <c r="K188" s="130" t="s">
        <v>160</v>
      </c>
      <c r="L188" s="130">
        <v>4981</v>
      </c>
      <c r="M188" s="184">
        <f t="shared" si="163"/>
        <v>4981</v>
      </c>
      <c r="N188" s="130"/>
      <c r="O188" s="130"/>
      <c r="P188" s="188">
        <v>6978</v>
      </c>
      <c r="Q188" s="188"/>
      <c r="R188" s="186"/>
      <c r="S188" s="188"/>
      <c r="T188" s="188"/>
      <c r="U188" s="188"/>
      <c r="V188" s="188"/>
      <c r="W188" s="186"/>
      <c r="Y188" s="63"/>
    </row>
    <row r="189" spans="2:25" s="48" customFormat="1" hidden="1" outlineLevel="1">
      <c r="B189" s="348" t="s">
        <v>143</v>
      </c>
      <c r="C189" s="360"/>
      <c r="D189" s="115" t="s">
        <v>161</v>
      </c>
      <c r="E189" s="130">
        <v>-22</v>
      </c>
      <c r="F189" s="130">
        <v>-3252</v>
      </c>
      <c r="G189" s="185">
        <v>-2</v>
      </c>
      <c r="H189" s="184">
        <f t="shared" si="162"/>
        <v>-3276</v>
      </c>
      <c r="I189" s="115">
        <v>-3</v>
      </c>
      <c r="J189" s="130">
        <v>-503</v>
      </c>
      <c r="K189" s="130">
        <v>-1</v>
      </c>
      <c r="L189" s="130">
        <v>-1</v>
      </c>
      <c r="M189" s="184">
        <f t="shared" si="163"/>
        <v>-508</v>
      </c>
      <c r="N189" s="130">
        <v>-852</v>
      </c>
      <c r="O189" s="130">
        <v>-10</v>
      </c>
      <c r="P189" s="39">
        <v>-3001</v>
      </c>
      <c r="Q189" s="39"/>
      <c r="R189" s="186"/>
      <c r="S189" s="39"/>
      <c r="T189" s="39"/>
      <c r="U189" s="39"/>
      <c r="V189" s="39"/>
      <c r="W189" s="186"/>
      <c r="Y189" s="63"/>
    </row>
    <row r="190" spans="2:25" s="48" customFormat="1" hidden="1" outlineLevel="1">
      <c r="B190" s="134" t="s">
        <v>123</v>
      </c>
      <c r="C190" s="135"/>
      <c r="D190" s="115">
        <v>55</v>
      </c>
      <c r="E190" s="130">
        <v>18</v>
      </c>
      <c r="F190" s="130">
        <v>11</v>
      </c>
      <c r="G190" s="185">
        <v>34</v>
      </c>
      <c r="H190" s="184">
        <f t="shared" si="162"/>
        <v>118</v>
      </c>
      <c r="I190" s="115">
        <v>71</v>
      </c>
      <c r="J190" s="130">
        <v>12</v>
      </c>
      <c r="K190" s="130">
        <v>19</v>
      </c>
      <c r="L190" s="130">
        <v>26</v>
      </c>
      <c r="M190" s="184">
        <f t="shared" si="163"/>
        <v>128</v>
      </c>
      <c r="N190" s="130">
        <v>73</v>
      </c>
      <c r="O190" s="130">
        <v>9</v>
      </c>
      <c r="P190" s="39">
        <v>21</v>
      </c>
      <c r="Q190" s="39"/>
      <c r="R190" s="186"/>
      <c r="S190" s="39"/>
      <c r="T190" s="39"/>
      <c r="U190" s="39"/>
      <c r="V190" s="39"/>
      <c r="W190" s="186"/>
      <c r="Y190" s="63"/>
    </row>
    <row r="191" spans="2:25" s="48" customFormat="1" hidden="1" outlineLevel="1">
      <c r="B191" s="134" t="s">
        <v>144</v>
      </c>
      <c r="C191" s="135"/>
      <c r="D191" s="115">
        <v>-914</v>
      </c>
      <c r="E191" s="130">
        <v>-896</v>
      </c>
      <c r="F191" s="130">
        <v>-974</v>
      </c>
      <c r="G191" s="185">
        <v>-974</v>
      </c>
      <c r="H191" s="184">
        <f t="shared" si="162"/>
        <v>-3758</v>
      </c>
      <c r="I191" s="115">
        <v>-973</v>
      </c>
      <c r="J191" s="130">
        <v>-974</v>
      </c>
      <c r="K191" s="130">
        <v>-1070</v>
      </c>
      <c r="L191" s="130">
        <v>-1069</v>
      </c>
      <c r="M191" s="184">
        <f t="shared" si="163"/>
        <v>-4086</v>
      </c>
      <c r="N191" s="130">
        <v>-1068</v>
      </c>
      <c r="O191" s="130">
        <v>-1065</v>
      </c>
      <c r="P191" s="39">
        <v>-1308</v>
      </c>
      <c r="Q191" s="39"/>
      <c r="R191" s="186"/>
      <c r="S191" s="39"/>
      <c r="T191" s="39"/>
      <c r="U191" s="39"/>
      <c r="V191" s="39"/>
      <c r="W191" s="186"/>
      <c r="Y191" s="63"/>
    </row>
    <row r="192" spans="2:25" s="48" customFormat="1" ht="16.2" hidden="1" outlineLevel="1">
      <c r="B192" s="134" t="s">
        <v>145</v>
      </c>
      <c r="C192" s="135"/>
      <c r="D192" s="153">
        <v>32</v>
      </c>
      <c r="E192" s="155">
        <v>-41</v>
      </c>
      <c r="F192" s="155">
        <v>-6</v>
      </c>
      <c r="G192" s="170" t="s">
        <v>161</v>
      </c>
      <c r="H192" s="152">
        <f t="shared" si="162"/>
        <v>-15</v>
      </c>
      <c r="I192" s="153">
        <v>33</v>
      </c>
      <c r="J192" s="155">
        <v>77</v>
      </c>
      <c r="K192" s="155">
        <v>-70</v>
      </c>
      <c r="L192" s="155">
        <v>-54</v>
      </c>
      <c r="M192" s="152">
        <f t="shared" si="163"/>
        <v>-14</v>
      </c>
      <c r="N192" s="155">
        <v>123</v>
      </c>
      <c r="O192" s="155">
        <v>-15</v>
      </c>
      <c r="P192" s="314">
        <v>-12</v>
      </c>
      <c r="Q192" s="39"/>
      <c r="R192" s="186"/>
      <c r="S192" s="39"/>
      <c r="T192" s="39"/>
      <c r="U192" s="39"/>
      <c r="V192" s="39"/>
      <c r="W192" s="186"/>
      <c r="Y192" s="63"/>
    </row>
    <row r="193" spans="2:25" s="48" customFormat="1" hidden="1" outlineLevel="1">
      <c r="B193" s="331" t="s">
        <v>76</v>
      </c>
      <c r="C193" s="332"/>
      <c r="D193" s="156">
        <f>SUM(D184:D192)</f>
        <v>-2565</v>
      </c>
      <c r="E193" s="158">
        <f>SUM(E184:E192)</f>
        <v>-3353</v>
      </c>
      <c r="F193" s="158">
        <f>SUM(F184:F192)</f>
        <v>652</v>
      </c>
      <c r="G193" s="182">
        <f>SUM(G184:G192)</f>
        <v>-1622</v>
      </c>
      <c r="H193" s="184">
        <f>SUM(H184:H192)</f>
        <v>-6888</v>
      </c>
      <c r="I193" s="156">
        <f t="shared" ref="I193:M193" si="164">SUM(I184:I192)</f>
        <v>-1953</v>
      </c>
      <c r="J193" s="158">
        <f t="shared" si="164"/>
        <v>-1714</v>
      </c>
      <c r="K193" s="158">
        <f t="shared" si="164"/>
        <v>-1375</v>
      </c>
      <c r="L193" s="158">
        <f t="shared" si="164"/>
        <v>2729</v>
      </c>
      <c r="M193" s="184">
        <f t="shared" si="164"/>
        <v>-2313</v>
      </c>
      <c r="N193" s="130">
        <f t="shared" ref="N193" si="165">SUM(N184:N192)</f>
        <v>-2935</v>
      </c>
      <c r="O193" s="130">
        <f t="shared" ref="O193:P193" si="166">SUM(O184:O192)</f>
        <v>-1929</v>
      </c>
      <c r="P193" s="130">
        <f t="shared" si="166"/>
        <v>1881</v>
      </c>
      <c r="Q193" s="39"/>
      <c r="R193" s="186"/>
      <c r="S193" s="39"/>
      <c r="T193" s="39"/>
      <c r="U193" s="39"/>
      <c r="V193" s="39"/>
      <c r="W193" s="186"/>
      <c r="Y193" s="63"/>
    </row>
    <row r="194" spans="2:25" s="48" customFormat="1" hidden="1" outlineLevel="1">
      <c r="B194" s="331" t="s">
        <v>77</v>
      </c>
      <c r="C194" s="332"/>
      <c r="D194" s="156">
        <f t="shared" ref="D194:M194" si="167">D193+D181+D168</f>
        <v>-2671</v>
      </c>
      <c r="E194" s="180">
        <f t="shared" si="167"/>
        <v>85</v>
      </c>
      <c r="F194" s="180">
        <f t="shared" si="167"/>
        <v>902</v>
      </c>
      <c r="G194" s="169">
        <f t="shared" si="167"/>
        <v>485</v>
      </c>
      <c r="H194" s="181">
        <f>H193+H181+H168</f>
        <v>-1199</v>
      </c>
      <c r="I194" s="168">
        <f t="shared" si="167"/>
        <v>-2339</v>
      </c>
      <c r="J194" s="180">
        <f t="shared" si="167"/>
        <v>410</v>
      </c>
      <c r="K194" s="158">
        <f t="shared" si="167"/>
        <v>-927</v>
      </c>
      <c r="L194" s="180">
        <f t="shared" si="167"/>
        <v>3007</v>
      </c>
      <c r="M194" s="181">
        <f t="shared" si="167"/>
        <v>151</v>
      </c>
      <c r="N194" s="180">
        <f t="shared" ref="N194" si="168">N193+N181+N168</f>
        <v>-1119</v>
      </c>
      <c r="O194" s="180">
        <f t="shared" ref="O194:P194" si="169">O193+O181+O168</f>
        <v>556</v>
      </c>
      <c r="P194" s="180">
        <f t="shared" si="169"/>
        <v>2581</v>
      </c>
      <c r="Q194" s="39"/>
      <c r="R194" s="186"/>
      <c r="S194" s="39"/>
      <c r="T194" s="39"/>
      <c r="U194" s="39"/>
      <c r="V194" s="39"/>
      <c r="W194" s="186"/>
      <c r="Y194" s="63"/>
    </row>
    <row r="195" spans="2:25" s="48" customFormat="1" ht="16.2" hidden="1" outlineLevel="1">
      <c r="B195" s="331" t="s">
        <v>78</v>
      </c>
      <c r="C195" s="332"/>
      <c r="D195" s="277">
        <v>7925</v>
      </c>
      <c r="E195" s="298">
        <f>D196</f>
        <v>5254</v>
      </c>
      <c r="F195" s="298">
        <f t="shared" ref="F195:G195" si="170">E196</f>
        <v>5339</v>
      </c>
      <c r="G195" s="299">
        <f t="shared" si="170"/>
        <v>6241</v>
      </c>
      <c r="H195" s="160">
        <f>D195</f>
        <v>7925</v>
      </c>
      <c r="I195" s="300">
        <f>H196</f>
        <v>6726</v>
      </c>
      <c r="J195" s="298">
        <f>I196</f>
        <v>4387</v>
      </c>
      <c r="K195" s="161">
        <f t="shared" ref="K195:L195" si="171">J196</f>
        <v>4797</v>
      </c>
      <c r="L195" s="298">
        <f t="shared" si="171"/>
        <v>3870</v>
      </c>
      <c r="M195" s="301">
        <f>H196</f>
        <v>6726</v>
      </c>
      <c r="N195" s="298">
        <v>6877</v>
      </c>
      <c r="O195" s="298">
        <f t="shared" ref="O195:P195" si="172">N196</f>
        <v>5758</v>
      </c>
      <c r="P195" s="298">
        <f t="shared" si="172"/>
        <v>6314</v>
      </c>
      <c r="Q195" s="39"/>
      <c r="R195" s="186"/>
      <c r="S195" s="39"/>
      <c r="T195" s="39"/>
      <c r="U195" s="39"/>
      <c r="V195" s="39"/>
      <c r="W195" s="186"/>
      <c r="Y195" s="63"/>
    </row>
    <row r="196" spans="2:25" s="48" customFormat="1" hidden="1" outlineLevel="1">
      <c r="B196" s="331" t="s">
        <v>79</v>
      </c>
      <c r="C196" s="332"/>
      <c r="D196" s="156">
        <f>D195+D194</f>
        <v>5254</v>
      </c>
      <c r="E196" s="158">
        <f t="shared" ref="E196:M196" si="173">E195+E194</f>
        <v>5339</v>
      </c>
      <c r="F196" s="158">
        <f t="shared" si="173"/>
        <v>6241</v>
      </c>
      <c r="G196" s="158">
        <f t="shared" si="173"/>
        <v>6726</v>
      </c>
      <c r="H196" s="156">
        <f>H195+H194</f>
        <v>6726</v>
      </c>
      <c r="I196" s="156">
        <f t="shared" si="173"/>
        <v>4387</v>
      </c>
      <c r="J196" s="158">
        <f t="shared" si="173"/>
        <v>4797</v>
      </c>
      <c r="K196" s="158">
        <f t="shared" si="173"/>
        <v>3870</v>
      </c>
      <c r="L196" s="158">
        <f t="shared" si="173"/>
        <v>6877</v>
      </c>
      <c r="M196" s="157">
        <f t="shared" si="173"/>
        <v>6877</v>
      </c>
      <c r="N196" s="158">
        <v>5758</v>
      </c>
      <c r="O196" s="158">
        <f t="shared" ref="O196:P196" si="174">O195+O194</f>
        <v>6314</v>
      </c>
      <c r="P196" s="158">
        <f t="shared" si="174"/>
        <v>8895</v>
      </c>
      <c r="Q196" s="16"/>
      <c r="R196" s="302"/>
      <c r="S196" s="16"/>
      <c r="T196" s="16"/>
      <c r="U196" s="16"/>
      <c r="V196" s="16"/>
      <c r="W196" s="302"/>
      <c r="Y196" s="63"/>
    </row>
    <row r="197" spans="2:25" s="48" customFormat="1" hidden="1" outlineLevel="1">
      <c r="B197" s="366" t="s">
        <v>80</v>
      </c>
      <c r="C197" s="367"/>
      <c r="D197" s="121">
        <f t="shared" ref="D197:P197" si="175">(D196+D111-D126-D133)/D41</f>
        <v>5.8885819521178639</v>
      </c>
      <c r="E197" s="122">
        <f t="shared" si="175"/>
        <v>5.6162943495400786</v>
      </c>
      <c r="F197" s="122">
        <f t="shared" si="175"/>
        <v>5.7098455598455597</v>
      </c>
      <c r="G197" s="123">
        <f t="shared" si="175"/>
        <v>6.0257153905645788</v>
      </c>
      <c r="H197" s="124">
        <f t="shared" si="175"/>
        <v>5.9159040761958046</v>
      </c>
      <c r="I197" s="125">
        <f t="shared" si="175"/>
        <v>6.0385958107059734</v>
      </c>
      <c r="J197" s="122">
        <f t="shared" si="175"/>
        <v>6.2984496124031004</v>
      </c>
      <c r="K197" s="126">
        <f t="shared" si="175"/>
        <v>6.4908702408702412</v>
      </c>
      <c r="L197" s="141">
        <f t="shared" si="175"/>
        <v>6.8333658156304811</v>
      </c>
      <c r="M197" s="127">
        <f t="shared" si="175"/>
        <v>6.8134473377380491</v>
      </c>
      <c r="N197" s="234">
        <f t="shared" si="175"/>
        <v>6.7447682378251512</v>
      </c>
      <c r="O197" s="234">
        <f t="shared" si="175"/>
        <v>7.0190308024328036</v>
      </c>
      <c r="P197" s="234">
        <f t="shared" si="175"/>
        <v>6.8937808489634751</v>
      </c>
      <c r="Q197" s="303"/>
      <c r="R197" s="304"/>
      <c r="S197" s="303"/>
      <c r="T197" s="303"/>
      <c r="U197" s="303"/>
      <c r="V197" s="303"/>
      <c r="W197" s="304"/>
      <c r="Y197" s="63"/>
    </row>
    <row r="198" spans="2:25" s="48" customFormat="1" ht="15" customHeight="1" collapsed="1">
      <c r="B198" s="23"/>
      <c r="C198" s="105"/>
      <c r="D198" s="142">
        <f t="shared" ref="D198:P198" si="176">D196-D110</f>
        <v>0</v>
      </c>
      <c r="E198" s="142">
        <f t="shared" si="176"/>
        <v>0</v>
      </c>
      <c r="F198" s="142">
        <f t="shared" si="176"/>
        <v>0</v>
      </c>
      <c r="G198" s="142">
        <f t="shared" si="176"/>
        <v>0</v>
      </c>
      <c r="H198" s="142">
        <f t="shared" si="176"/>
        <v>0</v>
      </c>
      <c r="I198" s="142">
        <f t="shared" si="176"/>
        <v>0</v>
      </c>
      <c r="J198" s="142">
        <f t="shared" si="176"/>
        <v>0</v>
      </c>
      <c r="K198" s="142">
        <f t="shared" si="176"/>
        <v>0</v>
      </c>
      <c r="L198" s="142">
        <f t="shared" si="176"/>
        <v>0</v>
      </c>
      <c r="M198" s="142">
        <f t="shared" si="176"/>
        <v>0</v>
      </c>
      <c r="N198" s="142">
        <f t="shared" si="176"/>
        <v>0</v>
      </c>
      <c r="O198" s="142">
        <f t="shared" si="176"/>
        <v>0</v>
      </c>
      <c r="P198" s="142">
        <f t="shared" si="176"/>
        <v>0</v>
      </c>
      <c r="Q198" s="38"/>
      <c r="R198" s="38"/>
      <c r="S198" s="38"/>
      <c r="T198" s="38"/>
      <c r="U198" s="38"/>
      <c r="V198" s="38"/>
      <c r="W198" s="38"/>
      <c r="X198" s="72"/>
      <c r="Y198" s="63"/>
    </row>
    <row r="199" spans="2:25" ht="15.6">
      <c r="B199" s="321" t="s">
        <v>1</v>
      </c>
      <c r="C199" s="322"/>
      <c r="D199" s="13"/>
      <c r="E199" s="13"/>
      <c r="F199" s="13"/>
      <c r="G199" s="13"/>
      <c r="H199" s="21"/>
      <c r="I199" s="13"/>
      <c r="J199" s="13"/>
      <c r="K199" s="47"/>
      <c r="L199" s="13"/>
      <c r="M199" s="13"/>
      <c r="N199" s="13"/>
      <c r="O199" s="13"/>
      <c r="P199" s="13"/>
      <c r="Q199" s="13"/>
      <c r="R199" s="13"/>
      <c r="S199" s="13"/>
      <c r="T199" s="13"/>
      <c r="U199" s="13"/>
      <c r="V199" s="13"/>
      <c r="W199" s="13"/>
      <c r="Y199" s="63"/>
    </row>
    <row r="200" spans="2:25">
      <c r="B200" s="25" t="s">
        <v>8</v>
      </c>
      <c r="C200" s="310">
        <v>8.9</v>
      </c>
      <c r="D200" s="91"/>
      <c r="E200" s="6"/>
      <c r="F200" s="6"/>
      <c r="G200" s="6"/>
      <c r="H200" s="33"/>
      <c r="I200" s="7"/>
      <c r="J200" s="8"/>
      <c r="K200" s="5"/>
      <c r="L200" s="5"/>
      <c r="M200" s="8"/>
      <c r="N200" s="8"/>
      <c r="O200" s="8"/>
      <c r="P200" s="7"/>
      <c r="Q200" s="8"/>
      <c r="R200" s="8"/>
      <c r="S200" s="5"/>
      <c r="T200" s="5"/>
      <c r="U200" s="8"/>
      <c r="V200" s="7"/>
      <c r="W200" s="8"/>
      <c r="Y200" s="63"/>
    </row>
    <row r="201" spans="2:25">
      <c r="B201" s="25" t="s">
        <v>9</v>
      </c>
      <c r="C201" s="311">
        <v>9.4</v>
      </c>
      <c r="D201" s="92"/>
      <c r="E201" s="21"/>
      <c r="F201" s="21"/>
      <c r="G201" s="21"/>
      <c r="H201" s="33"/>
      <c r="I201" s="21"/>
      <c r="J201" s="21"/>
      <c r="K201" s="22"/>
      <c r="L201" s="22"/>
      <c r="M201" s="22"/>
      <c r="N201" s="22"/>
      <c r="O201" s="22"/>
      <c r="P201" s="21"/>
      <c r="Q201" s="21"/>
      <c r="R201" s="21"/>
      <c r="S201" s="22"/>
      <c r="T201" s="22"/>
      <c r="U201" s="22"/>
      <c r="V201" s="21"/>
      <c r="W201" s="21"/>
      <c r="Y201" s="63"/>
    </row>
    <row r="202" spans="2:25">
      <c r="B202" s="25" t="s">
        <v>10</v>
      </c>
      <c r="C202" s="311">
        <v>8.1999999999999993</v>
      </c>
      <c r="D202" s="92"/>
      <c r="E202" s="21"/>
      <c r="F202" s="28"/>
      <c r="G202" s="21"/>
      <c r="H202" s="33"/>
      <c r="I202" s="21"/>
      <c r="J202" s="21"/>
      <c r="K202" s="22"/>
      <c r="L202" s="22"/>
      <c r="M202" s="22"/>
      <c r="N202" s="22"/>
      <c r="O202" s="22"/>
      <c r="P202" s="21"/>
      <c r="Q202" s="21"/>
      <c r="R202" s="21"/>
      <c r="S202" s="22"/>
      <c r="T202" s="22"/>
      <c r="U202" s="22"/>
      <c r="V202" s="21"/>
      <c r="W202" s="21"/>
      <c r="Y202" s="63"/>
    </row>
    <row r="203" spans="2:25">
      <c r="B203" s="25" t="s">
        <v>2</v>
      </c>
      <c r="C203" s="313">
        <v>8.6822999999999997</v>
      </c>
      <c r="D203" s="92"/>
      <c r="E203" s="21"/>
      <c r="F203" s="21"/>
      <c r="G203" s="21"/>
      <c r="H203" s="33"/>
      <c r="I203" s="21"/>
      <c r="J203" s="21"/>
      <c r="K203" s="22"/>
      <c r="L203" s="22"/>
      <c r="M203" s="22"/>
      <c r="N203" s="22"/>
      <c r="O203" s="22"/>
      <c r="P203" s="21"/>
      <c r="Q203" s="21"/>
      <c r="R203" s="21"/>
      <c r="S203" s="22"/>
      <c r="T203" s="22"/>
      <c r="U203" s="22"/>
      <c r="V203" s="21"/>
      <c r="W203" s="21"/>
      <c r="Y203" s="63"/>
    </row>
    <row r="204" spans="2:25" s="27" customFormat="1">
      <c r="B204" s="4" t="s">
        <v>13</v>
      </c>
      <c r="C204" s="34">
        <f>P197</f>
        <v>6.8937808489634751</v>
      </c>
      <c r="D204" s="92"/>
      <c r="E204" s="21"/>
      <c r="F204" s="21"/>
      <c r="G204" s="21"/>
      <c r="H204" s="33"/>
      <c r="I204" s="21"/>
      <c r="J204" s="21"/>
      <c r="K204" s="22"/>
      <c r="L204" s="22"/>
      <c r="M204" s="22"/>
      <c r="N204" s="22"/>
      <c r="O204" s="22"/>
      <c r="P204" s="21"/>
      <c r="Q204" s="21"/>
      <c r="R204" s="21"/>
      <c r="S204" s="22"/>
      <c r="T204" s="22"/>
      <c r="U204" s="22"/>
      <c r="V204" s="21"/>
      <c r="W204" s="21"/>
      <c r="Y204" s="63"/>
    </row>
    <row r="205" spans="2:25">
      <c r="B205" s="14" t="s">
        <v>14</v>
      </c>
      <c r="C205" s="312">
        <f>(Q39+S39+T39+U39)*C203+C204</f>
        <v>28.000001294199258</v>
      </c>
      <c r="D205" s="93"/>
      <c r="E205" s="21"/>
      <c r="F205" s="21"/>
      <c r="G205" s="21"/>
      <c r="H205" s="33"/>
      <c r="I205" s="21"/>
      <c r="J205" s="21"/>
      <c r="K205" s="22"/>
      <c r="L205" s="22"/>
      <c r="M205" s="22"/>
      <c r="N205" s="22"/>
      <c r="O205" s="22"/>
      <c r="P205" s="21"/>
      <c r="Q205" s="21"/>
      <c r="R205" s="21"/>
      <c r="S205" s="22"/>
      <c r="T205" s="22"/>
      <c r="U205" s="22"/>
      <c r="V205" s="21"/>
      <c r="W205" s="21"/>
      <c r="Y205" s="63"/>
    </row>
    <row r="206" spans="2:25" s="27" customFormat="1" ht="112.2" customHeight="1">
      <c r="B206" s="323" t="s">
        <v>226</v>
      </c>
      <c r="C206" s="324"/>
      <c r="D206" s="93"/>
      <c r="E206" s="21"/>
      <c r="F206" s="21"/>
      <c r="G206" s="21"/>
      <c r="H206" s="21"/>
      <c r="I206" s="21"/>
      <c r="J206" s="21"/>
      <c r="K206" s="22"/>
      <c r="L206" s="22"/>
      <c r="M206" s="22"/>
      <c r="N206" s="22"/>
      <c r="O206" s="22"/>
      <c r="P206" s="21"/>
      <c r="Q206" s="21"/>
      <c r="R206" s="21"/>
      <c r="S206" s="22"/>
      <c r="T206" s="22"/>
      <c r="U206" s="22"/>
      <c r="V206" s="21"/>
      <c r="W206" s="21"/>
      <c r="Y206" s="63"/>
    </row>
    <row r="207" spans="2:25" s="27" customFormat="1" ht="65.25" customHeight="1">
      <c r="B207" s="319" t="s">
        <v>44</v>
      </c>
      <c r="C207" s="320"/>
      <c r="D207" s="93"/>
      <c r="E207" s="21"/>
      <c r="F207" s="21"/>
      <c r="G207" s="21"/>
      <c r="H207" s="21"/>
      <c r="I207" s="21"/>
      <c r="J207" s="21"/>
      <c r="K207" s="22"/>
      <c r="L207" s="22"/>
      <c r="M207" s="22"/>
      <c r="N207" s="22"/>
      <c r="O207" s="22"/>
      <c r="P207" s="21"/>
      <c r="Q207" s="21"/>
      <c r="R207" s="21"/>
      <c r="S207" s="22"/>
      <c r="T207" s="22"/>
      <c r="U207" s="22"/>
      <c r="V207" s="21"/>
      <c r="W207" s="21"/>
      <c r="Y207" s="63"/>
    </row>
    <row r="208" spans="2:25">
      <c r="B208" s="11"/>
      <c r="C208" s="1"/>
      <c r="D208" s="9"/>
      <c r="Y208" s="63"/>
    </row>
    <row r="209" spans="2:25" ht="15.6">
      <c r="B209" s="321" t="s">
        <v>51</v>
      </c>
      <c r="C209" s="322"/>
      <c r="D209" s="9"/>
      <c r="Y209" s="63"/>
    </row>
    <row r="210" spans="2:25">
      <c r="B210" s="85" t="s">
        <v>47</v>
      </c>
      <c r="C210" s="95">
        <v>1.6999999999999999E-3</v>
      </c>
      <c r="Y210" s="63"/>
    </row>
    <row r="211" spans="2:25" s="48" customFormat="1">
      <c r="B211" s="4" t="s">
        <v>48</v>
      </c>
      <c r="C211" s="96">
        <v>7.1400000000000005E-2</v>
      </c>
      <c r="D211" s="1"/>
      <c r="E211" s="1"/>
      <c r="F211" s="1"/>
      <c r="G211" s="1"/>
      <c r="H211" s="1"/>
      <c r="I211" s="1"/>
      <c r="J211" s="1"/>
      <c r="K211" s="3"/>
      <c r="L211" s="3"/>
      <c r="M211" s="3"/>
      <c r="N211" s="3"/>
      <c r="O211" s="3"/>
      <c r="P211" s="1"/>
      <c r="Q211" s="1"/>
      <c r="R211" s="1"/>
      <c r="S211" s="3"/>
      <c r="T211" s="3"/>
      <c r="U211" s="3"/>
      <c r="V211" s="1"/>
      <c r="W211" s="1"/>
      <c r="Y211" s="63"/>
    </row>
    <row r="212" spans="2:25" s="48" customFormat="1">
      <c r="B212" s="4" t="s">
        <v>52</v>
      </c>
      <c r="C212" s="86">
        <f>C205</f>
        <v>28.000001294199258</v>
      </c>
      <c r="D212" s="1"/>
      <c r="E212" s="1"/>
      <c r="F212" s="1"/>
      <c r="G212" s="1"/>
      <c r="H212" s="1"/>
      <c r="I212" s="1"/>
      <c r="J212" s="1"/>
      <c r="K212" s="3"/>
      <c r="L212" s="3"/>
      <c r="M212" s="3"/>
      <c r="N212" s="3"/>
      <c r="O212" s="3"/>
      <c r="P212" s="1"/>
      <c r="Q212" s="1"/>
      <c r="R212" s="1"/>
      <c r="S212" s="3"/>
      <c r="T212" s="3"/>
      <c r="U212" s="3"/>
      <c r="V212" s="1"/>
      <c r="W212" s="1"/>
      <c r="Y212" s="63"/>
    </row>
    <row r="213" spans="2:25">
      <c r="B213" s="25" t="s">
        <v>49</v>
      </c>
      <c r="C213" s="86">
        <f>C212*(1+(C211+2*C210))</f>
        <v>30.094401391005363</v>
      </c>
      <c r="H213" s="84"/>
      <c r="Y213" s="63"/>
    </row>
    <row r="214" spans="2:25">
      <c r="B214" s="87" t="s">
        <v>50</v>
      </c>
      <c r="C214" s="88">
        <f>C212*(1-(C211+2*C210))</f>
        <v>25.905601197393153</v>
      </c>
      <c r="H214" s="83"/>
      <c r="Y214" s="63"/>
    </row>
    <row r="215" spans="2:25" s="48" customFormat="1" ht="15" customHeight="1">
      <c r="B215" s="315" t="s">
        <v>227</v>
      </c>
      <c r="C215" s="316"/>
      <c r="D215" s="1"/>
      <c r="E215" s="1"/>
      <c r="F215" s="1"/>
      <c r="G215" s="1"/>
      <c r="H215" s="1"/>
      <c r="I215" s="1"/>
      <c r="J215" s="1"/>
      <c r="K215" s="3"/>
      <c r="L215" s="3"/>
      <c r="M215" s="3"/>
      <c r="N215" s="3"/>
      <c r="O215" s="3"/>
      <c r="P215" s="1"/>
      <c r="Q215" s="1"/>
      <c r="R215" s="1"/>
      <c r="S215" s="3"/>
      <c r="T215" s="3"/>
      <c r="U215" s="3"/>
      <c r="V215" s="1"/>
      <c r="W215" s="1"/>
      <c r="Y215" s="63"/>
    </row>
    <row r="216" spans="2:25">
      <c r="B216" s="315"/>
      <c r="C216" s="316"/>
      <c r="Y216" s="63"/>
    </row>
    <row r="217" spans="2:25">
      <c r="B217" s="315"/>
      <c r="C217" s="316"/>
      <c r="Y217" s="63"/>
    </row>
    <row r="218" spans="2:25">
      <c r="B218" s="315"/>
      <c r="C218" s="316"/>
      <c r="Y218" s="63"/>
    </row>
    <row r="219" spans="2:25">
      <c r="B219" s="315"/>
      <c r="C219" s="316"/>
      <c r="Y219" s="63"/>
    </row>
    <row r="220" spans="2:25">
      <c r="B220" s="315"/>
      <c r="C220" s="316"/>
      <c r="Y220" s="63"/>
    </row>
    <row r="221" spans="2:25">
      <c r="B221" s="315"/>
      <c r="C221" s="316"/>
    </row>
    <row r="222" spans="2:25">
      <c r="B222" s="315"/>
      <c r="C222" s="316"/>
    </row>
    <row r="223" spans="2:25">
      <c r="B223" s="315"/>
      <c r="C223" s="316"/>
    </row>
    <row r="224" spans="2:25">
      <c r="B224" s="315"/>
      <c r="C224" s="316"/>
    </row>
    <row r="225" spans="2:3">
      <c r="B225" s="315"/>
      <c r="C225" s="316"/>
    </row>
    <row r="226" spans="2:3">
      <c r="B226" s="315"/>
      <c r="C226" s="316"/>
    </row>
    <row r="227" spans="2:3">
      <c r="B227" s="315"/>
      <c r="C227" s="316"/>
    </row>
    <row r="228" spans="2:3">
      <c r="B228" s="315"/>
      <c r="C228" s="316"/>
    </row>
    <row r="229" spans="2:3">
      <c r="B229" s="315"/>
      <c r="C229" s="316"/>
    </row>
    <row r="230" spans="2:3">
      <c r="B230" s="317"/>
      <c r="C230" s="318"/>
    </row>
    <row r="232" spans="2:3">
      <c r="B232" s="97" t="s">
        <v>54</v>
      </c>
    </row>
  </sheetData>
  <dataConsolidate/>
  <mergeCells count="98">
    <mergeCell ref="B182:C182"/>
    <mergeCell ref="B183:C183"/>
    <mergeCell ref="B186:C186"/>
    <mergeCell ref="B187:C187"/>
    <mergeCell ref="B189:C189"/>
    <mergeCell ref="B197:C197"/>
    <mergeCell ref="B193:C193"/>
    <mergeCell ref="B194:C194"/>
    <mergeCell ref="B195:C195"/>
    <mergeCell ref="B196:C196"/>
    <mergeCell ref="B158:C158"/>
    <mergeCell ref="B159:C159"/>
    <mergeCell ref="B160:C160"/>
    <mergeCell ref="B161:C161"/>
    <mergeCell ref="B168:C168"/>
    <mergeCell ref="B169:C169"/>
    <mergeCell ref="B170:C170"/>
    <mergeCell ref="B171:C171"/>
    <mergeCell ref="B172:C172"/>
    <mergeCell ref="B181:C181"/>
    <mergeCell ref="B150:C150"/>
    <mergeCell ref="B151:C151"/>
    <mergeCell ref="B155:C155"/>
    <mergeCell ref="B157:C157"/>
    <mergeCell ref="B146:C146"/>
    <mergeCell ref="B147:C147"/>
    <mergeCell ref="B148:C148"/>
    <mergeCell ref="B149:C149"/>
    <mergeCell ref="B127:C127"/>
    <mergeCell ref="B128:C128"/>
    <mergeCell ref="B132:C132"/>
    <mergeCell ref="B136:C136"/>
    <mergeCell ref="B137:C137"/>
    <mergeCell ref="B83:C83"/>
    <mergeCell ref="B77:C77"/>
    <mergeCell ref="B76:C76"/>
    <mergeCell ref="B66:C66"/>
    <mergeCell ref="B79:C79"/>
    <mergeCell ref="B78:C78"/>
    <mergeCell ref="B69:C69"/>
    <mergeCell ref="B19:C19"/>
    <mergeCell ref="B20:C20"/>
    <mergeCell ref="B28:C28"/>
    <mergeCell ref="B47:C47"/>
    <mergeCell ref="B46:C46"/>
    <mergeCell ref="B33:C33"/>
    <mergeCell ref="B41:C41"/>
    <mergeCell ref="B45:C45"/>
    <mergeCell ref="B42:C42"/>
    <mergeCell ref="B30:C30"/>
    <mergeCell ref="B2:C2"/>
    <mergeCell ref="B100:C100"/>
    <mergeCell ref="B99:C99"/>
    <mergeCell ref="B3:C3"/>
    <mergeCell ref="B4:C4"/>
    <mergeCell ref="B5:C5"/>
    <mergeCell ref="B9:C9"/>
    <mergeCell ref="B36:C36"/>
    <mergeCell ref="B10:C10"/>
    <mergeCell ref="B34:C34"/>
    <mergeCell ref="B11:C11"/>
    <mergeCell ref="B14:C14"/>
    <mergeCell ref="B17:C17"/>
    <mergeCell ref="B26:C26"/>
    <mergeCell ref="B32:C32"/>
    <mergeCell ref="B40:C40"/>
    <mergeCell ref="B50:C50"/>
    <mergeCell ref="B51:C51"/>
    <mergeCell ref="B44:C44"/>
    <mergeCell ref="B209:C209"/>
    <mergeCell ref="B122:C122"/>
    <mergeCell ref="B117:C117"/>
    <mergeCell ref="B118:C118"/>
    <mergeCell ref="B98:C98"/>
    <mergeCell ref="B103:C103"/>
    <mergeCell ref="B102:C102"/>
    <mergeCell ref="B101:C101"/>
    <mergeCell ref="B106:C106"/>
    <mergeCell ref="B111:C111"/>
    <mergeCell ref="B112:C112"/>
    <mergeCell ref="B113:C113"/>
    <mergeCell ref="B107:C107"/>
    <mergeCell ref="B215:C230"/>
    <mergeCell ref="B207:C207"/>
    <mergeCell ref="B199:C199"/>
    <mergeCell ref="B206:C206"/>
    <mergeCell ref="B57:C57"/>
    <mergeCell ref="B108:C108"/>
    <mergeCell ref="B109:C109"/>
    <mergeCell ref="B110:C110"/>
    <mergeCell ref="B144:C144"/>
    <mergeCell ref="B138:C138"/>
    <mergeCell ref="B140:C140"/>
    <mergeCell ref="B142:C142"/>
    <mergeCell ref="B123:C123"/>
    <mergeCell ref="B124:C124"/>
    <mergeCell ref="B125:C125"/>
    <mergeCell ref="B126:C126"/>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2016-05-19T19:26:21Z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