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
    </mc:Choice>
  </mc:AlternateContent>
  <xr:revisionPtr revIDLastSave="0" documentId="13_ncr:1_{6B564FD6-9F47-41A1-A6D0-F566E03357C3}" xr6:coauthVersionLast="45" xr6:coauthVersionMax="45" xr10:uidLastSave="{00000000-0000-0000-0000-000000000000}"/>
  <bookViews>
    <workbookView xWindow="-108" yWindow="-108" windowWidth="23256" windowHeight="13176" tabRatio="767" firstSheet="1" activeTab="1" xr2:uid="{00000000-000D-0000-FFFF-FFFF00000000}"/>
  </bookViews>
  <sheets>
    <sheet name="Instructions" sheetId="39" state="hidden"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3" i="3" l="1"/>
  <c r="Y22" i="3"/>
  <c r="D15" i="3"/>
  <c r="D21" i="3"/>
  <c r="D23" i="3"/>
  <c r="D25" i="3"/>
  <c r="D20" i="3"/>
  <c r="E15" i="3"/>
  <c r="E21" i="3"/>
  <c r="E23" i="3"/>
  <c r="E25" i="3"/>
  <c r="E20" i="3"/>
  <c r="F15" i="3"/>
  <c r="F21" i="3"/>
  <c r="F23" i="3"/>
  <c r="F25" i="3"/>
  <c r="F20" i="3"/>
  <c r="G15" i="3"/>
  <c r="G17" i="3"/>
  <c r="G18" i="3"/>
  <c r="G20" i="3"/>
  <c r="G19" i="3"/>
  <c r="G24" i="3"/>
  <c r="I15" i="3"/>
  <c r="I20" i="3"/>
  <c r="I21" i="3"/>
  <c r="I23" i="3"/>
  <c r="I25" i="3"/>
  <c r="J15" i="3"/>
  <c r="J21" i="3"/>
  <c r="J23" i="3"/>
  <c r="J25" i="3"/>
  <c r="J20" i="3"/>
  <c r="K15" i="3"/>
  <c r="K21" i="3"/>
  <c r="K23" i="3"/>
  <c r="K25" i="3"/>
  <c r="K20" i="3"/>
  <c r="L15" i="3"/>
  <c r="L20" i="3"/>
  <c r="L21" i="3"/>
  <c r="L23" i="3"/>
  <c r="L25" i="3"/>
  <c r="N15" i="3"/>
  <c r="N20" i="3"/>
  <c r="N21" i="3"/>
  <c r="N23" i="3"/>
  <c r="N25" i="3"/>
  <c r="O15" i="3"/>
  <c r="O21" i="3"/>
  <c r="O23" i="3"/>
  <c r="O25" i="3"/>
  <c r="O20" i="3"/>
  <c r="P15" i="3"/>
  <c r="P21" i="3"/>
  <c r="P23" i="3"/>
  <c r="P20" i="3"/>
  <c r="Q15" i="3"/>
  <c r="Q20" i="3"/>
  <c r="Q21" i="3"/>
  <c r="Q23" i="3"/>
  <c r="Q25" i="3"/>
  <c r="S15" i="3"/>
  <c r="S20" i="3"/>
  <c r="S21" i="3"/>
  <c r="S23" i="3"/>
  <c r="T15" i="3"/>
  <c r="T21" i="3"/>
  <c r="T23" i="3"/>
  <c r="T25" i="3"/>
  <c r="T20" i="3"/>
  <c r="U15" i="3"/>
  <c r="U21" i="3"/>
  <c r="U23" i="3"/>
  <c r="U25" i="3"/>
  <c r="U20" i="3"/>
  <c r="V13" i="3"/>
  <c r="V14" i="3"/>
  <c r="V15" i="3"/>
  <c r="V17" i="3"/>
  <c r="V20" i="3"/>
  <c r="V21" i="3"/>
  <c r="V18" i="3"/>
  <c r="V19" i="3"/>
  <c r="V22" i="3"/>
  <c r="V24" i="3"/>
  <c r="X15" i="3"/>
  <c r="X20" i="3"/>
  <c r="X21" i="3"/>
  <c r="X23" i="3"/>
  <c r="X25" i="3"/>
  <c r="T81" i="3"/>
  <c r="U81" i="3"/>
  <c r="V81" i="3"/>
  <c r="X81" i="3"/>
  <c r="Y81" i="3"/>
  <c r="T43" i="3"/>
  <c r="U43" i="3"/>
  <c r="V43" i="3"/>
  <c r="X43" i="3"/>
  <c r="Y42" i="3"/>
  <c r="T53" i="3"/>
  <c r="U53" i="3"/>
  <c r="Y53" i="3"/>
  <c r="V53" i="3"/>
  <c r="X53" i="3"/>
  <c r="T45" i="3"/>
  <c r="U45" i="3"/>
  <c r="V45" i="3"/>
  <c r="X45" i="3"/>
  <c r="T55" i="3"/>
  <c r="U55" i="3"/>
  <c r="V55" i="3"/>
  <c r="X55" i="3"/>
  <c r="T47" i="3"/>
  <c r="U47" i="3"/>
  <c r="Y47" i="3"/>
  <c r="Y46" i="3"/>
  <c r="V47" i="3"/>
  <c r="X47" i="3"/>
  <c r="T57" i="3"/>
  <c r="U57" i="3"/>
  <c r="V57" i="3"/>
  <c r="X57" i="3"/>
  <c r="Y57" i="3"/>
  <c r="Y56" i="3"/>
  <c r="T49" i="3"/>
  <c r="U49" i="3"/>
  <c r="V49" i="3"/>
  <c r="X49" i="3"/>
  <c r="T59" i="3"/>
  <c r="U59" i="3"/>
  <c r="V59" i="3"/>
  <c r="X59" i="3"/>
  <c r="Z22" i="3"/>
  <c r="AA22" i="3"/>
  <c r="AC22" i="3"/>
  <c r="AD22" i="3"/>
  <c r="AE22" i="3"/>
  <c r="AF22" i="3"/>
  <c r="AG22" i="3"/>
  <c r="Z81" i="3"/>
  <c r="AA81" i="3"/>
  <c r="AC56" i="3"/>
  <c r="X76" i="3"/>
  <c r="AC76" i="3"/>
  <c r="AE70" i="3"/>
  <c r="AF70" i="3"/>
  <c r="AE71" i="3"/>
  <c r="AE72" i="3"/>
  <c r="H13" i="3"/>
  <c r="H14" i="3"/>
  <c r="H17" i="3"/>
  <c r="H18" i="3"/>
  <c r="H19" i="3"/>
  <c r="H22" i="3"/>
  <c r="H24" i="3"/>
  <c r="M13" i="3"/>
  <c r="M14" i="3"/>
  <c r="M15" i="3"/>
  <c r="M17" i="3"/>
  <c r="M20" i="3"/>
  <c r="M21" i="3"/>
  <c r="M18" i="3"/>
  <c r="M19" i="3"/>
  <c r="M22" i="3"/>
  <c r="M24" i="3"/>
  <c r="R13" i="3"/>
  <c r="R14" i="3"/>
  <c r="R15" i="3"/>
  <c r="R17" i="3"/>
  <c r="R18" i="3"/>
  <c r="R19" i="3"/>
  <c r="R20" i="3"/>
  <c r="R22" i="3"/>
  <c r="R24" i="3"/>
  <c r="W13" i="3"/>
  <c r="W15" i="3"/>
  <c r="W14" i="3"/>
  <c r="W17" i="3"/>
  <c r="W18" i="3"/>
  <c r="W19" i="3"/>
  <c r="W22" i="3"/>
  <c r="W24" i="3"/>
  <c r="T80" i="3"/>
  <c r="T82" i="3"/>
  <c r="U80" i="3"/>
  <c r="U82" i="3"/>
  <c r="U79" i="3"/>
  <c r="V80" i="3"/>
  <c r="V82" i="3"/>
  <c r="X80" i="3"/>
  <c r="X82" i="3"/>
  <c r="Y82" i="3"/>
  <c r="Z80" i="3"/>
  <c r="Z82" i="3"/>
  <c r="AA80" i="3"/>
  <c r="AC80" i="3"/>
  <c r="AD80" i="3"/>
  <c r="AE80" i="3"/>
  <c r="AF80" i="3"/>
  <c r="U31" i="3"/>
  <c r="AD84" i="3"/>
  <c r="AE84" i="3"/>
  <c r="Y84" i="3"/>
  <c r="X69" i="3"/>
  <c r="X70" i="3"/>
  <c r="X71" i="3"/>
  <c r="X72" i="3"/>
  <c r="R73" i="3"/>
  <c r="M73" i="3"/>
  <c r="H73" i="3"/>
  <c r="T76" i="3"/>
  <c r="U76" i="3"/>
  <c r="X78" i="3"/>
  <c r="V69" i="3"/>
  <c r="V70" i="3"/>
  <c r="V71" i="3"/>
  <c r="V72" i="3"/>
  <c r="V89" i="3"/>
  <c r="Z89" i="3"/>
  <c r="V88" i="3"/>
  <c r="V87" i="3"/>
  <c r="V86" i="3"/>
  <c r="Y89" i="3"/>
  <c r="AC89" i="3"/>
  <c r="AA89" i="3"/>
  <c r="Y88" i="3"/>
  <c r="AA88" i="3"/>
  <c r="Z88" i="3"/>
  <c r="Y87" i="3"/>
  <c r="Y86" i="3"/>
  <c r="Z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S82" i="3"/>
  <c r="S79" i="3"/>
  <c r="V40" i="3"/>
  <c r="X40" i="3"/>
  <c r="P78" i="3"/>
  <c r="S78" i="3"/>
  <c r="T72" i="3"/>
  <c r="T71" i="3"/>
  <c r="T70" i="3"/>
  <c r="T69" i="3"/>
  <c r="O43" i="3"/>
  <c r="O53" i="3"/>
  <c r="O45" i="3"/>
  <c r="O55" i="3"/>
  <c r="O47" i="3"/>
  <c r="O57" i="3"/>
  <c r="O49" i="3"/>
  <c r="O59" i="3"/>
  <c r="T40" i="3"/>
  <c r="O81" i="3"/>
  <c r="O82" i="3"/>
  <c r="T31" i="3"/>
  <c r="U66" i="3"/>
  <c r="V66" i="3"/>
  <c r="S66" i="3"/>
  <c r="T66" i="3"/>
  <c r="N53" i="3"/>
  <c r="X66" i="3"/>
  <c r="T67" i="3"/>
  <c r="U67" i="3"/>
  <c r="V67" i="3"/>
  <c r="S67" i="3"/>
  <c r="N66" i="3"/>
  <c r="S72" i="3"/>
  <c r="S71" i="3"/>
  <c r="S70" i="3"/>
  <c r="S69" i="3"/>
  <c r="N43" i="3"/>
  <c r="N45" i="3"/>
  <c r="N55" i="3"/>
  <c r="N47" i="3"/>
  <c r="N57" i="3"/>
  <c r="N49" i="3"/>
  <c r="N59" i="3"/>
  <c r="S40" i="3"/>
  <c r="N70" i="3"/>
  <c r="O70" i="3"/>
  <c r="P70" i="3"/>
  <c r="Q70" i="3"/>
  <c r="N71" i="3"/>
  <c r="O71" i="3"/>
  <c r="P71" i="3"/>
  <c r="Q71" i="3"/>
  <c r="N72" i="3"/>
  <c r="O72" i="3"/>
  <c r="P72" i="3"/>
  <c r="Q72" i="3"/>
  <c r="N8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Q76" i="3"/>
  <c r="Q40" i="3"/>
  <c r="P40" i="3"/>
  <c r="P62" i="3"/>
  <c r="O40" i="3"/>
  <c r="N40" i="3"/>
  <c r="N62" i="3"/>
  <c r="L40" i="3"/>
  <c r="K40" i="3"/>
  <c r="K62" i="3"/>
  <c r="J40" i="3"/>
  <c r="I40" i="3"/>
  <c r="I62" i="3"/>
  <c r="E40" i="3"/>
  <c r="F40" i="3"/>
  <c r="F62" i="3"/>
  <c r="G40" i="3"/>
  <c r="G62" i="3"/>
  <c r="D40" i="3"/>
  <c r="D62" i="3"/>
  <c r="I81" i="3"/>
  <c r="I82" i="3"/>
  <c r="J81" i="3"/>
  <c r="K81" i="3"/>
  <c r="L81" i="3"/>
  <c r="L82" i="3"/>
  <c r="F76" i="3"/>
  <c r="I76" i="3"/>
  <c r="J76" i="3"/>
  <c r="K76" i="3"/>
  <c r="L76" i="3"/>
  <c r="E70" i="3"/>
  <c r="F70" i="3"/>
  <c r="G70" i="3"/>
  <c r="I70" i="3"/>
  <c r="J70" i="3"/>
  <c r="K70" i="3"/>
  <c r="L70" i="3"/>
  <c r="M70" i="3"/>
  <c r="R70" i="3"/>
  <c r="E71" i="3"/>
  <c r="F71" i="3"/>
  <c r="G71" i="3"/>
  <c r="H71" i="3"/>
  <c r="I71" i="3"/>
  <c r="J71" i="3"/>
  <c r="K71" i="3"/>
  <c r="L71" i="3"/>
  <c r="M71" i="3"/>
  <c r="R71" i="3"/>
  <c r="E72" i="3"/>
  <c r="F72" i="3"/>
  <c r="G72" i="3"/>
  <c r="I72" i="3"/>
  <c r="J72" i="3"/>
  <c r="K72" i="3"/>
  <c r="L72" i="3"/>
  <c r="M72" i="3"/>
  <c r="R72" i="3"/>
  <c r="D72" i="3"/>
  <c r="D71" i="3"/>
  <c r="D70" i="3"/>
  <c r="E69" i="3"/>
  <c r="F69" i="3"/>
  <c r="G69" i="3"/>
  <c r="I69" i="3"/>
  <c r="J69" i="3"/>
  <c r="K69" i="3"/>
  <c r="L69" i="3"/>
  <c r="M69" i="3"/>
  <c r="D69" i="3"/>
  <c r="V50" i="3"/>
  <c r="U50" i="3"/>
  <c r="T50" i="3"/>
  <c r="S50" i="3"/>
  <c r="Q50" i="3"/>
  <c r="S60" i="3"/>
  <c r="P50" i="3"/>
  <c r="P60" i="3"/>
  <c r="O50" i="3"/>
  <c r="N50" i="3"/>
  <c r="L50" i="3"/>
  <c r="F50" i="3"/>
  <c r="G50" i="3"/>
  <c r="G60" i="3"/>
  <c r="E50" i="3"/>
  <c r="F60" i="3"/>
  <c r="D50" i="3"/>
  <c r="J50" i="3"/>
  <c r="K60" i="3"/>
  <c r="K5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Q27" i="3"/>
  <c r="O27" i="3"/>
  <c r="N27" i="3"/>
  <c r="M26" i="3"/>
  <c r="L27" i="3"/>
  <c r="K27" i="3"/>
  <c r="J27" i="3"/>
  <c r="I27" i="3"/>
  <c r="H26" i="3"/>
  <c r="F27" i="3"/>
  <c r="K82" i="3"/>
  <c r="W81" i="3"/>
  <c r="P75" i="3"/>
  <c r="K75" i="3"/>
  <c r="I75" i="3"/>
  <c r="J75" i="3"/>
  <c r="L75" i="3"/>
  <c r="F75" i="3"/>
  <c r="N75" i="3"/>
  <c r="O75" i="3"/>
  <c r="O64" i="3"/>
  <c r="N64" i="3"/>
  <c r="L64" i="3"/>
  <c r="K64" i="3"/>
  <c r="I64" i="3"/>
  <c r="P64" i="3"/>
  <c r="E75" i="3"/>
  <c r="L30" i="3"/>
  <c r="J64" i="3"/>
  <c r="L31" i="3"/>
  <c r="F31" i="3"/>
  <c r="F30" i="3"/>
  <c r="O31" i="3"/>
  <c r="O30" i="3"/>
  <c r="N31" i="3"/>
  <c r="N30" i="3"/>
  <c r="M64" i="3"/>
  <c r="I30" i="3"/>
  <c r="I31" i="3"/>
  <c r="J31" i="3"/>
  <c r="J30" i="3"/>
  <c r="K31" i="3"/>
  <c r="K30" i="3"/>
  <c r="Q64" i="3"/>
  <c r="R64" i="3"/>
  <c r="Q75" i="3"/>
  <c r="Q30" i="3"/>
  <c r="Q31" i="3"/>
  <c r="E76" i="3"/>
  <c r="D75" i="3"/>
  <c r="I60" i="3"/>
  <c r="S62" i="3"/>
  <c r="H70" i="3"/>
  <c r="E31" i="3"/>
  <c r="E27" i="3"/>
  <c r="E30" i="3"/>
  <c r="X50" i="3"/>
  <c r="X60" i="3"/>
  <c r="D76" i="3"/>
  <c r="D31" i="3"/>
  <c r="D30" i="3"/>
  <c r="D27" i="3"/>
  <c r="T62" i="3"/>
  <c r="T60" i="3"/>
  <c r="V62" i="3"/>
  <c r="V60" i="3"/>
  <c r="S65" i="3"/>
  <c r="S64" i="3"/>
  <c r="S68" i="3"/>
  <c r="W64" i="3"/>
  <c r="V65" i="3"/>
  <c r="V64" i="3"/>
  <c r="T65" i="3"/>
  <c r="T64" i="3"/>
  <c r="U65" i="3"/>
  <c r="U64" i="3"/>
  <c r="S74" i="3"/>
  <c r="S75" i="3"/>
  <c r="U74" i="3"/>
  <c r="T74" i="3"/>
  <c r="X65" i="3"/>
  <c r="X64" i="3"/>
  <c r="V68" i="3"/>
  <c r="V74" i="3"/>
  <c r="U68" i="3"/>
  <c r="T68" i="3"/>
  <c r="X62" i="3"/>
  <c r="X74" i="3"/>
  <c r="X75" i="3"/>
  <c r="W69" i="3"/>
  <c r="T75" i="3"/>
  <c r="U75" i="3"/>
  <c r="U27" i="3"/>
  <c r="T30" i="3"/>
  <c r="T27" i="3"/>
  <c r="X27" i="3"/>
  <c r="U30" i="3"/>
  <c r="AB22" i="3"/>
  <c r="L79" i="3"/>
  <c r="L78" i="3"/>
  <c r="I79" i="3"/>
  <c r="I78" i="3"/>
  <c r="O62" i="3"/>
  <c r="O60" i="3"/>
  <c r="AD89" i="3"/>
  <c r="AB89" i="3"/>
  <c r="W73" i="3"/>
  <c r="W74" i="3"/>
  <c r="W20" i="3"/>
  <c r="W21" i="3"/>
  <c r="H20" i="3"/>
  <c r="M74" i="3"/>
  <c r="J74" i="3"/>
  <c r="Y52" i="3"/>
  <c r="X31" i="3"/>
  <c r="X30" i="3"/>
  <c r="V23" i="3"/>
  <c r="V75" i="3"/>
  <c r="S25" i="3"/>
  <c r="S76" i="3"/>
  <c r="P25" i="3"/>
  <c r="P76" i="3"/>
  <c r="K79" i="3"/>
  <c r="K78" i="3"/>
  <c r="L62" i="3"/>
  <c r="L60" i="3"/>
  <c r="W66" i="3"/>
  <c r="W67" i="3"/>
  <c r="U62" i="3"/>
  <c r="U60" i="3"/>
  <c r="AF84" i="3"/>
  <c r="V78" i="3"/>
  <c r="V79" i="3"/>
  <c r="M23" i="3"/>
  <c r="M75" i="3"/>
  <c r="AC81" i="3"/>
  <c r="AD81" i="3"/>
  <c r="AD82" i="3"/>
  <c r="AB81" i="3"/>
  <c r="AA82" i="3"/>
  <c r="J62" i="3"/>
  <c r="J60" i="3"/>
  <c r="O79" i="3"/>
  <c r="O78" i="3"/>
  <c r="Q78" i="3"/>
  <c r="Q79" i="3"/>
  <c r="Z87" i="3"/>
  <c r="AA87" i="3"/>
  <c r="R21" i="3"/>
  <c r="R69" i="3"/>
  <c r="AA56" i="3"/>
  <c r="Y36" i="3"/>
  <c r="J82" i="3"/>
  <c r="M81" i="3"/>
  <c r="E62" i="3"/>
  <c r="E60" i="3"/>
  <c r="N60" i="3"/>
  <c r="Q62" i="3"/>
  <c r="Q60" i="3"/>
  <c r="N82" i="3"/>
  <c r="R81" i="3"/>
  <c r="X67" i="3"/>
  <c r="AA86" i="3"/>
  <c r="AB86" i="3"/>
  <c r="AC86" i="3"/>
  <c r="AC88" i="3"/>
  <c r="X79" i="3"/>
  <c r="AB82" i="3"/>
  <c r="T79" i="3"/>
  <c r="W82" i="3"/>
  <c r="T78" i="3"/>
  <c r="Y78" i="3"/>
  <c r="H15" i="3"/>
  <c r="H72" i="3"/>
  <c r="AB88" i="3"/>
  <c r="AE76" i="3"/>
  <c r="AF76" i="3"/>
  <c r="AD76" i="3"/>
  <c r="Z47" i="3"/>
  <c r="Z45" i="3"/>
  <c r="AA45" i="3"/>
  <c r="G21" i="3"/>
  <c r="Y59" i="3"/>
  <c r="Z56" i="3"/>
  <c r="Y38" i="3"/>
  <c r="Y44" i="3"/>
  <c r="Y55" i="3"/>
  <c r="AD56" i="3"/>
  <c r="W23" i="3"/>
  <c r="W75" i="3"/>
  <c r="Y58" i="3"/>
  <c r="V25" i="3"/>
  <c r="V76" i="3"/>
  <c r="J78" i="3"/>
  <c r="J79" i="3"/>
  <c r="M82" i="3"/>
  <c r="AA52" i="3"/>
  <c r="AA44" i="3"/>
  <c r="M25" i="3"/>
  <c r="M76" i="3"/>
  <c r="AC52" i="3"/>
  <c r="Z54" i="3"/>
  <c r="AC45" i="3"/>
  <c r="AC44" i="3"/>
  <c r="Y28" i="3"/>
  <c r="AE56" i="3"/>
  <c r="Z59" i="3"/>
  <c r="Z44" i="3"/>
  <c r="Z46" i="3"/>
  <c r="N79" i="3"/>
  <c r="R82" i="3"/>
  <c r="N78" i="3"/>
  <c r="AC82" i="3"/>
  <c r="Z78" i="3"/>
  <c r="AA78" i="3"/>
  <c r="AF88" i="3"/>
  <c r="S30" i="3"/>
  <c r="S27" i="3"/>
  <c r="S31" i="3"/>
  <c r="Z52" i="3"/>
  <c r="AE89" i="3"/>
  <c r="AF89" i="3"/>
  <c r="AG89" i="3"/>
  <c r="AD88" i="3"/>
  <c r="AG88" i="3"/>
  <c r="Z48" i="3"/>
  <c r="H21" i="3"/>
  <c r="H69" i="3"/>
  <c r="AF56" i="3"/>
  <c r="P27" i="3"/>
  <c r="P30" i="3"/>
  <c r="P31" i="3"/>
  <c r="Y37" i="3"/>
  <c r="AA49" i="3"/>
  <c r="AC49" i="3"/>
  <c r="AC48" i="3"/>
  <c r="Y48" i="3"/>
  <c r="Y54" i="3"/>
  <c r="AD45" i="3"/>
  <c r="AD44" i="3"/>
  <c r="Z42" i="3"/>
  <c r="G23" i="3"/>
  <c r="G75" i="3"/>
  <c r="AA47" i="3"/>
  <c r="Y79" i="3"/>
  <c r="AD86" i="3"/>
  <c r="AE86" i="3"/>
  <c r="R23" i="3"/>
  <c r="R75" i="3"/>
  <c r="AC87" i="3"/>
  <c r="AE81" i="3"/>
  <c r="AE82" i="3"/>
  <c r="AG84" i="3"/>
  <c r="AE88" i="3"/>
  <c r="AB87" i="3"/>
  <c r="AC42" i="3"/>
  <c r="AD43" i="3"/>
  <c r="AD42" i="3"/>
  <c r="AC54" i="3"/>
  <c r="AC37" i="3"/>
  <c r="AF86" i="3"/>
  <c r="AG86" i="3"/>
  <c r="Y29" i="3"/>
  <c r="Z79" i="3"/>
  <c r="Z38" i="3"/>
  <c r="AA46" i="3"/>
  <c r="Z36" i="3"/>
  <c r="Z50" i="3"/>
  <c r="AA48" i="3"/>
  <c r="AF81" i="3"/>
  <c r="AF82" i="3"/>
  <c r="AG82" i="3"/>
  <c r="R76" i="3"/>
  <c r="R25" i="3"/>
  <c r="AA54" i="3"/>
  <c r="Y39" i="3"/>
  <c r="Y40" i="3"/>
  <c r="AD87" i="3"/>
  <c r="AF87" i="3"/>
  <c r="AE87" i="3"/>
  <c r="AG87" i="3"/>
  <c r="AC46" i="3"/>
  <c r="AC38" i="3"/>
  <c r="Z37" i="3"/>
  <c r="AA79" i="3"/>
  <c r="AA37" i="3"/>
  <c r="V27" i="3"/>
  <c r="V31" i="3"/>
  <c r="V30" i="3"/>
  <c r="AA58" i="3"/>
  <c r="Z58" i="3"/>
  <c r="Z39" i="3"/>
  <c r="AC58" i="3"/>
  <c r="G25" i="3"/>
  <c r="G76" i="3"/>
  <c r="AA42" i="3"/>
  <c r="AC78" i="3"/>
  <c r="AD78" i="3"/>
  <c r="AD49" i="3"/>
  <c r="AE49" i="3"/>
  <c r="AE48" i="3"/>
  <c r="Y50" i="3"/>
  <c r="H23" i="3"/>
  <c r="H75" i="3"/>
  <c r="AG81" i="3"/>
  <c r="AD46" i="3"/>
  <c r="AE45" i="3"/>
  <c r="AF45" i="3"/>
  <c r="AF44" i="3"/>
  <c r="Z28" i="3"/>
  <c r="AA28" i="3"/>
  <c r="AC28" i="3"/>
  <c r="M27" i="3"/>
  <c r="M31" i="3"/>
  <c r="M30" i="3"/>
  <c r="W25" i="3"/>
  <c r="W76" i="3"/>
  <c r="AF54" i="3"/>
  <c r="AE54" i="3"/>
  <c r="AD54" i="3"/>
  <c r="AD37" i="3"/>
  <c r="AD38" i="3"/>
  <c r="Y13" i="3"/>
  <c r="Y60" i="3"/>
  <c r="AA50" i="3"/>
  <c r="AA36" i="3"/>
  <c r="AE44" i="3"/>
  <c r="AE78" i="3"/>
  <c r="R30" i="3"/>
  <c r="R27" i="3"/>
  <c r="R31" i="3"/>
  <c r="AE46" i="3"/>
  <c r="AE38" i="3"/>
  <c r="AC36" i="3"/>
  <c r="AF78" i="3"/>
  <c r="AD58" i="3"/>
  <c r="AE58" i="3"/>
  <c r="AD52" i="3"/>
  <c r="AD36" i="3"/>
  <c r="AF49" i="3"/>
  <c r="AF48" i="3"/>
  <c r="Z29" i="3"/>
  <c r="AA29" i="3"/>
  <c r="AD28" i="3"/>
  <c r="AD48" i="3"/>
  <c r="AA39" i="3"/>
  <c r="Z40" i="3"/>
  <c r="AA38" i="3"/>
  <c r="W27" i="3"/>
  <c r="W31" i="3"/>
  <c r="W28" i="3"/>
  <c r="W30" i="3"/>
  <c r="W29" i="3"/>
  <c r="H25" i="3"/>
  <c r="H76" i="3"/>
  <c r="G30" i="3"/>
  <c r="G31" i="3"/>
  <c r="G27" i="3"/>
  <c r="AD50" i="3"/>
  <c r="AC79" i="3"/>
  <c r="AC50" i="3"/>
  <c r="AC39" i="3"/>
  <c r="AD39" i="3"/>
  <c r="AD40" i="3"/>
  <c r="AE37" i="3"/>
  <c r="AF46" i="3"/>
  <c r="AF38" i="3"/>
  <c r="AF42" i="3"/>
  <c r="AE42" i="3"/>
  <c r="AE50" i="3"/>
  <c r="AC29" i="3"/>
  <c r="AC40" i="3"/>
  <c r="AA40" i="3"/>
  <c r="H27" i="3"/>
  <c r="H31" i="3"/>
  <c r="H30" i="3"/>
  <c r="Z13" i="3"/>
  <c r="Z62" i="3"/>
  <c r="Z60" i="3"/>
  <c r="AE52" i="3"/>
  <c r="AF52" i="3"/>
  <c r="Y18" i="3"/>
  <c r="Y14" i="3"/>
  <c r="Y15" i="3"/>
  <c r="Y19" i="3"/>
  <c r="Y65" i="3"/>
  <c r="Y66" i="3"/>
  <c r="Y64" i="3"/>
  <c r="Y17" i="3"/>
  <c r="AE39" i="3"/>
  <c r="AD79" i="3"/>
  <c r="AE79" i="3"/>
  <c r="AE28" i="3"/>
  <c r="AF28" i="3"/>
  <c r="AF58" i="3"/>
  <c r="AF39" i="3"/>
  <c r="Y62" i="3"/>
  <c r="AF37" i="3"/>
  <c r="AF50" i="3"/>
  <c r="AE36" i="3"/>
  <c r="AE40" i="3"/>
  <c r="AF36" i="3"/>
  <c r="AF40" i="3"/>
  <c r="Y74" i="3"/>
  <c r="AC13" i="3"/>
  <c r="AC62" i="3"/>
  <c r="AC60" i="3"/>
  <c r="AF79" i="3"/>
  <c r="AD13" i="3"/>
  <c r="AD62" i="3"/>
  <c r="AD60" i="3"/>
  <c r="Y67" i="3"/>
  <c r="AD29" i="3"/>
  <c r="AE29" i="3"/>
  <c r="Y20" i="3"/>
  <c r="Y21" i="3"/>
  <c r="Z18" i="3"/>
  <c r="Z17" i="3"/>
  <c r="Z65" i="3"/>
  <c r="Z14" i="3"/>
  <c r="Z15" i="3"/>
  <c r="Z64" i="3"/>
  <c r="Z19" i="3"/>
  <c r="Z66" i="3"/>
  <c r="Z67" i="3"/>
  <c r="AA13" i="3"/>
  <c r="AA62" i="3"/>
  <c r="AA60" i="3"/>
  <c r="Y23" i="3"/>
  <c r="Y75" i="3"/>
  <c r="Z20" i="3"/>
  <c r="Z21" i="3"/>
  <c r="AF29" i="3"/>
  <c r="AE13" i="3"/>
  <c r="AE62" i="3"/>
  <c r="AE60" i="3"/>
  <c r="AC18" i="3"/>
  <c r="AC14" i="3"/>
  <c r="AC15" i="3"/>
  <c r="AC65" i="3"/>
  <c r="AC17" i="3"/>
  <c r="AC66" i="3"/>
  <c r="AC64" i="3"/>
  <c r="AC19" i="3"/>
  <c r="AF13" i="3"/>
  <c r="AF60" i="3"/>
  <c r="AA18" i="3"/>
  <c r="AB18" i="3"/>
  <c r="AA17" i="3"/>
  <c r="AB17" i="3"/>
  <c r="AA65" i="3"/>
  <c r="AA64" i="3"/>
  <c r="AA19" i="3"/>
  <c r="AB19" i="3"/>
  <c r="AA66" i="3"/>
  <c r="AA67" i="3"/>
  <c r="AA14" i="3"/>
  <c r="AA15" i="3"/>
  <c r="AB13" i="3"/>
  <c r="Z74" i="3"/>
  <c r="AB66" i="3"/>
  <c r="AB67" i="3"/>
  <c r="AD18" i="3"/>
  <c r="AD17" i="3"/>
  <c r="AD19" i="3"/>
  <c r="AD66" i="3"/>
  <c r="AD67" i="3"/>
  <c r="AD14" i="3"/>
  <c r="AD65" i="3"/>
  <c r="AD64" i="3"/>
  <c r="AB20" i="3"/>
  <c r="AB14" i="3"/>
  <c r="AB73" i="3"/>
  <c r="AD20" i="3"/>
  <c r="Z75" i="3"/>
  <c r="Z23" i="3"/>
  <c r="AD74" i="3"/>
  <c r="Y24" i="3"/>
  <c r="AF14" i="3"/>
  <c r="AF15" i="3"/>
  <c r="AF18" i="3"/>
  <c r="AF17" i="3"/>
  <c r="AF65" i="3"/>
  <c r="AF19" i="3"/>
  <c r="AG19" i="3"/>
  <c r="AF64" i="3"/>
  <c r="AF66" i="3"/>
  <c r="AF67" i="3"/>
  <c r="AC20" i="3"/>
  <c r="AC21" i="3"/>
  <c r="AB64" i="3"/>
  <c r="AA74" i="3"/>
  <c r="AG13" i="3"/>
  <c r="AE14" i="3"/>
  <c r="AE65" i="3"/>
  <c r="AE64" i="3"/>
  <c r="AE18" i="3"/>
  <c r="AG18" i="3"/>
  <c r="AE19" i="3"/>
  <c r="AE66" i="3"/>
  <c r="AE67" i="3"/>
  <c r="AE17" i="3"/>
  <c r="AD15" i="3"/>
  <c r="AA20" i="3"/>
  <c r="AA21" i="3"/>
  <c r="AF62" i="3"/>
  <c r="AC67" i="3"/>
  <c r="AC74" i="3"/>
  <c r="AD21" i="3"/>
  <c r="AD75" i="3"/>
  <c r="AB74" i="3"/>
  <c r="AG66" i="3"/>
  <c r="AG67" i="3"/>
  <c r="AF20" i="3"/>
  <c r="AF21" i="3"/>
  <c r="AB15" i="3"/>
  <c r="AB21" i="3"/>
  <c r="AE74" i="3"/>
  <c r="AA75" i="3"/>
  <c r="AA23" i="3"/>
  <c r="AG14" i="3"/>
  <c r="AG15" i="3"/>
  <c r="AE20" i="3"/>
  <c r="AE15" i="3"/>
  <c r="AC23" i="3"/>
  <c r="AC75" i="3"/>
  <c r="AG17" i="3"/>
  <c r="AG20" i="3"/>
  <c r="AG64" i="3"/>
  <c r="AF74" i="3"/>
  <c r="Z24" i="3"/>
  <c r="Z25" i="3"/>
  <c r="Y25" i="3"/>
  <c r="AD23" i="3"/>
  <c r="AD24" i="3"/>
  <c r="AD25" i="3"/>
  <c r="AF23" i="3"/>
  <c r="AF24" i="3"/>
  <c r="AF25" i="3"/>
  <c r="AF75" i="3"/>
  <c r="AB69" i="3"/>
  <c r="Z31" i="3"/>
  <c r="Z30" i="3"/>
  <c r="Z27" i="3"/>
  <c r="Y31" i="3"/>
  <c r="Y30" i="3"/>
  <c r="Y27" i="3"/>
  <c r="AC24" i="3"/>
  <c r="AC25" i="3"/>
  <c r="AB23" i="3"/>
  <c r="AB75" i="3"/>
  <c r="AE21" i="3"/>
  <c r="AG69" i="3"/>
  <c r="AG21" i="3"/>
  <c r="AA24" i="3"/>
  <c r="AB24" i="3"/>
  <c r="AG74" i="3"/>
  <c r="AG73" i="3"/>
  <c r="AB76" i="3"/>
  <c r="AA25" i="3"/>
  <c r="AA27" i="3"/>
  <c r="AC27" i="3"/>
  <c r="AC30" i="3"/>
  <c r="AC31" i="3"/>
  <c r="AF31" i="3"/>
  <c r="AF27" i="3"/>
  <c r="AF30" i="3"/>
  <c r="AD30" i="3"/>
  <c r="AD31" i="3"/>
  <c r="AD27" i="3"/>
  <c r="AG23" i="3"/>
  <c r="AG75" i="3"/>
  <c r="AE23" i="3"/>
  <c r="AE75" i="3"/>
  <c r="AB25" i="3"/>
  <c r="AA31" i="3"/>
  <c r="AA30" i="3"/>
  <c r="AB27" i="3"/>
  <c r="AB28" i="3"/>
  <c r="AB30" i="3"/>
  <c r="AB29" i="3"/>
  <c r="AB31" i="3"/>
  <c r="AE24" i="3"/>
  <c r="AG24" i="3"/>
  <c r="AG76" i="3"/>
  <c r="AG25" i="3"/>
  <c r="AG27" i="3"/>
  <c r="AE25" i="3"/>
  <c r="AG29" i="3"/>
  <c r="AG31" i="3"/>
  <c r="AE27" i="3"/>
  <c r="AE31" i="3"/>
  <c r="AE30" i="3"/>
  <c r="AG28" i="3"/>
  <c r="AG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<sst xmlns="http://schemas.openxmlformats.org/spreadsheetml/2006/main" count="436" uniqueCount="155">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</sst>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9" fontId="61" fillId="10" borderId="0" xfId="2" applyNumberFormat="1" applyFont="1" applyFill="1" applyAlignment="1">
      <alignment horizontal="right"/>
    </xf>
    <xf numFmtId="165" fontId="61" fillId="0" borderId="0" xfId="0" applyNumberFormat="1" applyFont="1" applyFill="1" applyBorder="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2615.4523902215878</c:v>
                </c:pt>
                <c:pt idx="5">
                  <c:v>2638.8599557050147</c:v>
                </c:pt>
                <c:pt idx="6">
                  <c:v>2686.9445873204577</c:v>
                </c:pt>
                <c:pt idx="7">
                  <c:v>2794.986793078453</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6.6660047698320382</c:v>
                </c:pt>
                <c:pt idx="5">
                  <c:v>7.0330312628997183</c:v>
                </c:pt>
                <c:pt idx="6">
                  <c:v>8.3268329362256015</c:v>
                </c:pt>
                <c:pt idx="7">
                  <c:v>7.080946818300796</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4" sqref="B4"/>
    </sheetView>
  </sheetViews>
  <sheetFormatPr defaultColWidth="8.77734375"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G90"/>
  <sheetViews>
    <sheetView showGridLines="0" tabSelected="1" zoomScaleNormal="100" workbookViewId="0">
      <pane xSplit="3" ySplit="12" topLeftCell="X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33" ht="9" customHeight="1" x14ac:dyDescent="0.3">
      <c r="B1" s="127" t="s">
        <v>15</v>
      </c>
    </row>
    <row r="2" spans="1:33" ht="47.4" customHeight="1" x14ac:dyDescent="0.3">
      <c r="B2" s="194" t="s">
        <v>14</v>
      </c>
      <c r="C2" s="195"/>
      <c r="K2" s="12"/>
    </row>
    <row r="3" spans="1:33" x14ac:dyDescent="0.3">
      <c r="B3" s="206" t="s">
        <v>154</v>
      </c>
      <c r="C3" s="207"/>
      <c r="D3" s="13"/>
      <c r="G3" s="14"/>
      <c r="H3" s="14"/>
      <c r="Y3" s="186"/>
      <c r="Z3" s="186"/>
      <c r="AA3" s="186"/>
      <c r="AB3" s="186"/>
      <c r="AC3" s="186"/>
      <c r="AD3" s="186"/>
      <c r="AE3" s="186"/>
      <c r="AF3" s="186"/>
      <c r="AG3" s="186"/>
    </row>
    <row r="4" spans="1:33" hidden="1" x14ac:dyDescent="0.3">
      <c r="B4" s="208"/>
      <c r="C4" s="209"/>
      <c r="D4" s="13"/>
      <c r="G4" s="14"/>
      <c r="H4" s="14"/>
    </row>
    <row r="5" spans="1:33" hidden="1" x14ac:dyDescent="0.3">
      <c r="B5" s="210"/>
      <c r="C5" s="211"/>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33"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33"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33"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33"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33" ht="13.2"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33" ht="15.6" x14ac:dyDescent="0.3">
      <c r="A11" s="189"/>
      <c r="B11" s="187" t="s">
        <v>74</v>
      </c>
      <c r="C11" s="188"/>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33" ht="17.55" customHeight="1" x14ac:dyDescent="0.45">
      <c r="A12" s="189"/>
      <c r="B12" s="204" t="s">
        <v>3</v>
      </c>
      <c r="C12" s="205"/>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33" x14ac:dyDescent="0.3">
      <c r="A13" s="138"/>
      <c r="B13" s="192" t="s">
        <v>19</v>
      </c>
      <c r="C13" s="193"/>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17393.114262179253</v>
      </c>
      <c r="Z13" s="133">
        <f t="shared" si="0"/>
        <v>18476.871496970878</v>
      </c>
      <c r="AA13" s="133">
        <f t="shared" si="0"/>
        <v>22173.542340382221</v>
      </c>
      <c r="AB13" s="128">
        <f>SUM(X13:AA13)</f>
        <v>75780.528099532356</v>
      </c>
      <c r="AC13" s="133">
        <f t="shared" ref="AC13:AF13" si="1">+AC40</f>
        <v>19408.632283089479</v>
      </c>
      <c r="AD13" s="133">
        <f t="shared" si="1"/>
        <v>18913.784153322133</v>
      </c>
      <c r="AE13" s="133">
        <f t="shared" si="1"/>
        <v>20066.417276692286</v>
      </c>
      <c r="AF13" s="133">
        <f t="shared" si="1"/>
        <v>23931.456341468191</v>
      </c>
      <c r="AG13" s="128">
        <f>SUM(AC13:AF13)</f>
        <v>82320.290054572091</v>
      </c>
    </row>
    <row r="14" spans="1:33"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3652.5539950576426</v>
      </c>
      <c r="Z14" s="135">
        <f>+Z13*(1-Z69)</f>
        <v>4064.9117293335926</v>
      </c>
      <c r="AA14" s="135">
        <f>+AA13*(1-AA69)</f>
        <v>4434.7084680764428</v>
      </c>
      <c r="AB14" s="129">
        <f>SUM(X14:AA14)</f>
        <v>15611.174192467679</v>
      </c>
      <c r="AC14" s="135">
        <f>+AC13*(1-AC69)</f>
        <v>3881.7264566178951</v>
      </c>
      <c r="AD14" s="135">
        <f>+AD13*(1-AD69)</f>
        <v>3782.7568306644257</v>
      </c>
      <c r="AE14" s="135">
        <f>+AE13*(1-AE69)</f>
        <v>4013.2834553384564</v>
      </c>
      <c r="AF14" s="135">
        <f>+AF13*(1-AF69)</f>
        <v>4786.2912682936367</v>
      </c>
      <c r="AG14" s="129">
        <f>SUM(AC14:AF14)</f>
        <v>16464.058010914414</v>
      </c>
    </row>
    <row r="15" spans="1:33"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13740.560267121611</v>
      </c>
      <c r="Z15" s="40">
        <f t="shared" ref="Z15" si="13">+Z13-Z14</f>
        <v>14411.959767637285</v>
      </c>
      <c r="AA15" s="40">
        <f t="shared" ref="AA15" si="14">+AA13-AA14</f>
        <v>17738.833872305779</v>
      </c>
      <c r="AB15" s="130">
        <f>+AB13-AB14</f>
        <v>60169.35390706468</v>
      </c>
      <c r="AC15" s="40">
        <f>+AC13-AC14</f>
        <v>15526.905826471584</v>
      </c>
      <c r="AD15" s="40">
        <f t="shared" ref="AD15" si="15">+AD13-AD14</f>
        <v>15131.027322657706</v>
      </c>
      <c r="AE15" s="40">
        <f t="shared" ref="AE15" si="16">+AE13-AE14</f>
        <v>16053.133821353829</v>
      </c>
      <c r="AF15" s="40">
        <f t="shared" ref="AF15" si="17">+AF13-AF14</f>
        <v>19145.165073174554</v>
      </c>
      <c r="AG15" s="130">
        <f>+AG13-AG14</f>
        <v>65856.232043657685</v>
      </c>
    </row>
    <row r="16" spans="1:33"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4174.3474229230205</v>
      </c>
      <c r="Z17" s="29">
        <f>+Z13*Z70</f>
        <v>4342.0648017881558</v>
      </c>
      <c r="AA17" s="29">
        <f>+AA13*AA70</f>
        <v>4878.1793148840889</v>
      </c>
      <c r="AB17" s="128">
        <f t="shared" ref="AB17:AB19" si="22">SUM(X17:AA17)</f>
        <v>17409.591539595265</v>
      </c>
      <c r="AC17" s="29">
        <f>+AC13*AC70</f>
        <v>4561.0285865260275</v>
      </c>
      <c r="AD17" s="29">
        <f>+AD13*AD70</f>
        <v>4161.0325137308691</v>
      </c>
      <c r="AE17" s="29">
        <f>+AE13*AE70</f>
        <v>4414.6118008723033</v>
      </c>
      <c r="AF17" s="29">
        <f>+AF13*AF70</f>
        <v>5264.920395123002</v>
      </c>
      <c r="AG17" s="128">
        <f t="shared" ref="AG17:AG19" si="23">SUM(AC17:AF17)</f>
        <v>18401.593296252202</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2956.8294245704733</v>
      </c>
      <c r="Z18" s="29">
        <f>+Z13*Z71</f>
        <v>3141.0681544850495</v>
      </c>
      <c r="AA18" s="29">
        <f>+AA13*AA71</f>
        <v>3991.2376212687996</v>
      </c>
      <c r="AB18" s="128">
        <f t="shared" si="22"/>
        <v>12876.135200324323</v>
      </c>
      <c r="AC18" s="29">
        <f>+AC13*AC71</f>
        <v>3183.0156944266746</v>
      </c>
      <c r="AD18" s="29">
        <f>+AD13*AD71</f>
        <v>3026.2054645315411</v>
      </c>
      <c r="AE18" s="29">
        <f>+AE13*AE71</f>
        <v>3210.6267642707658</v>
      </c>
      <c r="AF18" s="29">
        <f>+AF13*AF71</f>
        <v>3829.0330146349106</v>
      </c>
      <c r="AG18" s="128">
        <f t="shared" si="23"/>
        <v>13248.880937863891</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1913.2425688397179</v>
      </c>
      <c r="Z19" s="34">
        <f>Z13*Z72</f>
        <v>1644.4415632304081</v>
      </c>
      <c r="AA19" s="34">
        <f>AA13*AA72</f>
        <v>1751.7098448901954</v>
      </c>
      <c r="AB19" s="129">
        <f t="shared" si="22"/>
        <v>6892.3939769603212</v>
      </c>
      <c r="AC19" s="34">
        <f>AC13*AC72</f>
        <v>1746.7769054780531</v>
      </c>
      <c r="AD19" s="34">
        <f>AD13*AD72</f>
        <v>1513.1027322657706</v>
      </c>
      <c r="AE19" s="34">
        <f>AE13*AE72</f>
        <v>1605.3133821353829</v>
      </c>
      <c r="AF19" s="34">
        <f>AF13*AF72</f>
        <v>1770.927769268646</v>
      </c>
      <c r="AG19" s="129">
        <f t="shared" si="23"/>
        <v>6636.1207891478534</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9044.4194163332122</v>
      </c>
      <c r="Z20" s="37">
        <f t="shared" si="24"/>
        <v>9127.5745195036143</v>
      </c>
      <c r="AA20" s="37">
        <f t="shared" si="24"/>
        <v>10621.126781043084</v>
      </c>
      <c r="AB20" s="131">
        <f t="shared" si="24"/>
        <v>37178.120716879908</v>
      </c>
      <c r="AC20" s="37">
        <f t="shared" si="24"/>
        <v>9490.8211864307559</v>
      </c>
      <c r="AD20" s="37">
        <f t="shared" si="24"/>
        <v>8700.3407105281804</v>
      </c>
      <c r="AE20" s="37">
        <f t="shared" si="24"/>
        <v>9230.5519472784508</v>
      </c>
      <c r="AF20" s="37">
        <f t="shared" si="24"/>
        <v>10864.881179026559</v>
      </c>
      <c r="AG20" s="131">
        <f t="shared" si="24"/>
        <v>38286.595023263944</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4696.1408507883989</v>
      </c>
      <c r="Z21" s="40">
        <f t="shared" ref="Z21" si="33">Z15-Z20</f>
        <v>5284.3852481336708</v>
      </c>
      <c r="AA21" s="40">
        <f>AA15-AA20</f>
        <v>7117.707091262695</v>
      </c>
      <c r="AB21" s="130">
        <f>AB15-AB20</f>
        <v>22991.233190184772</v>
      </c>
      <c r="AC21" s="40">
        <f>AC15-AC20</f>
        <v>6036.0846400408282</v>
      </c>
      <c r="AD21" s="40">
        <f t="shared" ref="AD21" si="34">AD15-AD20</f>
        <v>6430.6866121295261</v>
      </c>
      <c r="AE21" s="40">
        <f t="shared" ref="AE21" si="35">AE15-AE20</f>
        <v>6822.5818740753784</v>
      </c>
      <c r="AF21" s="40">
        <f>AF15-AF20</f>
        <v>8280.2838941479949</v>
      </c>
      <c r="AG21" s="130">
        <f>AG15-AG20</f>
        <v>27569.63702039374</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198" t="s">
        <v>23</v>
      </c>
      <c r="C23" s="199"/>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4853.3908507883989</v>
      </c>
      <c r="Z23" s="40">
        <f t="shared" si="42"/>
        <v>5429.4477481336708</v>
      </c>
      <c r="AA23" s="40">
        <f t="shared" si="42"/>
        <v>7263.035216262695</v>
      </c>
      <c r="AB23" s="130">
        <f t="shared" si="42"/>
        <v>23406.873815184772</v>
      </c>
      <c r="AC23" s="40">
        <f t="shared" si="42"/>
        <v>6139.9947962908282</v>
      </c>
      <c r="AD23" s="40">
        <f t="shared" si="42"/>
        <v>6568.5743074420261</v>
      </c>
      <c r="AE23" s="40">
        <f t="shared" si="42"/>
        <v>6955.6289932160034</v>
      </c>
      <c r="AF23" s="40">
        <f t="shared" si="42"/>
        <v>8410.3271680737762</v>
      </c>
      <c r="AG23" s="130">
        <f t="shared" si="42"/>
        <v>28074.525265022647</v>
      </c>
    </row>
    <row r="24" spans="1:33" ht="16.2" x14ac:dyDescent="0.45">
      <c r="A24" s="138"/>
      <c r="B24" s="192" t="s">
        <v>7</v>
      </c>
      <c r="C24" s="193"/>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-873.61035314191179</v>
      </c>
      <c r="Z24" s="34">
        <f>+Z23*-Z76</f>
        <v>-977.30059466406067</v>
      </c>
      <c r="AA24" s="34">
        <f>+AA23*-AA76</f>
        <v>-1307.3463389272852</v>
      </c>
      <c r="AB24" s="129">
        <f>SUM(X24:AA24)</f>
        <v>-4117.2572867332574</v>
      </c>
      <c r="AC24" s="34">
        <f>+AC23*-AC76</f>
        <v>-1080.0618554946082</v>
      </c>
      <c r="AD24" s="34">
        <f>+AD23*-AD76</f>
        <v>-1191.8304833841837</v>
      </c>
      <c r="AE24" s="34">
        <f>+AE23*-AE76</f>
        <v>-1264.5708912448372</v>
      </c>
      <c r="AF24" s="34">
        <f>+AF23*-AF76</f>
        <v>-1532.8388656823915</v>
      </c>
      <c r="AG24" s="129">
        <f>SUM(AC24:AF24)</f>
        <v>-5069.3020958060206</v>
      </c>
    </row>
    <row r="25" spans="1:33" x14ac:dyDescent="0.3">
      <c r="A25" s="145"/>
      <c r="B25" s="198" t="s">
        <v>8</v>
      </c>
      <c r="C25" s="199"/>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3979.7804976464872</v>
      </c>
      <c r="Z25" s="40">
        <f t="shared" si="43"/>
        <v>4452.1471534696102</v>
      </c>
      <c r="AA25" s="40">
        <f t="shared" si="43"/>
        <v>5955.6888773354094</v>
      </c>
      <c r="AB25" s="130">
        <f t="shared" si="43"/>
        <v>19289.616528451515</v>
      </c>
      <c r="AC25" s="40">
        <f t="shared" si="43"/>
        <v>5059.9329407962196</v>
      </c>
      <c r="AD25" s="40">
        <f t="shared" si="43"/>
        <v>5376.7438240578422</v>
      </c>
      <c r="AE25" s="40">
        <f t="shared" si="43"/>
        <v>5691.0581019711663</v>
      </c>
      <c r="AF25" s="40">
        <f t="shared" si="43"/>
        <v>6877.4883023913844</v>
      </c>
      <c r="AG25" s="130">
        <f t="shared" si="43"/>
        <v>23005.223169216624</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3979.7804976464872</v>
      </c>
      <c r="Z27" s="40">
        <f t="shared" ref="Z27" si="58">+Z25-Z26</f>
        <v>4452.1471534696102</v>
      </c>
      <c r="AA27" s="40">
        <f t="shared" ref="AA27" si="59">+AA25-AA26</f>
        <v>5955.6888773354094</v>
      </c>
      <c r="AB27" s="130">
        <f t="shared" ref="AB27" si="60">+AB25-AB26</f>
        <v>19289.616528451515</v>
      </c>
      <c r="AC27" s="40">
        <f t="shared" ref="AC27" si="61">+AC25-AC26</f>
        <v>5059.9329407962196</v>
      </c>
      <c r="AD27" s="40">
        <f t="shared" ref="AD27" si="62">+AD25-AD26</f>
        <v>5376.7438240578422</v>
      </c>
      <c r="AE27" s="40">
        <f t="shared" ref="AE27" si="63">+AE25-AE26</f>
        <v>5691.0581019711663</v>
      </c>
      <c r="AF27" s="40">
        <f t="shared" ref="AF27" si="64">+AF25-AF26</f>
        <v>6877.4883023913844</v>
      </c>
      <c r="AG27" s="130">
        <f t="shared" ref="AG27" si="65">+AG25-AG26</f>
        <v>23005.223169216624</v>
      </c>
    </row>
    <row r="28" spans="1:33" x14ac:dyDescent="0.3">
      <c r="A28" s="138"/>
      <c r="B28" s="192" t="s">
        <v>0</v>
      </c>
      <c r="C28" s="193"/>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28">
        <f>(X28*X25/AB25)+(Y28*Y25/AB25)+(Z28*Z25/AB25)+(AA28*AA25/AB25)</f>
        <v>2850.5835852550445</v>
      </c>
      <c r="AC28" s="29">
        <f>AA28*(1+AC78)-AC82</f>
        <v>2849.3922774117996</v>
      </c>
      <c r="AD28" s="29">
        <f>AC28*(1+AD78)-AD82</f>
        <v>2848.9882114477409</v>
      </c>
      <c r="AE28" s="29">
        <f>AD28*(1+AE78)-AE82</f>
        <v>2848.5294457688351</v>
      </c>
      <c r="AF28" s="29">
        <f>AE28*(1+AF78)-AF82</f>
        <v>2848.0301025614267</v>
      </c>
      <c r="AG28" s="128">
        <f>(AC28*AC25/AG25)+(AD28*AD25/AG25)+(AE28*AE25/AG25)+(AF28*AF25/AG25)</f>
        <v>2848.6771647755359</v>
      </c>
    </row>
    <row r="29" spans="1:33" ht="15.75" customHeight="1" x14ac:dyDescent="0.3">
      <c r="A29" s="138"/>
      <c r="B29" s="192" t="s">
        <v>1</v>
      </c>
      <c r="C29" s="193"/>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28">
        <f>(X29*X25/AB25)+(Y29*Y25/AB25)+(Z29*Z25/AB25)+(AA29*AA25/AB25)</f>
        <v>2867.8706188414094</v>
      </c>
      <c r="AC29" s="29">
        <f>AA29*(1+AC79)-AC82</f>
        <v>2864.0028809299311</v>
      </c>
      <c r="AD29" s="29">
        <f>AC29*(1+AD79)-AD82</f>
        <v>2862.9974369475908</v>
      </c>
      <c r="AE29" s="29">
        <f>AD29*(1+AE79)-AE82</f>
        <v>2861.5372180930599</v>
      </c>
      <c r="AF29" s="29">
        <f>AE29*(1+AF79)-AF82</f>
        <v>2859.9107556607837</v>
      </c>
      <c r="AG29" s="128">
        <f>(AC29*AC25/AG25)+(AD29*AD25/AG25)+(AE29*AE25/AG25)+(AF29*AF25/AG25)</f>
        <v>2861.9345772013598</v>
      </c>
    </row>
    <row r="30" spans="1:33" ht="15.75" customHeight="1" x14ac:dyDescent="0.3">
      <c r="A30" s="138"/>
      <c r="B30" s="202" t="s">
        <v>9</v>
      </c>
      <c r="C30" s="203"/>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1.3960150926039427</v>
      </c>
      <c r="Z30" s="43">
        <f t="shared" si="66"/>
        <v>1.5618727747723435</v>
      </c>
      <c r="AA30" s="43">
        <f t="shared" si="66"/>
        <v>2.0896163930168763</v>
      </c>
      <c r="AB30" s="132">
        <f t="shared" si="66"/>
        <v>6.7669008648717295</v>
      </c>
      <c r="AC30" s="43">
        <f t="shared" si="66"/>
        <v>1.7757937300905193</v>
      </c>
      <c r="AD30" s="43">
        <f t="shared" si="66"/>
        <v>1.8872467785065343</v>
      </c>
      <c r="AE30" s="43">
        <f t="shared" si="66"/>
        <v>1.9978933728154302</v>
      </c>
      <c r="AF30" s="43">
        <f t="shared" si="66"/>
        <v>2.4148228967825842</v>
      </c>
      <c r="AG30" s="132">
        <f t="shared" si="66"/>
        <v>8.0757565138236167</v>
      </c>
    </row>
    <row r="31" spans="1:33" x14ac:dyDescent="0.3">
      <c r="A31" s="138"/>
      <c r="B31" s="200" t="s">
        <v>10</v>
      </c>
      <c r="C31" s="201"/>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1.3872550987540888</v>
      </c>
      <c r="Z31" s="137">
        <f t="shared" si="67"/>
        <v>1.5523401343973033</v>
      </c>
      <c r="AA31" s="137">
        <f t="shared" si="67"/>
        <v>2.0773112321364153</v>
      </c>
      <c r="AB31" s="158">
        <f t="shared" si="67"/>
        <v>6.7261111438298862</v>
      </c>
      <c r="AC31" s="137">
        <f t="shared" si="67"/>
        <v>1.7667345848315901</v>
      </c>
      <c r="AD31" s="137">
        <f t="shared" si="67"/>
        <v>1.8780120983238824</v>
      </c>
      <c r="AE31" s="137">
        <f t="shared" si="67"/>
        <v>1.9888114912458523</v>
      </c>
      <c r="AF31" s="137">
        <f t="shared" si="67"/>
        <v>2.4047912295089562</v>
      </c>
      <c r="AG31" s="158">
        <f t="shared" si="67"/>
        <v>8.0383469812622561</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87" t="s">
        <v>25</v>
      </c>
      <c r="C33" s="188"/>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204"/>
      <c r="C34" s="205"/>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87" t="s">
        <v>146</v>
      </c>
      <c r="C35" s="188"/>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8353.2259993672142</v>
      </c>
      <c r="Z36" s="64">
        <f>+((Z42+Y42)/2)*Z52</f>
        <v>8597.5532899999962</v>
      </c>
      <c r="AA36" s="64">
        <f>+((AA42+Z42)/2)*AA52</f>
        <v>10388.973927999998</v>
      </c>
      <c r="AB36" s="19"/>
      <c r="AC36" s="64">
        <f>+((AC42+AA42)/2)*AC52</f>
        <v>9081.7934819999991</v>
      </c>
      <c r="AD36" s="64">
        <f>+((AD42+AC42)/2)*AD52</f>
        <v>8829.4857046685665</v>
      </c>
      <c r="AE36" s="64">
        <f>+((AE42+AD42)/2)*AE52</f>
        <v>9043.4206139984981</v>
      </c>
      <c r="AF36" s="64">
        <f>+((AF42+AE42)/2)*AF52</f>
        <v>10808.6884746912</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4193.4981788915229</v>
      </c>
      <c r="Z37" s="64">
        <f t="shared" ref="Z37:AA37" si="68">+((Z44+Y44)/2)*Z54</f>
        <v>4337.1438687137306</v>
      </c>
      <c r="AA37" s="64">
        <f t="shared" si="68"/>
        <v>5438.0662011565828</v>
      </c>
      <c r="AB37" s="19"/>
      <c r="AC37" s="64">
        <f>+((AC44+AA44)/2)*AC54</f>
        <v>4641.7957410268828</v>
      </c>
      <c r="AD37" s="64">
        <f>+((AD44+AC44)/2)*AD54</f>
        <v>4500.1708435897026</v>
      </c>
      <c r="AE37" s="64">
        <f t="shared" ref="AE37:AF37" si="69">+((AE44+AD44)/2)*AE54</f>
        <v>4641.1837910971462</v>
      </c>
      <c r="AF37" s="64">
        <f t="shared" si="69"/>
        <v>5815.4223526946453</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3170.9701516121058</v>
      </c>
      <c r="Z38" s="64">
        <f t="shared" ref="Z38:AA38" si="70">+((Z46+Y46)/2)*Z56</f>
        <v>3616.8441457166718</v>
      </c>
      <c r="AA38" s="64">
        <f t="shared" si="70"/>
        <v>4119.6473271908908</v>
      </c>
      <c r="AB38" s="19"/>
      <c r="AC38" s="64">
        <f>+((AC46+AA46)/2)*AC56</f>
        <v>3787.0252282253114</v>
      </c>
      <c r="AD38" s="64">
        <f>+((AD46+AC46)/2)*AD56</f>
        <v>3664.3731072029495</v>
      </c>
      <c r="AE38" s="64">
        <f t="shared" ref="AE38:AF38" si="71">+((AE46+AD46)/2)*AE56</f>
        <v>4179.6250947901863</v>
      </c>
      <c r="AF38" s="64">
        <f t="shared" si="71"/>
        <v>4760.6644513017936</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1675.4199323084117</v>
      </c>
      <c r="Z39" s="99">
        <f t="shared" ref="Z39:AA39" si="72">+((Z48+Y48)/2)*Z58</f>
        <v>1925.3301925404771</v>
      </c>
      <c r="AA39" s="99">
        <f t="shared" si="72"/>
        <v>2226.8548840347498</v>
      </c>
      <c r="AB39" s="19"/>
      <c r="AC39" s="99">
        <f>+((AC48+AA48)/2)*AC58</f>
        <v>1898.0178318372853</v>
      </c>
      <c r="AD39" s="99">
        <f>+((AD48+AC48)/2)*AD58</f>
        <v>1919.7544978609119</v>
      </c>
      <c r="AE39" s="99">
        <f t="shared" ref="AE39:AF39" si="73">+((AE48+AD48)/2)*AE58</f>
        <v>2202.1877768064564</v>
      </c>
      <c r="AF39" s="99">
        <f t="shared" si="73"/>
        <v>2546.6810627805535</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17393.114262179253</v>
      </c>
      <c r="Z40" s="100">
        <f t="shared" ref="Z40:AA40" si="81">SUM(Z36:Z39)</f>
        <v>18476.871496970878</v>
      </c>
      <c r="AA40" s="100">
        <f t="shared" si="81"/>
        <v>22173.542340382221</v>
      </c>
      <c r="AB40" s="91"/>
      <c r="AC40" s="100">
        <f>SUM(AC36:AC39)</f>
        <v>19408.632283089479</v>
      </c>
      <c r="AD40" s="100">
        <f>SUM(AD36:AD39)</f>
        <v>18913.784153322133</v>
      </c>
      <c r="AE40" s="100">
        <f t="shared" ref="AE40:AF40" si="82">SUM(AE36:AE39)</f>
        <v>20066.417276692286</v>
      </c>
      <c r="AF40" s="100">
        <f t="shared" si="82"/>
        <v>23931.456341468191</v>
      </c>
      <c r="AG40" s="91"/>
    </row>
    <row r="41" spans="1:33" ht="17.399999999999999" x14ac:dyDescent="0.45">
      <c r="A41" s="138"/>
      <c r="B41" s="190" t="s">
        <v>86</v>
      </c>
      <c r="C41" s="191"/>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256.2</v>
      </c>
      <c r="Z42" s="29">
        <f t="shared" ref="Z42" si="84">U42*(1+Z43)</f>
        <v>256.88</v>
      </c>
      <c r="AA42" s="29">
        <f t="shared" ref="AA42" si="85">V42*(1+AA43)</f>
        <v>260.40000000000003</v>
      </c>
      <c r="AB42" s="19"/>
      <c r="AC42" s="29">
        <f>X42*(1+AC43)</f>
        <v>260.59000000000003</v>
      </c>
      <c r="AD42" s="29">
        <f t="shared" ref="AD42" si="86">Y42*(1+AD43)</f>
        <v>267.08850000000001</v>
      </c>
      <c r="AE42" s="29">
        <f t="shared" ref="AE42" si="87">Z42*(1+AE43)</f>
        <v>262.01760000000002</v>
      </c>
      <c r="AF42" s="29">
        <f t="shared" ref="AF42" si="88">AA42*(1+AF43)</f>
        <v>265.60800000000006</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0.05</v>
      </c>
      <c r="Z43" s="59">
        <v>0.04</v>
      </c>
      <c r="AA43" s="59">
        <v>0.05</v>
      </c>
      <c r="AB43" s="19"/>
      <c r="AC43" s="59">
        <v>0.03</v>
      </c>
      <c r="AD43" s="59">
        <f>AVERAGE(Y43,Z43,AA43,AC43)</f>
        <v>4.2500000000000003E-2</v>
      </c>
      <c r="AE43" s="59">
        <v>0.02</v>
      </c>
      <c r="AF43" s="59">
        <v>0.02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404.25</v>
      </c>
      <c r="Z44" s="29">
        <f t="shared" ref="Z44" si="90">U44*(1+Z45)</f>
        <v>399.90764985236223</v>
      </c>
      <c r="AA44" s="29">
        <f t="shared" ref="AA44" si="91">V44*(1+AA45)</f>
        <v>407.27440194389766</v>
      </c>
      <c r="AB44" s="19"/>
      <c r="AC44" s="29">
        <f>X44*(1+AC45)</f>
        <v>423.69511846907812</v>
      </c>
      <c r="AD44" s="29">
        <f t="shared" ref="AD44" si="92">Y44*(1+AD45)</f>
        <v>420.48351894588922</v>
      </c>
      <c r="AE44" s="29">
        <f t="shared" ref="AE44" si="93">Z44*(1+AE45)</f>
        <v>414.98273252384081</v>
      </c>
      <c r="AF44" s="29">
        <f t="shared" ref="AF44" si="94">AA44*(1+AF45)</f>
        <v>423.06941441193482</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0.05</v>
      </c>
      <c r="Z45" s="59">
        <f>AVERAGE(U45,V45,X45,Y45)-1%</f>
        <v>3.3353100393700812E-2</v>
      </c>
      <c r="AA45" s="59">
        <f>AVERAGE(V45,X45,Y45,Z45)-1%</f>
        <v>3.3691375492126009E-2</v>
      </c>
      <c r="AB45" s="19"/>
      <c r="AC45" s="59">
        <f>AVERAGE(X45,Y45,Z45,AA45)</f>
        <v>4.3584035638123388E-2</v>
      </c>
      <c r="AD45" s="59">
        <f>AVERAGE(Y45,Z45,AA45,AC45)</f>
        <v>4.0157127880987548E-2</v>
      </c>
      <c r="AE45" s="59">
        <f>AVERAGE(Z45,AA45,AC45,AD45)</f>
        <v>3.7696409851234437E-2</v>
      </c>
      <c r="AF45" s="59">
        <f>AVERAGE(AA45,AC45,AD45,AE45)</f>
        <v>3.8782237215617847E-2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1102.6223902215875</v>
      </c>
      <c r="Z46" s="29">
        <f t="shared" ref="Z46" si="96">U46*(1+Z47)</f>
        <v>1107.8923058526525</v>
      </c>
      <c r="AA46" s="29">
        <f t="shared" ref="AA46" si="97">V46*(1+AA47)</f>
        <v>1132.8122315223936</v>
      </c>
      <c r="AB46" s="22"/>
      <c r="AC46" s="29">
        <f>X46*(1+AC47)</f>
        <v>1180.44</v>
      </c>
      <c r="AD46" s="29">
        <f t="shared" ref="AD46" si="98">Y46*(1+AD47)</f>
        <v>1190.8321814393146</v>
      </c>
      <c r="AE46" s="29">
        <f t="shared" ref="AE46" si="99">Z46*(1+AE47)</f>
        <v>1196.5236903208647</v>
      </c>
      <c r="AF46" s="29">
        <f t="shared" ref="AF46" si="100">AA46*(1+AF47)</f>
        <v>1223.4372100441851</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f>AVERAGE(T47,U47,V47,X47)-1%</f>
        <v>9.9324416970675525E-2</v>
      </c>
      <c r="Z47" s="59">
        <f>AVERAGE(U47,V47,X47,Y47)-1%</f>
        <v>9.3674536873299644E-2</v>
      </c>
      <c r="AA47" s="59">
        <f>AVERAGE(V47,X47,Y47,Z47)-1%</f>
        <v>9.0920870110163268E-2</v>
      </c>
      <c r="AB47" s="19"/>
      <c r="AC47" s="59">
        <v>0.08</v>
      </c>
      <c r="AD47" s="59">
        <v>0.08</v>
      </c>
      <c r="AE47" s="59">
        <v>0.08</v>
      </c>
      <c r="AF47" s="59">
        <v>0.08</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852.38000000000011</v>
      </c>
      <c r="Z48" s="29">
        <f t="shared" ref="Z48" si="102">U48*(1+Z49)</f>
        <v>874.18000000000006</v>
      </c>
      <c r="AA48" s="29">
        <f t="shared" ref="AA48" si="103">V48*(1+AA49)</f>
        <v>886.45795385416659</v>
      </c>
      <c r="AB48" s="19"/>
      <c r="AC48" s="29">
        <f>X48*(1+AC49)</f>
        <v>930.26167460937506</v>
      </c>
      <c r="AD48" s="29">
        <f t="shared" ref="AD48" si="104">Y48*(1+AD49)</f>
        <v>928.58796064127625</v>
      </c>
      <c r="AE48" s="29">
        <f t="shared" ref="AE48" si="105">Z48*(1+AE49)</f>
        <v>952.20721667887381</v>
      </c>
      <c r="AF48" s="29">
        <f t="shared" ref="AF48" si="106">AA48*(1+AF49)</f>
        <v>965.41654674734343</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0.09</v>
      </c>
      <c r="Z49" s="59">
        <v>0.09</v>
      </c>
      <c r="AA49" s="59">
        <f>AVERAGE(V49,X49,Y49,Z49)-1%</f>
        <v>8.4484895833333309E-2</v>
      </c>
      <c r="AB49" s="19"/>
      <c r="AC49" s="59">
        <f>AVERAGE(X49,Y49,Z49,AA49)</f>
        <v>9.3139453125000007E-2</v>
      </c>
      <c r="AD49" s="59">
        <f>AVERAGE(Y49,Z49,AA49,AC49)</f>
        <v>8.9406087239583321E-2</v>
      </c>
      <c r="AE49" s="59">
        <f>AVERAGE(Z49,AA49,AC49,AD49)</f>
        <v>8.9257609049479159E-2</v>
      </c>
      <c r="AF49" s="59">
        <f>AVERAGE(AA49,AC49,AD49,AE49)</f>
        <v>8.9072011311848956E-2</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2615.4523902215878</v>
      </c>
      <c r="Z50" s="40">
        <f t="shared" si="111"/>
        <v>2638.8599557050147</v>
      </c>
      <c r="AA50" s="40">
        <f t="shared" si="111"/>
        <v>2686.9445873204577</v>
      </c>
      <c r="AB50" s="95"/>
      <c r="AC50" s="40">
        <f>+AC42+AC44+AC46+AC48</f>
        <v>2794.986793078453</v>
      </c>
      <c r="AD50" s="40">
        <f t="shared" ref="AD50:AF50" si="112">+AD42+AD44+AD46+AD48</f>
        <v>2806.9921610264801</v>
      </c>
      <c r="AE50" s="40">
        <f t="shared" si="112"/>
        <v>2825.7312395235795</v>
      </c>
      <c r="AF50" s="40">
        <f t="shared" si="112"/>
        <v>2877.5311712034636</v>
      </c>
      <c r="AG50" s="95"/>
    </row>
    <row r="51" spans="1:33" ht="17.399999999999999" x14ac:dyDescent="0.45">
      <c r="A51" s="138"/>
      <c r="B51" s="187" t="s">
        <v>87</v>
      </c>
      <c r="C51" s="188"/>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32.809214451560152</v>
      </c>
      <c r="Z52" s="45">
        <f t="shared" ref="Z52" si="114">U52*(1+Z53)</f>
        <v>33.513499999999993</v>
      </c>
      <c r="AA52" s="45">
        <f t="shared" ref="AA52" si="115">V52*(1+AA53)</f>
        <v>40.167699999999996</v>
      </c>
      <c r="AB52" s="19"/>
      <c r="AC52" s="45">
        <f>X52*(1+AC53)</f>
        <v>34.863599999999998</v>
      </c>
      <c r="AD52" s="45">
        <f t="shared" ref="AD52" si="116">Y52*(1+AD53)</f>
        <v>33.465398740591354</v>
      </c>
      <c r="AE52" s="45">
        <f t="shared" ref="AE52" si="117">Z52*(1+AE53)</f>
        <v>34.183769999999996</v>
      </c>
      <c r="AF52" s="45">
        <f t="shared" ref="AF52" si="118">AA52*(1+AF53)</f>
        <v>40.971053999999995</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f>AVERAGE(T53,U53,V53,X53)-22.8376632115546%</f>
        <v>-1.3849881227527894E-2</v>
      </c>
      <c r="Z53" s="185">
        <f>-3%</f>
        <v>-0.03</v>
      </c>
      <c r="AA53" s="59">
        <v>-0.03</v>
      </c>
      <c r="AB53" s="19"/>
      <c r="AC53" s="59">
        <v>0.02</v>
      </c>
      <c r="AD53" s="59">
        <v>0.02</v>
      </c>
      <c r="AE53" s="59">
        <v>0.02</v>
      </c>
      <c r="AF53" s="59">
        <v>0.02</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10.351121700441896</v>
      </c>
      <c r="Z54" s="45">
        <f t="shared" ref="Z54" si="125">U54*(1+Z55)</f>
        <v>10.786799999999999</v>
      </c>
      <c r="AA54" s="45">
        <f t="shared" ref="AA54" si="126">V54*(1+AA55)</f>
        <v>13.474200000000002</v>
      </c>
      <c r="AB54" s="19"/>
      <c r="AC54" s="45">
        <f>X54*(1+AC55)</f>
        <v>11.172000000000001</v>
      </c>
      <c r="AD54" s="45">
        <f t="shared" ref="AD54" si="127">Y54*(1+AD55)</f>
        <v>10.661655351455153</v>
      </c>
      <c r="AE54" s="45">
        <f t="shared" ref="AE54" si="128">Z54*(1+AE55)</f>
        <v>11.110403999999999</v>
      </c>
      <c r="AF54" s="45">
        <f t="shared" ref="AF54" si="129">AA54*(1+AF55)</f>
        <v>13.878426000000001</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f>AVERAGE(T55,U55,V55,X55)-22%</f>
        <v>-3.2605448556832145E-2</v>
      </c>
      <c r="Z55" s="59">
        <v>0.01</v>
      </c>
      <c r="AA55" s="59">
        <v>0.02</v>
      </c>
      <c r="AB55" s="19"/>
      <c r="AC55" s="59">
        <v>0.05</v>
      </c>
      <c r="AD55" s="59">
        <v>0.03</v>
      </c>
      <c r="AE55" s="59">
        <v>0.03</v>
      </c>
      <c r="AF55" s="59">
        <v>0.03</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2.8884476362914882</v>
      </c>
      <c r="Z56" s="45">
        <f t="shared" ref="Z56" si="138">U56*(1+Z57)</f>
        <v>3.2724000000000002</v>
      </c>
      <c r="AA56" s="45">
        <f t="shared" ref="AA56" si="139">V56*(1+AA57)</f>
        <v>3.6770999999999998</v>
      </c>
      <c r="AB56" s="19"/>
      <c r="AC56" s="45">
        <f>X56*(1+AC57)</f>
        <v>3.2742000000000004</v>
      </c>
      <c r="AD56" s="45">
        <f t="shared" ref="AD56" si="140">Y56*(1+AD57)</f>
        <v>3.0906389708318924</v>
      </c>
      <c r="AE56" s="45">
        <f t="shared" ref="AE56" si="141">Z56*(1+AE57)</f>
        <v>3.5014680000000005</v>
      </c>
      <c r="AF56" s="45">
        <f t="shared" ref="AF56" si="142">AA56*(1+AF57)</f>
        <v>3.9344969999999999</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f>AVERAGE(T57,U57,V57,X57)-22%</f>
        <v>-4.9852751219905261E-2</v>
      </c>
      <c r="Z57" s="59">
        <v>0.01</v>
      </c>
      <c r="AA57" s="59">
        <v>0.03</v>
      </c>
      <c r="AB57" s="19"/>
      <c r="AC57" s="59">
        <v>7.0000000000000007E-2</v>
      </c>
      <c r="AD57" s="59">
        <v>7.0000000000000007E-2</v>
      </c>
      <c r="AE57" s="59">
        <v>7.0000000000000007E-2</v>
      </c>
      <c r="AF57" s="59">
        <v>7.0000000000000007E-2</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1.9671710743444348</v>
      </c>
      <c r="Z58" s="45">
        <f t="shared" ref="Z58" si="151">U58*(1+Z59)</f>
        <v>2.2302499681916377</v>
      </c>
      <c r="AA58" s="45">
        <f t="shared" ref="AA58" si="152">V58*(1+AA59)</f>
        <v>2.5295999999999998</v>
      </c>
      <c r="AB58" s="19"/>
      <c r="AC58" s="45">
        <f>X58*(1+AC59)</f>
        <v>2.0895000000000001</v>
      </c>
      <c r="AD58" s="45">
        <f t="shared" ref="AD58" si="153">Y58*(1+AD59)</f>
        <v>2.0655296280616566</v>
      </c>
      <c r="AE58" s="45">
        <f t="shared" ref="AE58" si="154">Z58*(1+AE59)</f>
        <v>2.3417624666012196</v>
      </c>
      <c r="AF58" s="45">
        <f t="shared" ref="AF58" si="155">AA58*(1+AF59)</f>
        <v>2.6560799999999998</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f>AVERAGE(T59,U59,V59,X59)-22%</f>
        <v>-7.6445505002612685E-2</v>
      </c>
      <c r="Z59" s="59">
        <f>AVERAGE(U59,V59,X59,Y59)-10%</f>
        <v>-4.3526927715904773E-3</v>
      </c>
      <c r="AA59" s="59">
        <v>0.02</v>
      </c>
      <c r="AB59" s="19"/>
      <c r="AC59" s="59">
        <v>0.05</v>
      </c>
      <c r="AD59" s="59">
        <v>0.05</v>
      </c>
      <c r="AE59" s="59">
        <v>0.05</v>
      </c>
      <c r="AF59" s="59">
        <v>0.05</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6.6660047698320382</v>
      </c>
      <c r="Z60" s="43">
        <f t="shared" ref="Z60:AA60" si="167">+Z40/((Y50+Z50)/2)</f>
        <v>7.0330312628997183</v>
      </c>
      <c r="AA60" s="43">
        <f t="shared" si="167"/>
        <v>8.3268329362256015</v>
      </c>
      <c r="AB60" s="19"/>
      <c r="AC60" s="43">
        <f>+AC40/((AA50+AC50)/2)</f>
        <v>7.080946818300796</v>
      </c>
      <c r="AD60" s="43">
        <f>+AD40/((AC50+AD50)/2)</f>
        <v>6.7525366690150728</v>
      </c>
      <c r="AE60" s="43">
        <f t="shared" ref="AE60:AF60" si="168">+AE40/((AD50+AE50)/2)</f>
        <v>7.1249432467188836</v>
      </c>
      <c r="AF60" s="43">
        <f t="shared" si="168"/>
        <v>8.3921989268655963</v>
      </c>
      <c r="AG60" s="19"/>
    </row>
    <row r="61" spans="1:33" ht="17.399999999999999" x14ac:dyDescent="0.45">
      <c r="A61" s="138"/>
      <c r="B61" s="187" t="s">
        <v>26</v>
      </c>
      <c r="C61" s="188"/>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87" t="s">
        <v>16</v>
      </c>
      <c r="C63" s="188"/>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2" t="s">
        <v>101</v>
      </c>
      <c r="C64" s="193"/>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3.0031639356819406E-2</v>
      </c>
      <c r="Z64" s="55">
        <f t="shared" si="175"/>
        <v>4.6729633864201148E-2</v>
      </c>
      <c r="AA64" s="55">
        <f t="shared" si="175"/>
        <v>5.1776033601281579E-2</v>
      </c>
      <c r="AB64" s="53">
        <f t="shared" si="175"/>
        <v>7.1905853141326359E-2</v>
      </c>
      <c r="AC64" s="55">
        <f t="shared" si="175"/>
        <v>9.4245491519957092E-2</v>
      </c>
      <c r="AD64" s="55">
        <f t="shared" si="175"/>
        <v>8.7429419954396792E-2</v>
      </c>
      <c r="AE64" s="55">
        <f t="shared" si="175"/>
        <v>8.6028945970750392E-2</v>
      </c>
      <c r="AF64" s="55">
        <f t="shared" si="175"/>
        <v>7.927979995710821E-2</v>
      </c>
      <c r="AG64" s="53">
        <f t="shared" si="175"/>
        <v>8.629871180694626E-2</v>
      </c>
    </row>
    <row r="65" spans="1:33" s="42" customFormat="1" outlineLevel="1" x14ac:dyDescent="0.3">
      <c r="A65" s="145"/>
      <c r="B65" s="192" t="s">
        <v>102</v>
      </c>
      <c r="C65" s="193"/>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-1.9388044078522126E-2</v>
      </c>
      <c r="Z65" s="55">
        <f t="shared" si="179"/>
        <v>6.230955644028735E-2</v>
      </c>
      <c r="AA65" s="55">
        <f t="shared" si="179"/>
        <v>0.20007017118765913</v>
      </c>
      <c r="AB65" s="53"/>
      <c r="AC65" s="55">
        <f>+AC13/AA13-1</f>
        <v>-0.12469410682556192</v>
      </c>
      <c r="AD65" s="55">
        <f t="shared" ref="AD65:AF65" si="180">+AD13/AC13-1</f>
        <v>-2.5496290647873288E-2</v>
      </c>
      <c r="AE65" s="55">
        <f t="shared" si="180"/>
        <v>6.0941433719793103E-2</v>
      </c>
      <c r="AF65" s="55">
        <f t="shared" si="180"/>
        <v>0.1926123139712268</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17668.114262179253</v>
      </c>
      <c r="Z66" s="29">
        <f>+Z84+Z13</f>
        <v>18626.871496970878</v>
      </c>
      <c r="AA66" s="29">
        <f>+AA84+AA13</f>
        <v>22273.542340382221</v>
      </c>
      <c r="AB66" s="30">
        <f>SUM(X66:AA66)</f>
        <v>76580.528099532356</v>
      </c>
      <c r="AC66" s="29">
        <f>+AC84+AC13</f>
        <v>19458.632283089479</v>
      </c>
      <c r="AD66" s="29">
        <f>+AD84+AD13</f>
        <v>18963.784153322133</v>
      </c>
      <c r="AE66" s="29">
        <f>+AE84+AE13</f>
        <v>20116.417276692286</v>
      </c>
      <c r="AF66" s="29">
        <f>+AF84+AF13</f>
        <v>23981.456341468191</v>
      </c>
      <c r="AG66" s="30">
        <f>SUM(AC66:AF66)</f>
        <v>82520.290054572091</v>
      </c>
    </row>
    <row r="67" spans="1:33" s="42" customFormat="1" outlineLevel="1" x14ac:dyDescent="0.3">
      <c r="A67" s="145"/>
      <c r="B67" s="192" t="s">
        <v>103</v>
      </c>
      <c r="C67" s="193"/>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4.6317319802158696E-2</v>
      </c>
      <c r="Z67" s="55">
        <f t="shared" ref="Z67" si="183">+Z66/U13-1</f>
        <v>5.522725453041466E-2</v>
      </c>
      <c r="AA67" s="55">
        <f t="shared" ref="AA67" si="184">+AA66/V13-1</f>
        <v>5.6519416582023529E-2</v>
      </c>
      <c r="AB67" s="147">
        <f>+AB66/W13-1</f>
        <v>8.3221750562716412E-2</v>
      </c>
      <c r="AC67" s="55">
        <f>+AC66/X13-1</f>
        <v>9.7064457523227121E-2</v>
      </c>
      <c r="AD67" s="55">
        <f t="shared" ref="AD67" si="185">+AD66/Y13-1</f>
        <v>9.0304120784065134E-2</v>
      </c>
      <c r="AE67" s="55">
        <f t="shared" ref="AE67" si="186">+AE66/Z13-1</f>
        <v>8.8735031793136354E-2</v>
      </c>
      <c r="AF67" s="55">
        <f t="shared" ref="AF67" si="187">+AF66/AA13-1</f>
        <v>8.1534739615934715E-2</v>
      </c>
      <c r="AG67" s="147">
        <f>+AG66/AB13-1</f>
        <v>8.8937912205989678E-2</v>
      </c>
    </row>
    <row r="68" spans="1:33" s="42" customFormat="1" outlineLevel="1" x14ac:dyDescent="0.3">
      <c r="A68" s="145"/>
      <c r="B68" s="192" t="s">
        <v>104</v>
      </c>
      <c r="C68" s="193"/>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0.79</v>
      </c>
      <c r="Z69" s="60">
        <v>0.78</v>
      </c>
      <c r="AA69" s="60">
        <v>0.8</v>
      </c>
      <c r="AB69" s="54">
        <f>+AB15/AB13</f>
        <v>0.79399491420852197</v>
      </c>
      <c r="AC69" s="60">
        <v>0.8</v>
      </c>
      <c r="AD69" s="60">
        <v>0.8</v>
      </c>
      <c r="AE69" s="60">
        <v>0.8</v>
      </c>
      <c r="AF69" s="60">
        <v>0.8</v>
      </c>
      <c r="AG69" s="54">
        <f>+AG15/AG13</f>
        <v>0.80000000000000016</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0.17</v>
      </c>
      <c r="Z71" s="60">
        <v>0.17</v>
      </c>
      <c r="AA71" s="60">
        <v>0.18</v>
      </c>
      <c r="AB71" s="165"/>
      <c r="AC71" s="60">
        <v>0.16400000000000001</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0.11</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52789.294909347591</v>
      </c>
      <c r="AC73" s="51"/>
      <c r="AD73" s="51"/>
      <c r="AE73" s="51"/>
      <c r="AF73" s="51"/>
      <c r="AG73" s="30">
        <f>AG14+AG17+AG18+AG19</f>
        <v>54750.653034178358</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-0.72818022711158281</v>
      </c>
      <c r="Z74" s="55">
        <f>+(Z14+Z17+Z18+Z19)/(X14+X17+X18+X19)-1</f>
        <v>0.11385395549115218</v>
      </c>
      <c r="AA74" s="55">
        <f>+(AA14+AA17+AA18+AA19)/(Y14+Y17+Y18+Y19)-1</f>
        <v>0.18578142690386867</v>
      </c>
      <c r="AB74" s="53">
        <f>+(AB14+AB17+AB18+AB19)/(W14+W17+W18+W19)-1</f>
        <v>0.13012555734939513</v>
      </c>
      <c r="AC74" s="55">
        <f>+(AC14+AC17+AC18+AC19)/(AA14+AA17+AA18+AA19)-1</f>
        <v>-0.11180300383330222</v>
      </c>
      <c r="AD74" s="55">
        <f>+(AD14+AD17+AD18+AD19)/(AB14+AB17+AB18+AB19)-1</f>
        <v>-0.76352975423086811</v>
      </c>
      <c r="AE74" s="55">
        <f>+(AE14+AE17+AE18+AE19)/(AC14+AC17+AC18+AC19)-1</f>
        <v>-9.6251098793916912E-3</v>
      </c>
      <c r="AF74" s="55">
        <f>+(AF14+AF17+AF18+AF19)/(AD14+AD17+AD18+AD19)-1</f>
        <v>0.25378916536327245</v>
      </c>
      <c r="AG74" s="53">
        <f>+(AG14+AG17+AG18+AG19)/(AB14+AB17+AB18+AB19)-1</f>
        <v>3.7154467173674322E-2</v>
      </c>
    </row>
    <row r="75" spans="1:33" s="42" customFormat="1" outlineLevel="1" x14ac:dyDescent="0.3">
      <c r="A75" s="145"/>
      <c r="B75" s="192" t="s">
        <v>4</v>
      </c>
      <c r="C75" s="193"/>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0.27</v>
      </c>
      <c r="Z75" s="51">
        <f t="shared" si="207"/>
        <v>0.28599999999999998</v>
      </c>
      <c r="AA75" s="51">
        <f t="shared" si="207"/>
        <v>0.32100000000000012</v>
      </c>
      <c r="AB75" s="54">
        <f t="shared" si="207"/>
        <v>0.30339235905016942</v>
      </c>
      <c r="AC75" s="51">
        <f t="shared" si="207"/>
        <v>0.311</v>
      </c>
      <c r="AD75" s="51">
        <f t="shared" si="207"/>
        <v>0.34000000000000008</v>
      </c>
      <c r="AE75" s="51">
        <f t="shared" si="207"/>
        <v>0.34000000000000008</v>
      </c>
      <c r="AF75" s="51">
        <f t="shared" si="207"/>
        <v>0.34600000000000003</v>
      </c>
      <c r="AG75" s="54">
        <f t="shared" si="207"/>
        <v>0.33490694702505502</v>
      </c>
    </row>
    <row r="76" spans="1:33" s="42" customFormat="1" outlineLevel="1" x14ac:dyDescent="0.3">
      <c r="A76" s="145"/>
      <c r="B76" s="192" t="s">
        <v>2</v>
      </c>
      <c r="C76" s="193"/>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0.17589949513301786</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0.18056590620685359</v>
      </c>
    </row>
    <row r="77" spans="1:33" ht="17.399999999999999" x14ac:dyDescent="0.45">
      <c r="A77" s="138"/>
      <c r="B77" s="187" t="s">
        <v>18</v>
      </c>
      <c r="C77" s="188"/>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2" t="s">
        <v>12</v>
      </c>
      <c r="C78" s="193"/>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192" t="s">
        <v>13</v>
      </c>
      <c r="C79" s="193"/>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192" t="s">
        <v>5</v>
      </c>
      <c r="C80" s="193"/>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x14ac:dyDescent="0.3">
      <c r="A81" s="138"/>
      <c r="B81" s="192" t="s">
        <v>6</v>
      </c>
      <c r="C81" s="193"/>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6" t="s">
        <v>17</v>
      </c>
      <c r="C82" s="197"/>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x14ac:dyDescent="0.45">
      <c r="A83" s="138"/>
      <c r="B83" s="187" t="s">
        <v>24</v>
      </c>
      <c r="C83" s="188"/>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2" t="s">
        <v>95</v>
      </c>
      <c r="C84" s="193"/>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87" t="s">
        <v>96</v>
      </c>
      <c r="C85" s="188"/>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12"/>
      <c r="I7" s="212"/>
      <c r="J7" s="212"/>
      <c r="K7" s="212"/>
      <c r="L7" s="212"/>
      <c r="M7" s="212"/>
      <c r="N7" s="212"/>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2020-07-18T13:55:01Z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